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240" firstSheet="11" activeTab="12"/>
  </bookViews>
  <sheets>
    <sheet name="目录" sheetId="25" r:id="rId1"/>
    <sheet name="1.柳东新区（高新区）一般公共预算2022年收入预算表" sheetId="1" r:id="rId2"/>
    <sheet name="2.柳东新区（高新区）一般公共预算2022年支出预算表" sheetId="2" r:id="rId3"/>
    <sheet name="3.柳东新区（高新区）本级一般公共预算2022年支出预算表" sheetId="21" r:id="rId4"/>
    <sheet name="4.柳东新区（高新区）转移支付2022年支出预算表（分项目）" sheetId="11" r:id="rId5"/>
    <sheet name="5.柳东新区（高新区）转移支付2022年支出预算表（分地区）" sheetId="12" r:id="rId6"/>
    <sheet name="6.一般公共预算2022年支出预算表（按政府经济分类科目）" sheetId="3" r:id="rId7"/>
    <sheet name="7.柳东新区（高新区）一般公共预算2022年基本支出预算表" sheetId="22" r:id="rId8"/>
    <sheet name="8.柳东新区（高新区）政府性基金预算2022年收入预算表" sheetId="4" r:id="rId9"/>
    <sheet name="9.柳东新区（高新区）政府性基金预算2022年支出预算" sheetId="5" r:id="rId10"/>
    <sheet name="10.柳东新区（高新区）本级政府性基金预算2022年支出预算" sheetId="24" r:id="rId11"/>
    <sheet name="11.柳东新区（高新区）政府性基金转移支付支出2022年预算" sheetId="15" r:id="rId12"/>
    <sheet name="12.柳东新区（高新区）国有资本经营预算2022年收入预算" sheetId="6" r:id="rId13"/>
    <sheet name="13.柳东新区（高新区）国有资本经营预算2022年支出预算" sheetId="7" r:id="rId14"/>
    <sheet name="13.柳东新区（高新区）本级国有资本经营预算2022年支出预" sheetId="26" r:id="rId15"/>
    <sheet name="14.柳东新区（高新区）国有资本经营预算2022年转移支支出预" sheetId="18" r:id="rId16"/>
    <sheet name="15.柳东新区（高新区）国有资本经营预算2022年对下转移支付" sheetId="30" r:id="rId17"/>
    <sheet name="16.柳东新区（高新区）社会保险基金预算2022年收入预算表" sheetId="29" r:id="rId18"/>
    <sheet name="17.柳东新区（高新区）社会保险基金预算2022年支出预算表" sheetId="28" r:id="rId19"/>
    <sheet name="18柳东新区（高新区）2021年政府一般债务余额及限额情况表" sheetId="13" r:id="rId20"/>
    <sheet name="19.柳东新区（高新区）2021年政府专项债务余额及限额情况表" sheetId="16" r:id="rId21"/>
  </sheets>
  <externalReferences>
    <externalReference r:id="rId22"/>
    <externalReference r:id="rId23"/>
  </externalReferences>
  <definedNames>
    <definedName name="地区名称" localSheetId="1">#REF!</definedName>
    <definedName name="_xlnm._FilterDatabase" localSheetId="1" hidden="1">'1.柳东新区（高新区）一般公共预算2022年收入预算表'!$A$5:$I$102</definedName>
    <definedName name="_xlnm.Print_Area" localSheetId="1">'1.柳东新区（高新区）一般公共预算2022年收入预算表'!$A$1:$I$102</definedName>
    <definedName name="_xlnm.Print_Titles" localSheetId="1">'1.柳东新区（高新区）一般公共预算2022年收入预算表'!$1:$5</definedName>
    <definedName name="地区名称" localSheetId="2">#REF!</definedName>
    <definedName name="_xlnm._FilterDatabase" localSheetId="2" hidden="1">'2.柳东新区（高新区）一般公共预算2022年支出预算表'!$A$5:$Y$592</definedName>
    <definedName name="_xlnm.Print_Area" localSheetId="2">'2.柳东新区（高新区）一般公共预算2022年支出预算表'!$B$1:$J$590</definedName>
    <definedName name="_xlnm.Print_Titles" localSheetId="2">'2.柳东新区（高新区）一般公共预算2022年支出预算表'!$1:$5</definedName>
    <definedName name="地区名称" localSheetId="6">#REF!</definedName>
    <definedName name="_xlnm._FilterDatabase" localSheetId="6" hidden="1">'6.一般公共预算2022年支出预算表（按政府经济分类科目）'!$A$3:$F$79</definedName>
    <definedName name="_xlnm.Print_Area" localSheetId="6">'6.一般公共预算2022年支出预算表（按政府经济分类科目）'!$A$1:$D$77</definedName>
    <definedName name="_xlnm.Print_Titles" localSheetId="6">'6.一般公共预算2022年支出预算表（按政府经济分类科目）'!$1:$4</definedName>
    <definedName name="地区名称" localSheetId="8">#REF!</definedName>
    <definedName name="_xlnm.Print_Area" localSheetId="8">'8.柳东新区（高新区）政府性基金预算2022年收入预算表'!$A$1:$I$20</definedName>
    <definedName name="_xlnm.Print_Titles" localSheetId="8">'8.柳东新区（高新区）政府性基金预算2022年收入预算表'!$1:$5</definedName>
    <definedName name="地区名称" localSheetId="9">#REF!</definedName>
    <definedName name="_xlnm._FilterDatabase" localSheetId="9" hidden="1">'9.柳东新区（高新区）政府性基金预算2022年支出预算'!$A$6:$O$72</definedName>
    <definedName name="_xlnm.Print_Area" localSheetId="9">'9.柳东新区（高新区）政府性基金预算2022年支出预算'!$A$1:$I$72</definedName>
    <definedName name="_xlnm.Print_Titles" localSheetId="9">'9.柳东新区（高新区）政府性基金预算2022年支出预算'!$1:$5</definedName>
    <definedName name="_xlnm.Print_Area" localSheetId="12">'12.柳东新区（高新区）国有资本经营预算2022年收入预算'!$A$1:$I$19</definedName>
    <definedName name="地区名称" localSheetId="12">#REF!</definedName>
    <definedName name="_xlnm.Print_Area" localSheetId="13">'13.柳东新区（高新区）国有资本经营预算2022年支出预算'!$A$1:$I$15</definedName>
    <definedName name="地区名称" localSheetId="13">#REF!</definedName>
    <definedName name="地区名称" localSheetId="4">#REF!</definedName>
    <definedName name="_xlnm._FilterDatabase" localSheetId="4" hidden="1">'4.柳东新区（高新区）转移支付2022年支出预算表（分项目）'!$A$5:$Y$18</definedName>
    <definedName name="_xlnm.Print_Area" localSheetId="4">'4.柳东新区（高新区）转移支付2022年支出预算表（分项目）'!$B$1:$J$16</definedName>
    <definedName name="_xlnm.Print_Titles" localSheetId="4">'4.柳东新区（高新区）转移支付2022年支出预算表（分项目）'!$1:$5</definedName>
    <definedName name="地区名称" localSheetId="5">#REF!</definedName>
    <definedName name="_xlnm._FilterDatabase" localSheetId="5" hidden="1">'5.柳东新区（高新区）转移支付2022年支出预算表（分地区）'!$A$5:$F$7</definedName>
    <definedName name="_xlnm.Print_Area" localSheetId="5">'5.柳东新区（高新区）转移支付2022年支出预算表（分地区）'!$B$1:$F$9</definedName>
    <definedName name="_xlnm.Print_Titles" localSheetId="5">'5.柳东新区（高新区）转移支付2022年支出预算表（分地区）'!$1:$5</definedName>
    <definedName name="地区名称" localSheetId="11">#REF!</definedName>
    <definedName name="_xlnm._FilterDatabase" localSheetId="11" hidden="1">'11.柳东新区（高新区）政府性基金转移支付支出2022年预算'!$A$6:$O$12</definedName>
    <definedName name="_xlnm.Print_Area" localSheetId="11">'11.柳东新区（高新区）政府性基金转移支付支出2022年预算'!$A$1:$I$12</definedName>
    <definedName name="_xlnm.Print_Titles" localSheetId="11">'11.柳东新区（高新区）政府性基金转移支付支出2022年预算'!$1:$5</definedName>
    <definedName name="_xlnm.Print_Area" localSheetId="15">'14.柳东新区（高新区）国有资本经营预算2022年转移支支出预'!$A$1:$I$9</definedName>
    <definedName name="地区名称" localSheetId="15">#REF!</definedName>
    <definedName name="地区名称" localSheetId="3">#REF!</definedName>
    <definedName name="_xlnm._FilterDatabase" localSheetId="3" hidden="1">'3.柳东新区（高新区）本级一般公共预算2022年支出预算表'!$A$5:$Y$592</definedName>
    <definedName name="_xlnm.Print_Area" localSheetId="3">'3.柳东新区（高新区）本级一般公共预算2022年支出预算表'!$B$1:$J$590</definedName>
    <definedName name="_xlnm.Print_Titles" localSheetId="3">'3.柳东新区（高新区）本级一般公共预算2022年支出预算表'!$1:$5</definedName>
    <definedName name="地区名称" localSheetId="7">#REF!</definedName>
    <definedName name="_xlnm._FilterDatabase" localSheetId="7" hidden="1">'7.柳东新区（高新区）一般公共预算2022年基本支出预算表'!$A$3:$E$79</definedName>
    <definedName name="_xlnm.Print_Area" localSheetId="7">'7.柳东新区（高新区）一般公共预算2022年基本支出预算表'!$A$1:$C$77</definedName>
    <definedName name="_xlnm.Print_Titles" localSheetId="7">'7.柳东新区（高新区）一般公共预算2022年基本支出预算表'!$1:$4</definedName>
    <definedName name="地区名称" localSheetId="10">#REF!</definedName>
    <definedName name="_xlnm._FilterDatabase" localSheetId="10" hidden="1">'10.柳东新区（高新区）本级政府性基金预算2022年支出预算'!$A$6:$O$64</definedName>
    <definedName name="_xlnm.Print_Area" localSheetId="10">'10.柳东新区（高新区）本级政府性基金预算2022年支出预算'!$A$1:$I$64</definedName>
    <definedName name="_xlnm.Print_Titles" localSheetId="10">'10.柳东新区（高新区）本级政府性基金预算2022年支出预算'!$1:$5</definedName>
    <definedName name="_xlnm.Print_Area" localSheetId="14">'13.柳东新区（高新区）本级国有资本经营预算2022年支出预'!$A$1:$I$10</definedName>
    <definedName name="地区名称" localSheetId="14">#REF!</definedName>
    <definedName name="地区名称" localSheetId="18">#REF!</definedName>
    <definedName name="_xlnm.Print_Area" localSheetId="18">'17.柳东新区（高新区）社会保险基金预算2022年支出预算表'!$A$1:$I$8</definedName>
    <definedName name="_xlnm.Print_Titles" localSheetId="18">'17.柳东新区（高新区）社会保险基金预算2022年支出预算表'!$1:$5</definedName>
  </definedNames>
  <calcPr calcId="144525"/>
</workbook>
</file>

<file path=xl/comments1.xml><?xml version="1.0" encoding="utf-8"?>
<comments xmlns="http://schemas.openxmlformats.org/spreadsheetml/2006/main">
  <authors>
    <author>李燮钰</author>
  </authors>
  <commentList>
    <comment ref="A51" authorId="0">
      <text>
        <r>
          <rPr>
            <b/>
            <sz val="9"/>
            <rFont val="宋体"/>
            <charset val="134"/>
          </rPr>
          <t>李燮钰:</t>
        </r>
        <r>
          <rPr>
            <sz val="9"/>
            <rFont val="宋体"/>
            <charset val="134"/>
          </rPr>
          <t xml:space="preserve">
（原“贫困地区转移支付收入”）</t>
        </r>
      </text>
    </comment>
    <comment ref="D105" authorId="0">
      <text>
        <r>
          <rPr>
            <b/>
            <sz val="9"/>
            <rFont val="宋体"/>
            <charset val="134"/>
          </rPr>
          <t>李燮钰:</t>
        </r>
        <r>
          <rPr>
            <sz val="9"/>
            <rFont val="宋体"/>
            <charset val="134"/>
          </rPr>
          <t xml:space="preserve">
22年收入增幅</t>
        </r>
      </text>
    </comment>
  </commentList>
</comments>
</file>

<file path=xl/comments2.xml><?xml version="1.0" encoding="utf-8"?>
<comments xmlns="http://schemas.openxmlformats.org/spreadsheetml/2006/main">
  <authors>
    <author>李燮钰</author>
  </authors>
  <commentList>
    <comment ref="F91" authorId="0">
      <text>
        <r>
          <rPr>
            <b/>
            <sz val="9"/>
            <rFont val="宋体"/>
            <charset val="134"/>
          </rPr>
          <t>李燮钰:</t>
        </r>
        <r>
          <rPr>
            <sz val="9"/>
            <rFont val="宋体"/>
            <charset val="134"/>
          </rPr>
          <t xml:space="preserve">
2020年科目代码2039901</t>
        </r>
      </text>
    </comment>
    <comment ref="F124" authorId="0">
      <text>
        <r>
          <rPr>
            <b/>
            <sz val="9"/>
            <rFont val="宋体"/>
            <charset val="134"/>
          </rPr>
          <t>李燮钰:</t>
        </r>
        <r>
          <rPr>
            <sz val="9"/>
            <rFont val="宋体"/>
            <charset val="134"/>
          </rPr>
          <t xml:space="preserve">
2020年科目代码2049901
</t>
        </r>
      </text>
    </comment>
    <comment ref="F280" authorId="0">
      <text>
        <r>
          <rPr>
            <b/>
            <sz val="9"/>
            <rFont val="宋体"/>
            <charset val="134"/>
          </rPr>
          <t>李燮钰:</t>
        </r>
        <r>
          <rPr>
            <sz val="9"/>
            <rFont val="宋体"/>
            <charset val="134"/>
          </rPr>
          <t xml:space="preserve">
2020年科目代码2089901</t>
        </r>
      </text>
    </comment>
    <comment ref="F325" authorId="0">
      <text>
        <r>
          <rPr>
            <b/>
            <sz val="9"/>
            <rFont val="宋体"/>
            <charset val="134"/>
          </rPr>
          <t>李燮钰:</t>
        </r>
        <r>
          <rPr>
            <sz val="9"/>
            <rFont val="宋体"/>
            <charset val="134"/>
          </rPr>
          <t xml:space="preserve">
2020年科目代码2109901</t>
        </r>
      </text>
    </comment>
    <comment ref="F359" authorId="0">
      <text>
        <r>
          <rPr>
            <b/>
            <sz val="9"/>
            <rFont val="宋体"/>
            <charset val="134"/>
          </rPr>
          <t>李燮钰:</t>
        </r>
        <r>
          <rPr>
            <sz val="9"/>
            <rFont val="宋体"/>
            <charset val="134"/>
          </rPr>
          <t xml:space="preserve">
2020年科目代码2119901</t>
        </r>
      </text>
    </comment>
    <comment ref="F377" authorId="0">
      <text>
        <r>
          <rPr>
            <b/>
            <sz val="9"/>
            <rFont val="宋体"/>
            <charset val="134"/>
          </rPr>
          <t>李燮钰:</t>
        </r>
        <r>
          <rPr>
            <sz val="9"/>
            <rFont val="宋体"/>
            <charset val="134"/>
          </rPr>
          <t xml:space="preserve">
2020年科目代码2129901</t>
        </r>
      </text>
    </comment>
    <comment ref="F498" authorId="0">
      <text>
        <r>
          <rPr>
            <b/>
            <sz val="9"/>
            <rFont val="宋体"/>
            <charset val="134"/>
          </rPr>
          <t>李燮钰:</t>
        </r>
        <r>
          <rPr>
            <sz val="9"/>
            <rFont val="宋体"/>
            <charset val="134"/>
          </rPr>
          <t xml:space="preserve">
2020年科目代码2179901
</t>
        </r>
      </text>
    </comment>
    <comment ref="F510" authorId="0">
      <text>
        <r>
          <rPr>
            <b/>
            <sz val="9"/>
            <rFont val="宋体"/>
            <charset val="134"/>
          </rPr>
          <t>李燮钰:</t>
        </r>
        <r>
          <rPr>
            <sz val="9"/>
            <rFont val="宋体"/>
            <charset val="134"/>
          </rPr>
          <t xml:space="preserve">
2020年科目代码2209901
</t>
        </r>
      </text>
    </comment>
    <comment ref="H591" authorId="0">
      <text>
        <r>
          <rPr>
            <b/>
            <sz val="9"/>
            <rFont val="宋体"/>
            <charset val="134"/>
          </rPr>
          <t>李燮钰:</t>
        </r>
        <r>
          <rPr>
            <sz val="9"/>
            <rFont val="宋体"/>
            <charset val="134"/>
          </rPr>
          <t xml:space="preserve">
注意检查13个民生支出科目是否错行</t>
        </r>
      </text>
    </comment>
  </commentList>
</comments>
</file>

<file path=xl/comments3.xml><?xml version="1.0" encoding="utf-8"?>
<comments xmlns="http://schemas.openxmlformats.org/spreadsheetml/2006/main">
  <authors>
    <author>李燮钰</author>
  </authors>
  <commentList>
    <comment ref="F91" authorId="0">
      <text>
        <r>
          <rPr>
            <b/>
            <sz val="9"/>
            <rFont val="宋体"/>
            <charset val="134"/>
          </rPr>
          <t>李燮钰:</t>
        </r>
        <r>
          <rPr>
            <sz val="9"/>
            <rFont val="宋体"/>
            <charset val="134"/>
          </rPr>
          <t xml:space="preserve">
2020年科目代码2039901</t>
        </r>
      </text>
    </comment>
    <comment ref="F124" authorId="0">
      <text>
        <r>
          <rPr>
            <b/>
            <sz val="9"/>
            <rFont val="宋体"/>
            <charset val="134"/>
          </rPr>
          <t>李燮钰:</t>
        </r>
        <r>
          <rPr>
            <sz val="9"/>
            <rFont val="宋体"/>
            <charset val="134"/>
          </rPr>
          <t xml:space="preserve">
2020年科目代码2049901
</t>
        </r>
      </text>
    </comment>
    <comment ref="F280" authorId="0">
      <text>
        <r>
          <rPr>
            <b/>
            <sz val="9"/>
            <rFont val="宋体"/>
            <charset val="134"/>
          </rPr>
          <t>李燮钰:</t>
        </r>
        <r>
          <rPr>
            <sz val="9"/>
            <rFont val="宋体"/>
            <charset val="134"/>
          </rPr>
          <t xml:space="preserve">
2020年科目代码2089901</t>
        </r>
      </text>
    </comment>
    <comment ref="F325" authorId="0">
      <text>
        <r>
          <rPr>
            <b/>
            <sz val="9"/>
            <rFont val="宋体"/>
            <charset val="134"/>
          </rPr>
          <t>李燮钰:</t>
        </r>
        <r>
          <rPr>
            <sz val="9"/>
            <rFont val="宋体"/>
            <charset val="134"/>
          </rPr>
          <t xml:space="preserve">
2020年科目代码2109901</t>
        </r>
      </text>
    </comment>
    <comment ref="F359" authorId="0">
      <text>
        <r>
          <rPr>
            <b/>
            <sz val="9"/>
            <rFont val="宋体"/>
            <charset val="134"/>
          </rPr>
          <t>李燮钰:</t>
        </r>
        <r>
          <rPr>
            <sz val="9"/>
            <rFont val="宋体"/>
            <charset val="134"/>
          </rPr>
          <t xml:space="preserve">
2020年科目代码2119901</t>
        </r>
      </text>
    </comment>
    <comment ref="F377" authorId="0">
      <text>
        <r>
          <rPr>
            <b/>
            <sz val="9"/>
            <rFont val="宋体"/>
            <charset val="134"/>
          </rPr>
          <t>李燮钰:</t>
        </r>
        <r>
          <rPr>
            <sz val="9"/>
            <rFont val="宋体"/>
            <charset val="134"/>
          </rPr>
          <t xml:space="preserve">
2020年科目代码2129901</t>
        </r>
      </text>
    </comment>
    <comment ref="F498" authorId="0">
      <text>
        <r>
          <rPr>
            <b/>
            <sz val="9"/>
            <rFont val="宋体"/>
            <charset val="134"/>
          </rPr>
          <t>李燮钰:</t>
        </r>
        <r>
          <rPr>
            <sz val="9"/>
            <rFont val="宋体"/>
            <charset val="134"/>
          </rPr>
          <t xml:space="preserve">
2020年科目代码2179901
</t>
        </r>
      </text>
    </comment>
    <comment ref="F510" authorId="0">
      <text>
        <r>
          <rPr>
            <b/>
            <sz val="9"/>
            <rFont val="宋体"/>
            <charset val="134"/>
          </rPr>
          <t>李燮钰:</t>
        </r>
        <r>
          <rPr>
            <sz val="9"/>
            <rFont val="宋体"/>
            <charset val="134"/>
          </rPr>
          <t xml:space="preserve">
2020年科目代码2209901
</t>
        </r>
      </text>
    </comment>
    <comment ref="H591" authorId="0">
      <text>
        <r>
          <rPr>
            <b/>
            <sz val="9"/>
            <rFont val="宋体"/>
            <charset val="134"/>
          </rPr>
          <t>李燮钰:</t>
        </r>
        <r>
          <rPr>
            <sz val="9"/>
            <rFont val="宋体"/>
            <charset val="134"/>
          </rPr>
          <t xml:space="preserve">
注意检查13个民生支出科目是否错行</t>
        </r>
      </text>
    </comment>
  </commentList>
</comments>
</file>

<file path=xl/comments4.xml><?xml version="1.0" encoding="utf-8"?>
<comments xmlns="http://schemas.openxmlformats.org/spreadsheetml/2006/main">
  <authors>
    <author>李燮钰</author>
  </authors>
  <commentList>
    <comment ref="H17" authorId="0">
      <text>
        <r>
          <rPr>
            <b/>
            <sz val="9"/>
            <rFont val="宋体"/>
            <charset val="134"/>
          </rPr>
          <t>李燮钰:</t>
        </r>
        <r>
          <rPr>
            <sz val="9"/>
            <rFont val="宋体"/>
            <charset val="134"/>
          </rPr>
          <t xml:space="preserve">
注意检查13个民生支出科目是否错行</t>
        </r>
      </text>
    </comment>
  </commentList>
</comments>
</file>

<file path=xl/sharedStrings.xml><?xml version="1.0" encoding="utf-8"?>
<sst xmlns="http://schemas.openxmlformats.org/spreadsheetml/2006/main" count="5579" uniqueCount="2091">
  <si>
    <t>目  录</t>
  </si>
  <si>
    <t xml:space="preserve"> </t>
  </si>
  <si>
    <t>一、一般公共预算</t>
  </si>
  <si>
    <t>1.柳东新区（高新区）一般公共预算2022年收入预算表</t>
  </si>
  <si>
    <t>2.柳东新区（高新区）一般公共预算2022年支出预算表</t>
  </si>
  <si>
    <t>3.柳东新区（高新区）本级一般公共预算2022年支出预算表</t>
  </si>
  <si>
    <t>4.柳东新区（高新区）转移支付2022年支出预算表（分项目）</t>
  </si>
  <si>
    <t>5.柳东新区（高新区）转移支付2022年支出预算表（分地区）</t>
  </si>
  <si>
    <t>6.柳东新区（高新区）一般公共预算2022年支出预算表（按政府经济分类科目）</t>
  </si>
  <si>
    <t>7.柳东新区（高新区）一般公共预算2022年基本支出预算表</t>
  </si>
  <si>
    <t>二、政府性基金预算</t>
  </si>
  <si>
    <t>8.柳东新区（高新区）政府性基金预算2022年收入预算表</t>
  </si>
  <si>
    <t>9.柳东新区（高新区）政府性基金预算2022年支出预算</t>
  </si>
  <si>
    <t>10.柳东新区（高新区）本级政府性基金预算2022年支出预算</t>
  </si>
  <si>
    <t>11.柳东新区（高新区）政府性基金转移支付支出2022年预算</t>
  </si>
  <si>
    <t>三、国有资本经营预算</t>
  </si>
  <si>
    <t>12.柳东新区（高新区）国有资本经营预算2022年收入预算</t>
  </si>
  <si>
    <t>13.柳东新区（高新区）国有资本经营预算2022年支出预算</t>
  </si>
  <si>
    <t>14.柳东新区（高新区）本级国有资本经营预算2022年支出预算</t>
  </si>
  <si>
    <t>15.柳东新区（高新区）国有资本经营预算2022年对下转移支支出预算</t>
  </si>
  <si>
    <t>四、社保基金预算</t>
  </si>
  <si>
    <t>16.柳东新区（高新区）社会保险基金预算2022年收入预算</t>
  </si>
  <si>
    <t>17.柳东新区（高新区）社会保险基金预算2022年支预算</t>
  </si>
  <si>
    <t>五．政府债务情况</t>
  </si>
  <si>
    <t>18.柳东新区（高新区）2021年政府一般债务余额及限额情况表</t>
  </si>
  <si>
    <t>19.柳东新区（高新区）2021年政府专项债务余额及限额情况表</t>
  </si>
  <si>
    <t>柳东新区（高新区）一般公共预算2022年收入预算</t>
  </si>
  <si>
    <t>单位:万元</t>
  </si>
  <si>
    <t>项       目</t>
  </si>
  <si>
    <t>2021年</t>
  </si>
  <si>
    <t>2022年预算</t>
  </si>
  <si>
    <t>打印时请隐藏</t>
  </si>
  <si>
    <t>年初预算数</t>
  </si>
  <si>
    <t>执行数</t>
  </si>
  <si>
    <t>完成年初
预算%</t>
  </si>
  <si>
    <t>比上年完成数增减</t>
  </si>
  <si>
    <t>建议数</t>
  </si>
  <si>
    <t>比2021年执行数增减</t>
  </si>
  <si>
    <t>预算科目</t>
  </si>
  <si>
    <t>2020年决算数</t>
  </si>
  <si>
    <r>
      <rPr>
        <b/>
        <sz val="8"/>
        <rFont val="宋体"/>
        <charset val="134"/>
      </rPr>
      <t xml:space="preserve">2021年执行数
</t>
    </r>
    <r>
      <rPr>
        <sz val="8"/>
        <rFont val="宋体"/>
        <charset val="134"/>
      </rPr>
      <t>？月？日更新线上数据；
？月？日更新线下数据。</t>
    </r>
  </si>
  <si>
    <r>
      <rPr>
        <b/>
        <sz val="10"/>
        <rFont val="宋体"/>
        <charset val="134"/>
      </rPr>
      <t>A系统</t>
    </r>
    <r>
      <rPr>
        <sz val="10"/>
        <rFont val="宋体"/>
        <charset val="134"/>
      </rPr>
      <t>2021年一般预算收入（？月？日更新线上数据）</t>
    </r>
  </si>
  <si>
    <t>金额</t>
  </si>
  <si>
    <t>%</t>
  </si>
  <si>
    <t>科目编码</t>
  </si>
  <si>
    <t>科目名称</t>
  </si>
  <si>
    <t>一般公共预算收入合计</t>
  </si>
  <si>
    <t>一、税收收入</t>
  </si>
  <si>
    <t xml:space="preserve">  税收收入</t>
  </si>
  <si>
    <t xml:space="preserve">    增值税</t>
  </si>
  <si>
    <t xml:space="preserve">    国内增值税(含改征增值税)</t>
  </si>
  <si>
    <t xml:space="preserve">    企业所得税</t>
  </si>
  <si>
    <t xml:space="preserve">      国内增值税</t>
  </si>
  <si>
    <t xml:space="preserve">    个人所得税</t>
  </si>
  <si>
    <t xml:space="preserve">  　      国有企业增值税</t>
  </si>
  <si>
    <t xml:space="preserve">    资源税</t>
  </si>
  <si>
    <t xml:space="preserve">  　      集体企业增值税</t>
  </si>
  <si>
    <t xml:space="preserve">    城市维护建设税</t>
  </si>
  <si>
    <t xml:space="preserve">  　      股份制企业增值税</t>
  </si>
  <si>
    <t xml:space="preserve">    房产税</t>
  </si>
  <si>
    <t xml:space="preserve">  　      联营企业增值税</t>
  </si>
  <si>
    <t xml:space="preserve">    印花税</t>
  </si>
  <si>
    <t xml:space="preserve">  　      港澳台和外商投资企业增值税</t>
  </si>
  <si>
    <t xml:space="preserve">    城镇土地使用税</t>
  </si>
  <si>
    <t xml:space="preserve">  　      私营企业增值税</t>
  </si>
  <si>
    <t xml:space="preserve">    土地增值税</t>
  </si>
  <si>
    <t xml:space="preserve">  　      其他增值税</t>
  </si>
  <si>
    <t xml:space="preserve">    车船税</t>
  </si>
  <si>
    <t xml:space="preserve">  　      增值税税款滞纳金、罚款收入</t>
  </si>
  <si>
    <t xml:space="preserve">    耕地占用税</t>
  </si>
  <si>
    <t xml:space="preserve">  　      残疾人就业增值税退税</t>
  </si>
  <si>
    <t xml:space="preserve">    契税</t>
  </si>
  <si>
    <t xml:space="preserve">          软件增值税退税</t>
  </si>
  <si>
    <t xml:space="preserve">    环境保护税</t>
  </si>
  <si>
    <t xml:space="preserve">          宣传文化单位增值税退税</t>
  </si>
  <si>
    <t xml:space="preserve">    其他税收收入</t>
  </si>
  <si>
    <t xml:space="preserve">          核电站增值税退税</t>
  </si>
  <si>
    <t>二、非税收入</t>
  </si>
  <si>
    <t xml:space="preserve">          资源综合利用增值税退税</t>
  </si>
  <si>
    <t xml:space="preserve">    专项收入</t>
  </si>
  <si>
    <t xml:space="preserve">          成品油增值税退税</t>
  </si>
  <si>
    <t xml:space="preserve">    行政事业性收费收入</t>
  </si>
  <si>
    <t xml:space="preserve">          黄金增值税退税</t>
  </si>
  <si>
    <t xml:space="preserve">    罚没收入</t>
  </si>
  <si>
    <t xml:space="preserve">          光伏发电增值税退税</t>
  </si>
  <si>
    <t xml:space="preserve">    国有资本经营收入</t>
  </si>
  <si>
    <t xml:space="preserve">          风力发电增值税退税</t>
  </si>
  <si>
    <t xml:space="preserve">    国有资源(资产)有偿使用收入</t>
  </si>
  <si>
    <t xml:space="preserve">          增值税留抵退税</t>
  </si>
  <si>
    <t xml:space="preserve">    捐赠收入</t>
  </si>
  <si>
    <t xml:space="preserve">          增值税留抵退税省级调库</t>
  </si>
  <si>
    <t xml:space="preserve">    政府住房基金收入</t>
  </si>
  <si>
    <t xml:space="preserve">          增值税留抵退税省级以下调库</t>
  </si>
  <si>
    <t xml:space="preserve">    其他收入</t>
  </si>
  <si>
    <t xml:space="preserve">          其他增值税退税</t>
  </si>
  <si>
    <t>转移性收入</t>
  </si>
  <si>
    <t xml:space="preserve">  　      免抵调增增值税</t>
  </si>
  <si>
    <t>一、上级补助收入</t>
  </si>
  <si>
    <t xml:space="preserve">          成品油价格和税费改革增值税划出</t>
  </si>
  <si>
    <t xml:space="preserve">   （一）返还性收入</t>
  </si>
  <si>
    <t xml:space="preserve">          成品油价格和税费改革增值税划入</t>
  </si>
  <si>
    <t xml:space="preserve">     1.所得税基数返还收入</t>
  </si>
  <si>
    <t xml:space="preserve">      改征增值税</t>
  </si>
  <si>
    <t xml:space="preserve">     2.成品油税费改革税收返还收入</t>
  </si>
  <si>
    <t xml:space="preserve">          改征增值税</t>
  </si>
  <si>
    <t xml:space="preserve">     3.增值税税收返还收入</t>
  </si>
  <si>
    <t xml:space="preserve">          中国铁路总公司改征增值税待分配收入</t>
  </si>
  <si>
    <t xml:space="preserve">     4.消费税税收返还收入</t>
  </si>
  <si>
    <t xml:space="preserve">          中国铁路总公司改征增值税收入</t>
  </si>
  <si>
    <t xml:space="preserve">     5.增值税“五五分享”返还收入</t>
  </si>
  <si>
    <t xml:space="preserve">          改征增值税税款滞纳金、罚款收入</t>
  </si>
  <si>
    <t xml:space="preserve">     6.其他税返返还收入</t>
  </si>
  <si>
    <t xml:space="preserve">          管道运输增值税退税</t>
  </si>
  <si>
    <t xml:space="preserve">   （二）一般性转移支付收入</t>
  </si>
  <si>
    <t xml:space="preserve">          融资租赁增值税退税</t>
  </si>
  <si>
    <t xml:space="preserve">     1.体制补助收入</t>
  </si>
  <si>
    <t xml:space="preserve">          改征增值税国内留抵退税</t>
  </si>
  <si>
    <t xml:space="preserve">     2.均衡性转移支付收入</t>
  </si>
  <si>
    <t xml:space="preserve">          改征增值税留抵退税省级调库</t>
  </si>
  <si>
    <t xml:space="preserve">     3.县级基本财力保障机制奖补资金收入</t>
  </si>
  <si>
    <t xml:space="preserve">          改征增值税留抵退税省级以下调库</t>
  </si>
  <si>
    <t xml:space="preserve">     4.结算补助收入</t>
  </si>
  <si>
    <t xml:space="preserve">          其他改征增值税国内退税</t>
  </si>
  <si>
    <t xml:space="preserve">     5.资源枯竭型城市转移支付补助收入</t>
  </si>
  <si>
    <t xml:space="preserve">          免抵调增改征增值税</t>
  </si>
  <si>
    <t xml:space="preserve">     6.产粮（油）大县奖励资金收入</t>
  </si>
  <si>
    <t xml:space="preserve">    国内消费税</t>
  </si>
  <si>
    <t xml:space="preserve">     7.重点生态功能区转移支付收入</t>
  </si>
  <si>
    <t xml:space="preserve">          其中：成品油消费税</t>
  </si>
  <si>
    <t xml:space="preserve">     8.固定数额补助收入</t>
  </si>
  <si>
    <t xml:space="preserve">                成品油消费税退税</t>
  </si>
  <si>
    <t xml:space="preserve">     9.革命老区转移支付收入</t>
  </si>
  <si>
    <t xml:space="preserve">    进口货物增值税、消费税</t>
  </si>
  <si>
    <t xml:space="preserve">    10.民族地区转移支付收入</t>
  </si>
  <si>
    <t xml:space="preserve">      进口货物增值税</t>
  </si>
  <si>
    <t xml:space="preserve">    11.欠发达地区转移支付收入</t>
  </si>
  <si>
    <t xml:space="preserve">      进口消费品消费税</t>
  </si>
  <si>
    <t xml:space="preserve">    12.一般公共服务共同财政事权转移支付收入</t>
  </si>
  <si>
    <t xml:space="preserve">          其中：进口成品油消费税</t>
  </si>
  <si>
    <t xml:space="preserve">    13.公共安全共同财政事权转移支付收入</t>
  </si>
  <si>
    <t xml:space="preserve">                进口成品油消费税退税</t>
  </si>
  <si>
    <t xml:space="preserve">    14.教育共同财政事权转移支付收入</t>
  </si>
  <si>
    <t xml:space="preserve">    出口货物退增值税、消费税</t>
  </si>
  <si>
    <t xml:space="preserve">    15.科学技术共同财政事权转移支付收入</t>
  </si>
  <si>
    <t xml:space="preserve">      出口退增值税(含改征增值税出口退税)</t>
  </si>
  <si>
    <t xml:space="preserve">    16.文化旅游体育与传媒共同财政事权转移支付收入</t>
  </si>
  <si>
    <t xml:space="preserve">        出口货物退增值税</t>
  </si>
  <si>
    <t xml:space="preserve">    17.社会保障和就业共同财政事权转移支付收入</t>
  </si>
  <si>
    <t xml:space="preserve">          出口货物退增值税</t>
  </si>
  <si>
    <t xml:space="preserve">    18.医疗卫生共同财政事权转移支付收入</t>
  </si>
  <si>
    <t xml:space="preserve">          免抵调减增值税</t>
  </si>
  <si>
    <t xml:space="preserve">    19.节能环保共同财政事权转移支付收入</t>
  </si>
  <si>
    <t xml:space="preserve">        改征增值税出口退税</t>
  </si>
  <si>
    <t xml:space="preserve">    20.城乡社区共同财政事权转移支付收入</t>
  </si>
  <si>
    <t xml:space="preserve">      出口消费品退消费税</t>
  </si>
  <si>
    <t xml:space="preserve">    21.农林水共同财政事权转移支付收入</t>
  </si>
  <si>
    <t xml:space="preserve">    22.交通运输共同财政事权转移支付收入</t>
  </si>
  <si>
    <t xml:space="preserve">      国有冶金工业所得税</t>
  </si>
  <si>
    <t xml:space="preserve">    23.资源勘探工业信息等共同财政事权转移支付收入</t>
  </si>
  <si>
    <t xml:space="preserve">      国有有色金属工业所得税</t>
  </si>
  <si>
    <t xml:space="preserve">    24.商业服务业等共同财政事权转移支付收入</t>
  </si>
  <si>
    <t xml:space="preserve">      国有煤炭工业所得税</t>
  </si>
  <si>
    <t xml:space="preserve">    25.金融共同财政事权转移支付收入</t>
  </si>
  <si>
    <t xml:space="preserve">      国有电力工业所得税</t>
  </si>
  <si>
    <t xml:space="preserve">    26.自然资源海洋气象等共同财政事权转移支付收入</t>
  </si>
  <si>
    <t xml:space="preserve">      国有石油和化学工业所得税</t>
  </si>
  <si>
    <t xml:space="preserve">    27.住房保障共同财政事权转移支付收入</t>
  </si>
  <si>
    <t xml:space="preserve">      国有机械工业所得税</t>
  </si>
  <si>
    <t xml:space="preserve">    28.粮油物资储备共同财政事权转移支付收入</t>
  </si>
  <si>
    <t xml:space="preserve">      国有汽车工业所得税</t>
  </si>
  <si>
    <t xml:space="preserve">    29.灾害防治及应急管理共同财政事权转移支付收入</t>
  </si>
  <si>
    <t xml:space="preserve">      国有核工业所得税</t>
  </si>
  <si>
    <t xml:space="preserve">    30.其他共同财政事权转移支付收入</t>
  </si>
  <si>
    <t xml:space="preserve">      国有航空工业所得税</t>
  </si>
  <si>
    <t xml:space="preserve">    31.其他一般性转移支付收入</t>
  </si>
  <si>
    <t xml:space="preserve">      国有航天工业所得税</t>
  </si>
  <si>
    <t xml:space="preserve">   （三）专项转移支付收入</t>
  </si>
  <si>
    <t xml:space="preserve">      国有电子工业所得税</t>
  </si>
  <si>
    <t xml:space="preserve">    1.一般公共服务</t>
  </si>
  <si>
    <t xml:space="preserve">      国有兵器工业所得税</t>
  </si>
  <si>
    <t xml:space="preserve">    2.公共安全</t>
  </si>
  <si>
    <t xml:space="preserve">      国有船舶工业所得税</t>
  </si>
  <si>
    <t xml:space="preserve">    3.教育</t>
  </si>
  <si>
    <t xml:space="preserve">      国有建筑材料工业所得税</t>
  </si>
  <si>
    <t xml:space="preserve">    4.科学技术</t>
  </si>
  <si>
    <t xml:space="preserve">      国有烟草企业所得税</t>
  </si>
  <si>
    <t xml:space="preserve">    5.文化旅游体育与传媒</t>
  </si>
  <si>
    <t xml:space="preserve">      国有纺织企业所得税</t>
  </si>
  <si>
    <t xml:space="preserve">    6.社会保障和就业</t>
  </si>
  <si>
    <t xml:space="preserve">      国有铁道企业所得税</t>
  </si>
  <si>
    <t xml:space="preserve">    7.卫生健康</t>
  </si>
  <si>
    <t xml:space="preserve">         其中：中国铁路总公司集中缴纳的铁路运输企业所得税待分配收入</t>
  </si>
  <si>
    <t xml:space="preserve">    8.节能环保</t>
  </si>
  <si>
    <t xml:space="preserve">      国有交通企业所得税</t>
  </si>
  <si>
    <t xml:space="preserve">    9.城乡社区</t>
  </si>
  <si>
    <t xml:space="preserve">      国有邮政企业所得税</t>
  </si>
  <si>
    <t xml:space="preserve">    10.农林水</t>
  </si>
  <si>
    <t xml:space="preserve">      国有民航企业所得税</t>
  </si>
  <si>
    <t xml:space="preserve">    11.交通运输</t>
  </si>
  <si>
    <t xml:space="preserve">      国有海洋石油天然气企业所得税</t>
  </si>
  <si>
    <t xml:space="preserve">    12.资源勘探工业信息等</t>
  </si>
  <si>
    <t xml:space="preserve">      国有外贸企业所得税</t>
  </si>
  <si>
    <t xml:space="preserve">    13.商业服务业等</t>
  </si>
  <si>
    <t xml:space="preserve">      国有银行所得税</t>
  </si>
  <si>
    <t xml:space="preserve">    14.金融</t>
  </si>
  <si>
    <t xml:space="preserve">      国有非银行金融企业所得税</t>
  </si>
  <si>
    <t xml:space="preserve">    15.自然资源海洋气象等</t>
  </si>
  <si>
    <t xml:space="preserve">      国有保险企业所得税</t>
  </si>
  <si>
    <t xml:space="preserve">    16.住房保障</t>
  </si>
  <si>
    <t xml:space="preserve">      国有文教企业所得税</t>
  </si>
  <si>
    <t xml:space="preserve">    17.粮油物资储备</t>
  </si>
  <si>
    <t xml:space="preserve">      国有水产企业所得税</t>
  </si>
  <si>
    <t xml:space="preserve">    18.灾害防治及应急管理</t>
  </si>
  <si>
    <t xml:space="preserve">      国有森林工业企业所得税</t>
  </si>
  <si>
    <t xml:space="preserve">    19.其他收入</t>
  </si>
  <si>
    <t xml:space="preserve">      国有电信企业所得税</t>
  </si>
  <si>
    <t>二、下级上解收入</t>
  </si>
  <si>
    <t xml:space="preserve">      国有农垦企业所得税</t>
  </si>
  <si>
    <t xml:space="preserve">    体制上解收入</t>
  </si>
  <si>
    <t xml:space="preserve">      其他国有企业所得税</t>
  </si>
  <si>
    <t xml:space="preserve">    专项上解收入</t>
  </si>
  <si>
    <t xml:space="preserve">      集体企业所得税</t>
  </si>
  <si>
    <t>三、上年结余收入</t>
  </si>
  <si>
    <t xml:space="preserve">      股份制企业所得税</t>
  </si>
  <si>
    <t>四、调入资金</t>
  </si>
  <si>
    <t xml:space="preserve">      联营企业所得税</t>
  </si>
  <si>
    <t xml:space="preserve">    从政府性基金预算调入一般公共预算</t>
  </si>
  <si>
    <t xml:space="preserve">      港澳台和外商投资企业所得税</t>
  </si>
  <si>
    <t xml:space="preserve">    从国有资本经营预算调入一般公共预算</t>
  </si>
  <si>
    <t xml:space="preserve">      私营企业所得税</t>
  </si>
  <si>
    <t xml:space="preserve">    从其他资金调入一般公共预算</t>
  </si>
  <si>
    <t xml:space="preserve">      其他企业所得税</t>
  </si>
  <si>
    <t>五、地方政府一般债务转贷收入</t>
  </si>
  <si>
    <t xml:space="preserve">      分支机构预缴所得税</t>
  </si>
  <si>
    <t>六、动用预算稳定调节基金</t>
  </si>
  <si>
    <t xml:space="preserve">      总机构预缴所得税</t>
  </si>
  <si>
    <t>收入总计</t>
  </si>
  <si>
    <t xml:space="preserve">      总机构汇算清缴所得税</t>
  </si>
  <si>
    <t xml:space="preserve">      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</si>
  <si>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</si>
  <si>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</si>
  <si>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</si>
  <si>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</si>
  <si>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</si>
  <si>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分支机构汇算清缴所得税</t>
  </si>
  <si>
    <t xml:space="preserve">      企业所得税税款滞纳金、罚款、加收利息收入</t>
  </si>
  <si>
    <t xml:space="preserve">    企业所得税退税</t>
  </si>
  <si>
    <t xml:space="preserve">      个人所得税</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</si>
  <si>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</si>
  <si>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</si>
  <si>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</si>
  <si>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</si>
  <si>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</si>
  <si>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</si>
  <si>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海洋石油资源税</t>
  </si>
  <si>
    <t xml:space="preserve">      水资源税收入</t>
  </si>
  <si>
    <t xml:space="preserve">      其他资源税</t>
  </si>
  <si>
    <t xml:space="preserve">      资源税税款滞纳金、罚款收入</t>
  </si>
  <si>
    <t xml:space="preserve">  　    其中：中国铁路总公司集中缴纳的铁路运输企业城市维护建设税待分配收入</t>
  </si>
  <si>
    <t xml:space="preserve">  　          成品油价格和税费改革城市维护建设税划出</t>
  </si>
  <si>
    <t xml:space="preserve">  　          成品油价格和税费改革城市维护建设税划入</t>
  </si>
  <si>
    <t xml:space="preserve">        其中：证券交易印花税</t>
  </si>
  <si>
    <t xml:space="preserve">    船舶吨税</t>
  </si>
  <si>
    <t xml:space="preserve">    车辆购置税</t>
  </si>
  <si>
    <t xml:space="preserve">    关税</t>
  </si>
  <si>
    <t xml:space="preserve">    烟叶税</t>
  </si>
  <si>
    <t xml:space="preserve">  非税收入</t>
  </si>
  <si>
    <t xml:space="preserve">      教育费附加收入</t>
  </si>
  <si>
    <t xml:space="preserve">  　　    教育费附加收入</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</si>
  <si>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</si>
  <si>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</si>
  <si>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</si>
  <si>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</si>
  <si>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</si>
  <si>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</si>
  <si>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</si>
  <si>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</si>
  <si>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</si>
  <si>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</si>
  <si>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</si>
  <si>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</si>
  <si>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</si>
  <si>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</si>
  <si>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</si>
  <si>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</si>
  <si>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</si>
  <si>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t>
  </si>
  <si>
    <t xml:space="preserve">          广告收入</t>
  </si>
  <si>
    <t xml:space="preserve">          其他专项收入</t>
  </si>
  <si>
    <t xml:space="preserve">      公安行政事业性收费收入</t>
  </si>
  <si>
    <t xml:space="preserve">      法院行政事业性收费收入</t>
  </si>
  <si>
    <t xml:space="preserve">      司法行政事业性收费收入</t>
  </si>
  <si>
    <t xml:space="preserve">      外交行政事业性收费收入</t>
  </si>
  <si>
    <t xml:space="preserve">      商贸行政事业性收费收入</t>
  </si>
  <si>
    <t xml:space="preserve">      财政行政事业性收费收入</t>
  </si>
  <si>
    <t xml:space="preserve">      税务行政事业性收费收入</t>
  </si>
  <si>
    <t xml:space="preserve">      海关行政事业性收费收入</t>
  </si>
  <si>
    <t xml:space="preserve">      审计行政事业性收费收入</t>
  </si>
  <si>
    <t xml:space="preserve">      国管局行政事业性收费收入</t>
  </si>
  <si>
    <t xml:space="preserve">      科技行政事业性收费收入</t>
  </si>
  <si>
    <t xml:space="preserve">      保密行政事业性收费收入</t>
  </si>
  <si>
    <t xml:space="preserve">      市场监管行政事业性收费收入</t>
  </si>
  <si>
    <t xml:space="preserve">      广播电视行政事业性收费收入</t>
  </si>
  <si>
    <t xml:space="preserve">      应急管理行政事业性收费收入</t>
  </si>
  <si>
    <t xml:space="preserve">      档案行政事业性收费收入</t>
  </si>
  <si>
    <t xml:space="preserve">      港澳办行政事业性收费收入</t>
  </si>
  <si>
    <t xml:space="preserve">      贸促会行政事业性收费收入</t>
  </si>
  <si>
    <t xml:space="preserve">      人防办行政事业性收费收入</t>
  </si>
  <si>
    <t xml:space="preserve">      中直管理局行政事业性收费收入</t>
  </si>
  <si>
    <t xml:space="preserve">      文化和旅游行政事业性收费收入</t>
  </si>
  <si>
    <t xml:space="preserve">      教育行政事业性收费收入</t>
  </si>
  <si>
    <t xml:space="preserve">      体育行政事业性收费收入</t>
  </si>
  <si>
    <t xml:space="preserve">      发展与改革(物价)行政事业性收费收入</t>
  </si>
  <si>
    <t xml:space="preserve">      统计行政事业性收费收入</t>
  </si>
  <si>
    <t xml:space="preserve">      自然资源行政事业性收费收入</t>
  </si>
  <si>
    <t xml:space="preserve">        其中：耕地开垦费</t>
  </si>
  <si>
    <t xml:space="preserve">      建设行政事业性收费收入</t>
  </si>
  <si>
    <t xml:space="preserve">      知识产权行政事业性收费收入</t>
  </si>
  <si>
    <t xml:space="preserve">        其中：商标注册收费</t>
  </si>
  <si>
    <t xml:space="preserve">      生态环境行政事业性收费收入</t>
  </si>
  <si>
    <t xml:space="preserve">      铁路行政事业性收费收入</t>
  </si>
  <si>
    <t xml:space="preserve">      交通运输行政事业性收费收入</t>
  </si>
  <si>
    <t xml:space="preserve">        其中：长江口航道维护费</t>
  </si>
  <si>
    <t xml:space="preserve">      工业和信息产业行政事业性收费收入</t>
  </si>
  <si>
    <t xml:space="preserve">        其中：无线电频率占用费</t>
  </si>
  <si>
    <t xml:space="preserve">      农业农村行政事业性收费收入</t>
  </si>
  <si>
    <t xml:space="preserve">      林业草原行政事业性收费收入</t>
  </si>
  <si>
    <t xml:space="preserve">        其中：草原植被恢复费收入</t>
  </si>
  <si>
    <t xml:space="preserve">      水利行政事业性收费收入</t>
  </si>
  <si>
    <t xml:space="preserve">        其中：水土保持补偿费</t>
  </si>
  <si>
    <t xml:space="preserve">      卫生健康行政事业性收费收入</t>
  </si>
  <si>
    <t xml:space="preserve">      药品监管行政事业性收费收入</t>
  </si>
  <si>
    <t xml:space="preserve">      民政行政事业性收费收入</t>
  </si>
  <si>
    <t xml:space="preserve">      人力资源和社会保障行政事业性收费收入</t>
  </si>
  <si>
    <t xml:space="preserve">      证监会行政事业性收费收入</t>
  </si>
  <si>
    <t xml:space="preserve">      银行保险行政事业性收费收入</t>
  </si>
  <si>
    <t xml:space="preserve">      仲裁委行政事业性收费收入</t>
  </si>
  <si>
    <t xml:space="preserve">      编办行政事业性收费收入</t>
  </si>
  <si>
    <t xml:space="preserve">      党校行政事业性收费收入</t>
  </si>
  <si>
    <t xml:space="preserve">      监察行政事业性收费收入</t>
  </si>
  <si>
    <t xml:space="preserve">      外文局行政事业性收费收入</t>
  </si>
  <si>
    <t xml:space="preserve">      国资委行政事业性收费收入</t>
  </si>
  <si>
    <t xml:space="preserve">      其他行政事业性收费收入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</si>
  <si>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</si>
  <si>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</si>
  <si>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</si>
  <si>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</si>
  <si>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</si>
  <si>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</si>
  <si>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</si>
  <si>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</si>
  <si>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</si>
  <si>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</si>
  <si>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</si>
  <si>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</si>
  <si>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</si>
  <si>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</si>
  <si>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</si>
  <si>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</si>
  <si>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</si>
  <si>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</si>
  <si>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</si>
  <si>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</si>
  <si>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</si>
  <si>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</si>
  <si>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</si>
  <si>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缉毒罚没收入</t>
  </si>
  <si>
    <t xml:space="preserve">      罚没收入退库</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</si>
  <si>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</si>
  <si>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</si>
  <si>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</si>
  <si>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</si>
  <si>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</si>
  <si>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</si>
  <si>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</si>
  <si>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</si>
  <si>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</si>
  <si>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</si>
  <si>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</si>
  <si>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</si>
  <si>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</si>
  <si>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</si>
  <si>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</si>
  <si>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</si>
  <si>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</si>
  <si>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</si>
  <si>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海域使用金收入</t>
  </si>
  <si>
    <t xml:space="preserve">      场地和矿区使用费收入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</si>
  <si>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</si>
  <si>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</si>
  <si>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</si>
  <si>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</si>
  <si>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</si>
  <si>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</si>
  <si>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</si>
  <si>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</si>
  <si>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出租车经营权有偿出让和转让收入</t>
  </si>
  <si>
    <t xml:space="preserve">      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</si>
  <si>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</si>
  <si>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</si>
  <si>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</si>
  <si>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</si>
  <si>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</si>
  <si>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</si>
  <si>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</si>
  <si>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</si>
  <si>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</si>
  <si>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</si>
  <si>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</si>
  <si>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</si>
  <si>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</si>
  <si>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</si>
  <si>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</si>
  <si>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1030718</t>
  </si>
  <si>
    <t xml:space="preserve">      新增建设用地土地有偿使用费收入</t>
  </si>
  <si>
    <t>1030719</t>
  </si>
  <si>
    <t xml:space="preserve">      水资源费收入</t>
  </si>
  <si>
    <t>103071901</t>
  </si>
  <si>
    <t xml:space="preserve">          三峡电站水资源费收入</t>
  </si>
  <si>
    <t>103071999</t>
  </si>
  <si>
    <t xml:space="preserve">          其他水资源费收入</t>
  </si>
  <si>
    <t>1030720</t>
  </si>
  <si>
    <t xml:space="preserve">      国家留成油上缴收入</t>
  </si>
  <si>
    <t xml:space="preserve">      其他国有资源(资产)有偿使用收入</t>
  </si>
  <si>
    <t xml:space="preserve">       国外捐赠收入</t>
  </si>
  <si>
    <t xml:space="preserve">       国内捐赠收入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</si>
  <si>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</si>
  <si>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</si>
  <si>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</si>
  <si>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</si>
  <si>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</si>
  <si>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</si>
  <si>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</si>
  <si>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</si>
  <si>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</si>
  <si>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</si>
  <si>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</si>
  <si>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t>
  </si>
  <si>
    <t>柳东新区（高新区）一般公共预算2022年支出预算</t>
  </si>
  <si>
    <t>单位：万元</t>
  </si>
  <si>
    <t>打印时
请隐藏</t>
  </si>
  <si>
    <t>完成年初    预算%</t>
  </si>
  <si>
    <t>比2021年年初预算数增减</t>
  </si>
  <si>
    <t>2020年执行数</t>
  </si>
  <si>
    <t>2021年1-10月
执行数</t>
  </si>
  <si>
    <t>2021年
调整预算数</t>
  </si>
  <si>
    <t>2022年预算数</t>
  </si>
  <si>
    <r>
      <rPr>
        <b/>
        <sz val="10"/>
        <rFont val="宋体"/>
        <charset val="134"/>
      </rPr>
      <t>A系统</t>
    </r>
    <r>
      <rPr>
        <sz val="10"/>
        <rFont val="宋体"/>
        <charset val="134"/>
      </rPr>
      <t>2021年一般预算支出（？月？日更新线上数据）</t>
    </r>
  </si>
  <si>
    <t>市本级财力安排</t>
  </si>
  <si>
    <t>基数</t>
  </si>
  <si>
    <t>自治区提前下达（已完成对账）</t>
  </si>
  <si>
    <t>自治区提前下达（未完成对账）</t>
  </si>
  <si>
    <t>支出预算合计</t>
  </si>
  <si>
    <t>一般公共预算支出合计</t>
  </si>
  <si>
    <t>一般公共预算支出</t>
  </si>
  <si>
    <t>一、一般公共服务支出</t>
  </si>
  <si>
    <t>一般公共服务支出</t>
  </si>
  <si>
    <t xml:space="preserve">  一般公共服务支出</t>
  </si>
  <si>
    <t xml:space="preserve">  人大事务</t>
  </si>
  <si>
    <t xml:space="preserve">    人大事务</t>
  </si>
  <si>
    <t xml:space="preserve">    代表工作</t>
  </si>
  <si>
    <t xml:space="preserve">      代表工作</t>
  </si>
  <si>
    <t xml:space="preserve">    其他人大事务支出</t>
  </si>
  <si>
    <t xml:space="preserve">      其他人大事务支出</t>
  </si>
  <si>
    <t xml:space="preserve">  政协事务</t>
  </si>
  <si>
    <t xml:space="preserve">    政协事务</t>
  </si>
  <si>
    <t xml:space="preserve">    其他政协事务支出</t>
  </si>
  <si>
    <t xml:space="preserve">      其他政协事务支出</t>
  </si>
  <si>
    <t xml:space="preserve">  政府办公厅(室)及相关机构事务</t>
  </si>
  <si>
    <t xml:space="preserve">    政府办公厅(室)及相关机构事务</t>
  </si>
  <si>
    <t xml:space="preserve">    行政运行</t>
  </si>
  <si>
    <t xml:space="preserve">      行政运行</t>
  </si>
  <si>
    <t xml:space="preserve">    一般行政管理事务</t>
  </si>
  <si>
    <t xml:space="preserve">      一般行政管理事务</t>
  </si>
  <si>
    <t xml:space="preserve">    政务公开审批</t>
  </si>
  <si>
    <t xml:space="preserve">      政务公开审批</t>
  </si>
  <si>
    <t xml:space="preserve">    其他政府办公厅(室)及相关机构事务支出</t>
  </si>
  <si>
    <t xml:space="preserve">      其他政府办公厅(室)及相关机构事务支出</t>
  </si>
  <si>
    <t xml:space="preserve">  发展与改革事务</t>
  </si>
  <si>
    <t xml:space="preserve">    发展与改革事务</t>
  </si>
  <si>
    <t xml:space="preserve">    其他发展与改革事务支出</t>
  </si>
  <si>
    <t xml:space="preserve">      其他发展与改革事务支出</t>
  </si>
  <si>
    <t xml:space="preserve">  统计信息事务</t>
  </si>
  <si>
    <t xml:space="preserve">    统计信息事务</t>
  </si>
  <si>
    <t xml:space="preserve">    统计抽样调查</t>
  </si>
  <si>
    <t xml:space="preserve">      统计抽样调查</t>
  </si>
  <si>
    <t xml:space="preserve">    其他统计信息事务支出</t>
  </si>
  <si>
    <t xml:space="preserve">      其他统计信息事务支出</t>
  </si>
  <si>
    <t xml:space="preserve">  财政事务</t>
  </si>
  <si>
    <t xml:space="preserve">    财政事务</t>
  </si>
  <si>
    <t xml:space="preserve">    预算改革业务</t>
  </si>
  <si>
    <t xml:space="preserve">      预算改革业务</t>
  </si>
  <si>
    <t xml:space="preserve">    财政国库业务</t>
  </si>
  <si>
    <t xml:space="preserve">      财政国库业务</t>
  </si>
  <si>
    <t xml:space="preserve">    财政委托业务支出</t>
  </si>
  <si>
    <t xml:space="preserve">      财政委托业务支出</t>
  </si>
  <si>
    <t xml:space="preserve">    事业运行</t>
  </si>
  <si>
    <t xml:space="preserve">      事业运行</t>
  </si>
  <si>
    <t xml:space="preserve">    其他财政事务支出</t>
  </si>
  <si>
    <t xml:space="preserve">      其他财政事务支出</t>
  </si>
  <si>
    <t xml:space="preserve">  税收事务</t>
  </si>
  <si>
    <t xml:space="preserve">    税收事务</t>
  </si>
  <si>
    <t xml:space="preserve">    其他税收事务支出</t>
  </si>
  <si>
    <t xml:space="preserve">      其他税收事务支出</t>
  </si>
  <si>
    <t xml:space="preserve">  审计事务</t>
  </si>
  <si>
    <t xml:space="preserve">    审计事务</t>
  </si>
  <si>
    <t xml:space="preserve">    其他审计事务支出</t>
  </si>
  <si>
    <t xml:space="preserve">      其他审计事务支出</t>
  </si>
  <si>
    <t xml:space="preserve">  海关事务</t>
  </si>
  <si>
    <t xml:space="preserve">    海关事务</t>
  </si>
  <si>
    <t xml:space="preserve">    其他海关事务支出</t>
  </si>
  <si>
    <t xml:space="preserve">      其他海关事务支出</t>
  </si>
  <si>
    <t xml:space="preserve">  人力资源事务</t>
  </si>
  <si>
    <t xml:space="preserve">    纪检监察事务</t>
  </si>
  <si>
    <t xml:space="preserve">    其他人力资源事务支出</t>
  </si>
  <si>
    <t xml:space="preserve">      大案要案查处</t>
  </si>
  <si>
    <t xml:space="preserve">  纪检监察事务</t>
  </si>
  <si>
    <t xml:space="preserve">      派驻派出机构</t>
  </si>
  <si>
    <t xml:space="preserve">    其他纪检监察事务支出</t>
  </si>
  <si>
    <t xml:space="preserve">      对外贸易管理</t>
  </si>
  <si>
    <t xml:space="preserve">  商贸事务</t>
  </si>
  <si>
    <t xml:space="preserve">      国际经济合作</t>
  </si>
  <si>
    <t xml:space="preserve">    招商引资</t>
  </si>
  <si>
    <t xml:space="preserve">    其他商贸事务支出</t>
  </si>
  <si>
    <t xml:space="preserve">      专利审批</t>
  </si>
  <si>
    <t xml:space="preserve">  知识产权事务</t>
  </si>
  <si>
    <t xml:space="preserve">      知识产权战略和规划</t>
  </si>
  <si>
    <t xml:space="preserve">    其他知识产权事务支出</t>
  </si>
  <si>
    <t xml:space="preserve">      民族工作专项</t>
  </si>
  <si>
    <t xml:space="preserve">  民族事务</t>
  </si>
  <si>
    <t xml:space="preserve">    其他民族事务支出</t>
  </si>
  <si>
    <t xml:space="preserve">      港澳事务</t>
  </si>
  <si>
    <t xml:space="preserve">  港澳台事务</t>
  </si>
  <si>
    <t xml:space="preserve">      台湾事务</t>
  </si>
  <si>
    <t xml:space="preserve">    其他港澳台事务支出</t>
  </si>
  <si>
    <t xml:space="preserve">      档案馆</t>
  </si>
  <si>
    <t xml:space="preserve">  档案事务</t>
  </si>
  <si>
    <t xml:space="preserve">      其他档案事务支出</t>
  </si>
  <si>
    <t xml:space="preserve">    其他档案事务支出</t>
  </si>
  <si>
    <t xml:space="preserve">      参政议政</t>
  </si>
  <si>
    <t xml:space="preserve">  民主党派及工商联事务</t>
  </si>
  <si>
    <t xml:space="preserve">    其他民主党派及工商联事务支出</t>
  </si>
  <si>
    <t xml:space="preserve">      工会事务</t>
  </si>
  <si>
    <t xml:space="preserve">  群众团体事务</t>
  </si>
  <si>
    <t xml:space="preserve">    党委办公厅(室)及相关机构事务</t>
  </si>
  <si>
    <t xml:space="preserve">    其他群众团体事务支出</t>
  </si>
  <si>
    <t xml:space="preserve">      专项业务</t>
  </si>
  <si>
    <t xml:space="preserve">  党委办公厅(室)及相关机构事务</t>
  </si>
  <si>
    <t xml:space="preserve">    组织事务</t>
  </si>
  <si>
    <t xml:space="preserve">      机关服务</t>
  </si>
  <si>
    <t xml:space="preserve">    其他党委办公厅(室)及相关机构事务支出</t>
  </si>
  <si>
    <t xml:space="preserve">      公务员事务</t>
  </si>
  <si>
    <t xml:space="preserve">  组织事务</t>
  </si>
  <si>
    <t xml:space="preserve">    宣传事务</t>
  </si>
  <si>
    <t xml:space="preserve">  宣传事务</t>
  </si>
  <si>
    <t xml:space="preserve">    其他宣传事务支出</t>
  </si>
  <si>
    <t xml:space="preserve">      宗教事务</t>
  </si>
  <si>
    <t xml:space="preserve">  统战事务</t>
  </si>
  <si>
    <t xml:space="preserve">      华侨事务</t>
  </si>
  <si>
    <t xml:space="preserve">    其他统战事务支出</t>
  </si>
  <si>
    <t xml:space="preserve">  对外联络事务</t>
  </si>
  <si>
    <t xml:space="preserve">      其他对外联络事务支出</t>
  </si>
  <si>
    <t xml:space="preserve">    其他对外联络事务支出</t>
  </si>
  <si>
    <t xml:space="preserve">  其他共产党事务支出(款)</t>
  </si>
  <si>
    <t xml:space="preserve">      其他共产党事务支出</t>
  </si>
  <si>
    <t xml:space="preserve">    其他共产党事务支出(项)</t>
  </si>
  <si>
    <t xml:space="preserve">      信息安全事务</t>
  </si>
  <si>
    <t xml:space="preserve">  网信事务</t>
  </si>
  <si>
    <t xml:space="preserve">    其他网信事务支出</t>
  </si>
  <si>
    <t xml:space="preserve">      市场主体管理</t>
  </si>
  <si>
    <t xml:space="preserve">  市场监督管理事务</t>
  </si>
  <si>
    <t xml:space="preserve">      市场秩序执法</t>
  </si>
  <si>
    <t xml:space="preserve">      信息化建设</t>
  </si>
  <si>
    <t xml:space="preserve">      质量基础</t>
  </si>
  <si>
    <t xml:space="preserve">    其他市场监督管理事务</t>
  </si>
  <si>
    <t xml:space="preserve">    外交管理事务</t>
  </si>
  <si>
    <t xml:space="preserve">  其他一般公共服务支出(款)</t>
  </si>
  <si>
    <t xml:space="preserve">    其他一般公共服务支出(项)</t>
  </si>
  <si>
    <t>二、外交支出</t>
  </si>
  <si>
    <t>外交支出</t>
  </si>
  <si>
    <t>三、国防支出</t>
  </si>
  <si>
    <t>国防支出</t>
  </si>
  <si>
    <t xml:space="preserve">  军费</t>
  </si>
  <si>
    <t xml:space="preserve">  军费（原“现役部队”）</t>
  </si>
  <si>
    <t xml:space="preserve">      其他外交管理事务支出</t>
  </si>
  <si>
    <t xml:space="preserve">    现役部队</t>
  </si>
  <si>
    <t xml:space="preserve">    驻外机构</t>
  </si>
  <si>
    <t xml:space="preserve">  国防科研事业(款)</t>
  </si>
  <si>
    <t xml:space="preserve">      驻外使领馆(团、处)</t>
  </si>
  <si>
    <t xml:space="preserve">    国防科研事业(项)</t>
  </si>
  <si>
    <t xml:space="preserve">      其他驻外机构支出</t>
  </si>
  <si>
    <t xml:space="preserve">  专项工程(款)</t>
  </si>
  <si>
    <t xml:space="preserve">    对外援助</t>
  </si>
  <si>
    <t xml:space="preserve">    专项工程(项)</t>
  </si>
  <si>
    <t xml:space="preserve">      援外优惠贷款贴息</t>
  </si>
  <si>
    <t xml:space="preserve">  国防动员</t>
  </si>
  <si>
    <t xml:space="preserve">      对外援助</t>
  </si>
  <si>
    <t xml:space="preserve">    民兵</t>
  </si>
  <si>
    <t xml:space="preserve">    对外合作与交流</t>
  </si>
  <si>
    <t xml:space="preserve">  其他国防支出(款)</t>
  </si>
  <si>
    <t xml:space="preserve">      对外合作活动</t>
  </si>
  <si>
    <t xml:space="preserve">    其他国防支出(项)</t>
  </si>
  <si>
    <t xml:space="preserve">      其他对外合作与交流支出</t>
  </si>
  <si>
    <t>四、公共安全支出</t>
  </si>
  <si>
    <t>公共安全支出</t>
  </si>
  <si>
    <t xml:space="preserve">    对外宣传</t>
  </si>
  <si>
    <t xml:space="preserve">  武装警察部队(款)</t>
  </si>
  <si>
    <t xml:space="preserve">      对外宣传</t>
  </si>
  <si>
    <t xml:space="preserve">    武装警察部队(项)</t>
  </si>
  <si>
    <t xml:space="preserve">    边界勘界联检</t>
  </si>
  <si>
    <t xml:space="preserve">    其他武装警察部队支出</t>
  </si>
  <si>
    <t xml:space="preserve">      边界勘界</t>
  </si>
  <si>
    <t xml:space="preserve">  公安</t>
  </si>
  <si>
    <t xml:space="preserve">      边界联检</t>
  </si>
  <si>
    <t xml:space="preserve">    其他公安支出</t>
  </si>
  <si>
    <t xml:space="preserve">      其他外交支出</t>
  </si>
  <si>
    <t xml:space="preserve">  国家安全</t>
  </si>
  <si>
    <t xml:space="preserve">  国防支出</t>
  </si>
  <si>
    <t xml:space="preserve">    其他国家安全支出</t>
  </si>
  <si>
    <t xml:space="preserve">      专项工程</t>
  </si>
  <si>
    <t xml:space="preserve">  检察</t>
  </si>
  <si>
    <t xml:space="preserve">    国防动员</t>
  </si>
  <si>
    <t xml:space="preserve">    其他检察支出</t>
  </si>
  <si>
    <t xml:space="preserve">      民兵</t>
  </si>
  <si>
    <t xml:space="preserve">  法院</t>
  </si>
  <si>
    <t xml:space="preserve">      边海防</t>
  </si>
  <si>
    <t xml:space="preserve">    其他法院支出</t>
  </si>
  <si>
    <t xml:space="preserve">    公安</t>
  </si>
  <si>
    <t xml:space="preserve">  司法</t>
  </si>
  <si>
    <t xml:space="preserve">    基层司法业务</t>
  </si>
  <si>
    <t xml:space="preserve">      执法办案</t>
  </si>
  <si>
    <t xml:space="preserve">    普法宣传</t>
  </si>
  <si>
    <t xml:space="preserve">      特别业务</t>
  </si>
  <si>
    <t xml:space="preserve">    律师管理</t>
  </si>
  <si>
    <t xml:space="preserve">    律师公证管理</t>
  </si>
  <si>
    <t xml:space="preserve">      特勤业务</t>
  </si>
  <si>
    <t xml:space="preserve">    公共法律服务</t>
  </si>
  <si>
    <t xml:space="preserve">    法律援助</t>
  </si>
  <si>
    <t xml:space="preserve">      移民事务</t>
  </si>
  <si>
    <t xml:space="preserve">    社区矫正</t>
  </si>
  <si>
    <t xml:space="preserve">    国家安全</t>
  </si>
  <si>
    <t xml:space="preserve">    法治建设</t>
  </si>
  <si>
    <t xml:space="preserve">    法治建设（原“法制建设”）</t>
  </si>
  <si>
    <t xml:space="preserve">    其他司法支出</t>
  </si>
  <si>
    <t xml:space="preserve">      安全业务</t>
  </si>
  <si>
    <t xml:space="preserve">  监狱</t>
  </si>
  <si>
    <t xml:space="preserve">    其他监狱支出</t>
  </si>
  <si>
    <t xml:space="preserve">      其他检察支出</t>
  </si>
  <si>
    <t xml:space="preserve">  强制隔离戒毒</t>
  </si>
  <si>
    <t xml:space="preserve">    法院</t>
  </si>
  <si>
    <t xml:space="preserve">    其他强制隔离戒毒支出</t>
  </si>
  <si>
    <t xml:space="preserve">    司法</t>
  </si>
  <si>
    <t xml:space="preserve">  国家保密</t>
  </si>
  <si>
    <t xml:space="preserve">    其他国家保密支出</t>
  </si>
  <si>
    <t xml:space="preserve">      国家统一法律职业资格考试</t>
  </si>
  <si>
    <t xml:space="preserve">  缉私警察</t>
  </si>
  <si>
    <t xml:space="preserve">      社区矫正</t>
  </si>
  <si>
    <t xml:space="preserve">    其他缉私警察支出</t>
  </si>
  <si>
    <t xml:space="preserve">    监狱</t>
  </si>
  <si>
    <t xml:space="preserve">  其他公共安全支出(款)</t>
  </si>
  <si>
    <t xml:space="preserve">    国家司法救助支出</t>
  </si>
  <si>
    <t xml:space="preserve">    其他公共安全支出(项)</t>
  </si>
  <si>
    <t xml:space="preserve">    其他公共安全支出（项）</t>
  </si>
  <si>
    <t>五、教育支出</t>
  </si>
  <si>
    <t>教育支出</t>
  </si>
  <si>
    <t xml:space="preserve">      犯人生活</t>
  </si>
  <si>
    <t xml:space="preserve">  教育管理事务</t>
  </si>
  <si>
    <t xml:space="preserve">      犯人改造</t>
  </si>
  <si>
    <t xml:space="preserve">    其他教育管理事务支出</t>
  </si>
  <si>
    <t xml:space="preserve">      其他监狱支出</t>
  </si>
  <si>
    <t xml:space="preserve">  普通教育</t>
  </si>
  <si>
    <t xml:space="preserve">    强制隔离戒毒</t>
  </si>
  <si>
    <t xml:space="preserve">    学前教育</t>
  </si>
  <si>
    <t xml:space="preserve">    小学教育</t>
  </si>
  <si>
    <t xml:space="preserve">    初中教育</t>
  </si>
  <si>
    <t xml:space="preserve">    其他普通教育支出</t>
  </si>
  <si>
    <t xml:space="preserve">      所政设施建设</t>
  </si>
  <si>
    <t xml:space="preserve">  职业教育</t>
  </si>
  <si>
    <t xml:space="preserve">    其他职业教育支出</t>
  </si>
  <si>
    <t xml:space="preserve">  成人教育</t>
  </si>
  <si>
    <t xml:space="preserve">    其他成人教育支出</t>
  </si>
  <si>
    <t xml:space="preserve">    缉私警察</t>
  </si>
  <si>
    <t xml:space="preserve">  广播电视教育</t>
  </si>
  <si>
    <t xml:space="preserve">    其他广播电视教育支出</t>
  </si>
  <si>
    <t xml:space="preserve">      缉私业务</t>
  </si>
  <si>
    <t xml:space="preserve">  留学教育</t>
  </si>
  <si>
    <t xml:space="preserve">      其他缉私警察支出</t>
  </si>
  <si>
    <t xml:space="preserve">    其他留学教育支出</t>
  </si>
  <si>
    <t xml:space="preserve">      其他公共安全支出</t>
  </si>
  <si>
    <t xml:space="preserve">  特殊教育</t>
  </si>
  <si>
    <t xml:space="preserve">  教育支出</t>
  </si>
  <si>
    <t xml:space="preserve">    其他特殊教育支出</t>
  </si>
  <si>
    <t xml:space="preserve">  进修及培训</t>
  </si>
  <si>
    <t xml:space="preserve">    其他进修及培训</t>
  </si>
  <si>
    <t xml:space="preserve">      初中教育</t>
  </si>
  <si>
    <t xml:space="preserve">  教育费附加安排的支出</t>
  </si>
  <si>
    <t xml:space="preserve">      高中教育</t>
  </si>
  <si>
    <t xml:space="preserve">    农村中小学校舍建设</t>
  </si>
  <si>
    <t xml:space="preserve">      高等教育</t>
  </si>
  <si>
    <t xml:space="preserve">    农村中小学教学设施</t>
  </si>
  <si>
    <t xml:space="preserve">      其他普通教育支出</t>
  </si>
  <si>
    <t xml:space="preserve">    城市中小学校舍建设</t>
  </si>
  <si>
    <t xml:space="preserve">    职业教育</t>
  </si>
  <si>
    <t xml:space="preserve">    城市中小学教学设施</t>
  </si>
  <si>
    <t xml:space="preserve">      初等职业教育</t>
  </si>
  <si>
    <t xml:space="preserve">    其他教育费附加安排的支出</t>
  </si>
  <si>
    <t xml:space="preserve">      技校教育</t>
  </si>
  <si>
    <t xml:space="preserve">  其他教育支出(款)</t>
  </si>
  <si>
    <t xml:space="preserve">      高等职业教育</t>
  </si>
  <si>
    <t xml:space="preserve">    其他教育支出(项)</t>
  </si>
  <si>
    <t xml:space="preserve">      其他职业教育支出</t>
  </si>
  <si>
    <t>六、科学技术支出</t>
  </si>
  <si>
    <t>科学技术支出</t>
  </si>
  <si>
    <t xml:space="preserve">    成人教育</t>
  </si>
  <si>
    <t xml:space="preserve">  科学技术管理事务</t>
  </si>
  <si>
    <t xml:space="preserve">      成人初等教育</t>
  </si>
  <si>
    <t xml:space="preserve">      成人高等教育</t>
  </si>
  <si>
    <t xml:space="preserve">    机关服务</t>
  </si>
  <si>
    <t xml:space="preserve">      成人广播电视教育</t>
  </si>
  <si>
    <t xml:space="preserve">    其他科学技术管理事务支出</t>
  </si>
  <si>
    <t xml:space="preserve">      其他成人教育支出</t>
  </si>
  <si>
    <t xml:space="preserve">  基础研究</t>
  </si>
  <si>
    <t xml:space="preserve">    广播电视教育</t>
  </si>
  <si>
    <t xml:space="preserve">    其他基础研究支出</t>
  </si>
  <si>
    <t xml:space="preserve">    特殊教育</t>
  </si>
  <si>
    <t xml:space="preserve">  应用研究</t>
  </si>
  <si>
    <t xml:space="preserve">      特殊学校教育</t>
  </si>
  <si>
    <t xml:space="preserve">    其他应用研究支出</t>
  </si>
  <si>
    <t xml:space="preserve">      干部教育</t>
  </si>
  <si>
    <t xml:space="preserve">  技术研究与开发</t>
  </si>
  <si>
    <t xml:space="preserve">      培训支出</t>
  </si>
  <si>
    <t xml:space="preserve">    其他技术研究与开发支出</t>
  </si>
  <si>
    <t xml:space="preserve">      农村中小学校舍建设</t>
  </si>
  <si>
    <t xml:space="preserve">  科技条件与服务</t>
  </si>
  <si>
    <t xml:space="preserve">      农村中小学教学设施</t>
  </si>
  <si>
    <t xml:space="preserve">    其他科技条件与服务支出</t>
  </si>
  <si>
    <t xml:space="preserve">      其他教育费附加安排的支出</t>
  </si>
  <si>
    <t xml:space="preserve">  社会科学</t>
  </si>
  <si>
    <t xml:space="preserve">    其他教育支出</t>
  </si>
  <si>
    <t xml:space="preserve">    其他社会科学支出</t>
  </si>
  <si>
    <t xml:space="preserve">  科学技术普及</t>
  </si>
  <si>
    <t xml:space="preserve">    其他科学技术普及支出</t>
  </si>
  <si>
    <t xml:space="preserve">      实验室及相关设施</t>
  </si>
  <si>
    <t xml:space="preserve">  科技交流与合作</t>
  </si>
  <si>
    <t xml:space="preserve">      重大科学工程</t>
  </si>
  <si>
    <t xml:space="preserve">    其他科技交流与合作支出</t>
  </si>
  <si>
    <t xml:space="preserve">      科技人才队伍建设</t>
  </si>
  <si>
    <t xml:space="preserve">  科技重大项目</t>
  </si>
  <si>
    <t xml:space="preserve">      其他基础研究支出</t>
  </si>
  <si>
    <t xml:space="preserve">    其他科技重大项目</t>
  </si>
  <si>
    <t xml:space="preserve">      社会公益研究</t>
  </si>
  <si>
    <t xml:space="preserve">  其他科学技术支出(款)</t>
  </si>
  <si>
    <t xml:space="preserve">      高技术研究</t>
  </si>
  <si>
    <t xml:space="preserve">    科技奖励</t>
  </si>
  <si>
    <t xml:space="preserve">      专项科研试制</t>
  </si>
  <si>
    <t xml:space="preserve">    其他科学技术支出(项)</t>
  </si>
  <si>
    <t xml:space="preserve">      机构运行</t>
  </si>
  <si>
    <t>七、文化旅游体育与传媒支出</t>
  </si>
  <si>
    <t>文化旅游体育与传媒支出</t>
  </si>
  <si>
    <t xml:space="preserve">      科技成果转化与扩散</t>
  </si>
  <si>
    <t xml:space="preserve">  文化和旅游</t>
  </si>
  <si>
    <t xml:space="preserve">      共性技术研究与开发</t>
  </si>
  <si>
    <t xml:space="preserve">    图书馆</t>
  </si>
  <si>
    <t xml:space="preserve">      技术创新服务体系</t>
  </si>
  <si>
    <t xml:space="preserve">    艺术表演团体</t>
  </si>
  <si>
    <t xml:space="preserve">    社会科学</t>
  </si>
  <si>
    <t xml:space="preserve">    文化活动</t>
  </si>
  <si>
    <t xml:space="preserve">      社会科学研究机构</t>
  </si>
  <si>
    <t xml:space="preserve">    群众文化</t>
  </si>
  <si>
    <t xml:space="preserve">      社会科学研究</t>
  </si>
  <si>
    <t xml:space="preserve">    其他文化和旅游支出</t>
  </si>
  <si>
    <t xml:space="preserve">      青少年科技活动</t>
  </si>
  <si>
    <t xml:space="preserve">  文物</t>
  </si>
  <si>
    <t xml:space="preserve">      学术交流活动</t>
  </si>
  <si>
    <t xml:space="preserve">    文物保护</t>
  </si>
  <si>
    <t xml:space="preserve">      国际交流与合作</t>
  </si>
  <si>
    <t xml:space="preserve">  体育</t>
  </si>
  <si>
    <t xml:space="preserve">      科技重大专项</t>
  </si>
  <si>
    <t xml:space="preserve">    体育竞赛</t>
  </si>
  <si>
    <t xml:space="preserve">      核应急</t>
  </si>
  <si>
    <t xml:space="preserve">    体育场馆</t>
  </si>
  <si>
    <t xml:space="preserve">      其他科学技术支出</t>
  </si>
  <si>
    <t xml:space="preserve">    群众体育</t>
  </si>
  <si>
    <t xml:space="preserve">  文化旅游体育与传媒支出</t>
  </si>
  <si>
    <t xml:space="preserve">  新闻出版电影</t>
  </si>
  <si>
    <t xml:space="preserve">    其他新闻出版电影支出</t>
  </si>
  <si>
    <t xml:space="preserve">      文化和旅游交流与合作</t>
  </si>
  <si>
    <t xml:space="preserve">  广播电视</t>
  </si>
  <si>
    <t xml:space="preserve">      文化创作与保护</t>
  </si>
  <si>
    <t xml:space="preserve">    其他广播电视支出</t>
  </si>
  <si>
    <t xml:space="preserve">  其他文化体育与传媒支出(款)</t>
  </si>
  <si>
    <t xml:space="preserve">    文化产业发展专项支出</t>
  </si>
  <si>
    <t xml:space="preserve">      博物馆</t>
  </si>
  <si>
    <t xml:space="preserve">    其他文化体育与传媒支出(项)</t>
  </si>
  <si>
    <t xml:space="preserve">      历史名城与古迹</t>
  </si>
  <si>
    <t>八、社会保障和就业支出</t>
  </si>
  <si>
    <t>社会保障和就业支出</t>
  </si>
  <si>
    <t xml:space="preserve">      其他文物支出</t>
  </si>
  <si>
    <t xml:space="preserve">  人力资源和社会保障管理事务</t>
  </si>
  <si>
    <t xml:space="preserve">    体育</t>
  </si>
  <si>
    <t xml:space="preserve">    劳动保障监察</t>
  </si>
  <si>
    <t xml:space="preserve">      体育竞赛</t>
  </si>
  <si>
    <t xml:space="preserve">    就业管理事务</t>
  </si>
  <si>
    <t xml:space="preserve">      体育训练</t>
  </si>
  <si>
    <t xml:space="preserve">    社会保险业务管理事务</t>
  </si>
  <si>
    <t xml:space="preserve">      体育场馆</t>
  </si>
  <si>
    <t xml:space="preserve">    社会保险经办机构</t>
  </si>
  <si>
    <t xml:space="preserve">      体育交流与合作</t>
  </si>
  <si>
    <t xml:space="preserve">    引进人才费用</t>
  </si>
  <si>
    <t>引进人才费用</t>
  </si>
  <si>
    <t xml:space="preserve">      出版发行</t>
  </si>
  <si>
    <t>事业运行</t>
  </si>
  <si>
    <t xml:space="preserve">      版权管理</t>
  </si>
  <si>
    <t xml:space="preserve">    其他人力资源和社会保障管理事务支出</t>
  </si>
  <si>
    <t xml:space="preserve">      电影</t>
  </si>
  <si>
    <t xml:space="preserve">  民政管理事务</t>
  </si>
  <si>
    <t xml:space="preserve">      其他新闻出版电影支出</t>
  </si>
  <si>
    <t xml:space="preserve">    行政区划和地名管理</t>
  </si>
  <si>
    <t xml:space="preserve">      监测监管</t>
  </si>
  <si>
    <t xml:space="preserve">    基层政权和社区建设</t>
  </si>
  <si>
    <t xml:space="preserve">      传输发射</t>
  </si>
  <si>
    <t xml:space="preserve">    其他民政管理事务支出</t>
  </si>
  <si>
    <t xml:space="preserve">      广播电视事务</t>
  </si>
  <si>
    <t xml:space="preserve">  补充全国社会保障基金</t>
  </si>
  <si>
    <t xml:space="preserve">      其他广播电视支出</t>
  </si>
  <si>
    <t xml:space="preserve">    用一般公共预算补充基金</t>
  </si>
  <si>
    <t xml:space="preserve">    其他文化旅游体育与传媒支出</t>
  </si>
  <si>
    <t xml:space="preserve">  行政事业单位养老支出</t>
  </si>
  <si>
    <t xml:space="preserve">  行政事业单位离退休</t>
  </si>
  <si>
    <t xml:space="preserve">      宣传文化发展专项支出</t>
  </si>
  <si>
    <t xml:space="preserve">    行政单位离退休</t>
  </si>
  <si>
    <t xml:space="preserve">    归口管理的行政单位离退休</t>
  </si>
  <si>
    <t xml:space="preserve">      文化产业发展专项支出</t>
  </si>
  <si>
    <t xml:space="preserve">    事业单位离退休</t>
  </si>
  <si>
    <t xml:space="preserve">      其他文化旅游体育与传媒支出</t>
  </si>
  <si>
    <t xml:space="preserve">    机关事业单位基本养老保险缴费支出</t>
  </si>
  <si>
    <t xml:space="preserve">    人力资源和社会保障管理事务</t>
  </si>
  <si>
    <t xml:space="preserve">    机关事业单位职业年金缴费支出</t>
  </si>
  <si>
    <t xml:space="preserve">    对机关事业单位基本养老保险基金的补助</t>
  </si>
  <si>
    <t xml:space="preserve">    对机关事业单位职业年金的补助</t>
  </si>
  <si>
    <t>对机关事业单位职业年金的补助</t>
  </si>
  <si>
    <t xml:space="preserve">    其他行政事业单位离退休支出</t>
  </si>
  <si>
    <t xml:space="preserve">      综合业务管理</t>
  </si>
  <si>
    <t xml:space="preserve">  企业改革补助</t>
  </si>
  <si>
    <t xml:space="preserve">      劳动保障监察</t>
  </si>
  <si>
    <t xml:space="preserve">    其他企业改革发展补助</t>
  </si>
  <si>
    <t xml:space="preserve">  就业补助</t>
  </si>
  <si>
    <t xml:space="preserve">      社会保险经办机构</t>
  </si>
  <si>
    <t xml:space="preserve">    公益性岗位补贴</t>
  </si>
  <si>
    <t xml:space="preserve">      政府特殊津贴</t>
  </si>
  <si>
    <t xml:space="preserve">  抚恤</t>
  </si>
  <si>
    <t xml:space="preserve">    民政管理事务</t>
  </si>
  <si>
    <t xml:space="preserve">    死亡抚恤</t>
  </si>
  <si>
    <t xml:space="preserve">    义务兵优待</t>
  </si>
  <si>
    <t xml:space="preserve">      行政区划和地名管理</t>
  </si>
  <si>
    <t xml:space="preserve">    农村籍退役士兵老年生活补助</t>
  </si>
  <si>
    <t xml:space="preserve">      基层政权建设和社区治理</t>
  </si>
  <si>
    <t xml:space="preserve">    烈士纪念设施管理维护</t>
  </si>
  <si>
    <t xml:space="preserve">    补充全国社会保障基金</t>
  </si>
  <si>
    <t xml:space="preserve">    其他优抚支出</t>
  </si>
  <si>
    <t xml:space="preserve">      用一般公共预算补充基金</t>
  </si>
  <si>
    <t xml:space="preserve">  退役安置</t>
  </si>
  <si>
    <t xml:space="preserve">    行政事业单位养老支出</t>
  </si>
  <si>
    <t xml:space="preserve">    退役士兵管理教育</t>
  </si>
  <si>
    <t xml:space="preserve">      机关事业单位基本养老保险缴费支出</t>
  </si>
  <si>
    <t xml:space="preserve">    其他退役安置支出</t>
  </si>
  <si>
    <t xml:space="preserve">      对机关事业单位基本养老保险基金的补助</t>
  </si>
  <si>
    <t xml:space="preserve">  社会福利</t>
  </si>
  <si>
    <t xml:space="preserve">      对机关事业单位职业年金的补助</t>
  </si>
  <si>
    <t xml:space="preserve">    儿童福利</t>
  </si>
  <si>
    <t xml:space="preserve">      其他行政事业单位养老支出</t>
  </si>
  <si>
    <t xml:space="preserve">    老年福利</t>
  </si>
  <si>
    <t xml:space="preserve">    企业改革补助</t>
  </si>
  <si>
    <t xml:space="preserve">    殡葬</t>
  </si>
  <si>
    <t xml:space="preserve">      厂办大集体改革补助</t>
  </si>
  <si>
    <t xml:space="preserve">    社会福利事业单位</t>
  </si>
  <si>
    <t xml:space="preserve">      其他企业改革发展补助</t>
  </si>
  <si>
    <t xml:space="preserve">    养老服务</t>
  </si>
  <si>
    <t xml:space="preserve">      养老服务</t>
  </si>
  <si>
    <t xml:space="preserve">    就业补助</t>
  </si>
  <si>
    <t xml:space="preserve">    其他社会福利支出</t>
  </si>
  <si>
    <t xml:space="preserve">      就业创业服务补贴</t>
  </si>
  <si>
    <t xml:space="preserve">  残疾人事业</t>
  </si>
  <si>
    <t xml:space="preserve">      职业培训补贴</t>
  </si>
  <si>
    <t xml:space="preserve">    残疾人康复</t>
  </si>
  <si>
    <t xml:space="preserve">      就业见习补贴</t>
  </si>
  <si>
    <t xml:space="preserve">    残疾人就业</t>
  </si>
  <si>
    <t xml:space="preserve">    残疾人就业（原“残疾人就业和扶贫”）</t>
  </si>
  <si>
    <t xml:space="preserve">      高技能人才培养补助</t>
  </si>
  <si>
    <t xml:space="preserve">    残疾人体育</t>
  </si>
  <si>
    <t xml:space="preserve">      促进创业补贴</t>
  </si>
  <si>
    <t xml:space="preserve">    残疾人生活和护理补贴</t>
  </si>
  <si>
    <t xml:space="preserve">      其他就业补助支出</t>
  </si>
  <si>
    <t xml:space="preserve">    其他残疾人事业支出</t>
  </si>
  <si>
    <t xml:space="preserve">    抚恤</t>
  </si>
  <si>
    <t xml:space="preserve">  红十字事业</t>
  </si>
  <si>
    <t xml:space="preserve">      死亡抚恤</t>
  </si>
  <si>
    <t xml:space="preserve">    其他红十字事业支出</t>
  </si>
  <si>
    <t xml:space="preserve">      义务兵优待</t>
  </si>
  <si>
    <t xml:space="preserve">  最低生活保障</t>
  </si>
  <si>
    <t xml:space="preserve">      农村籍退役士兵老年生活补助</t>
  </si>
  <si>
    <t xml:space="preserve">    城市最低生活保障金支出</t>
  </si>
  <si>
    <t xml:space="preserve">      其他优抚支出</t>
  </si>
  <si>
    <t xml:space="preserve">    农村最低生活保障金支出</t>
  </si>
  <si>
    <t xml:space="preserve">    退役安置</t>
  </si>
  <si>
    <t xml:space="preserve">  临时救助</t>
  </si>
  <si>
    <t xml:space="preserve">      退役士兵安置</t>
  </si>
  <si>
    <t xml:space="preserve">    临时救助支出</t>
  </si>
  <si>
    <t xml:space="preserve">      军队移交政府的离退休人员安置</t>
  </si>
  <si>
    <t xml:space="preserve">    流浪乞讨人员救助支出</t>
  </si>
  <si>
    <t xml:space="preserve">      军队移交政府离退休干部管理机构</t>
  </si>
  <si>
    <t xml:space="preserve">  特困人员救助供养</t>
  </si>
  <si>
    <t xml:space="preserve">      退役士兵管理教育</t>
  </si>
  <si>
    <t xml:space="preserve">    城市特困人员救助供养支出</t>
  </si>
  <si>
    <t xml:space="preserve">      军队转业干部安置</t>
  </si>
  <si>
    <t xml:space="preserve">    农村特困人员救助供养支出</t>
  </si>
  <si>
    <t xml:space="preserve">      其他退役安置支出</t>
  </si>
  <si>
    <t xml:space="preserve">  补充道路交通事故社会救助基金</t>
  </si>
  <si>
    <t xml:space="preserve">    社会福利</t>
  </si>
  <si>
    <t xml:space="preserve">    交强险增值税补助基金支出</t>
  </si>
  <si>
    <t xml:space="preserve">      儿童福利</t>
  </si>
  <si>
    <t xml:space="preserve">    交强险罚款收入补助基金支出</t>
  </si>
  <si>
    <t xml:space="preserve">      老年福利</t>
  </si>
  <si>
    <t xml:space="preserve">  其他生活救助</t>
  </si>
  <si>
    <t xml:space="preserve">      康复辅具</t>
  </si>
  <si>
    <t xml:space="preserve">    其他城市生活救助</t>
  </si>
  <si>
    <t xml:space="preserve">      殡葬</t>
  </si>
  <si>
    <t xml:space="preserve">    其他农村生活救助</t>
  </si>
  <si>
    <t xml:space="preserve">      社会福利事业单位</t>
  </si>
  <si>
    <t xml:space="preserve">  财政对基本养老保险基金的补助</t>
  </si>
  <si>
    <t xml:space="preserve">    财政对企业职工基本养老保险基金的补助</t>
  </si>
  <si>
    <t xml:space="preserve">      其他社会福利支出</t>
  </si>
  <si>
    <t xml:space="preserve">    财政对城乡居民基本养老保险基金的补助</t>
  </si>
  <si>
    <t xml:space="preserve">    残疾人事业</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</si>
  <si>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</si>
  <si>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</si>
  <si>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</si>
  <si>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</si>
  <si>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残疾人康复</t>
  </si>
  <si>
    <t xml:space="preserve">    其他财政对社会保险基金的补助</t>
  </si>
  <si>
    <t xml:space="preserve">      残疾人就业和扶贫</t>
  </si>
  <si>
    <t xml:space="preserve">  退役军人管理事务</t>
  </si>
  <si>
    <t xml:space="preserve">      残疾人体育</t>
  </si>
  <si>
    <t xml:space="preserve">    其他退役军人事务管理支出</t>
  </si>
  <si>
    <t xml:space="preserve">      其他红十字事业支出</t>
  </si>
  <si>
    <t xml:space="preserve">  财政代缴社会保险费支出</t>
  </si>
  <si>
    <t xml:space="preserve">    财政代缴社会保险费支出</t>
  </si>
  <si>
    <t xml:space="preserve">    最低生活保障</t>
  </si>
  <si>
    <t xml:space="preserve">    财政代缴城乡居民基本养老保险费支出</t>
  </si>
  <si>
    <t xml:space="preserve">      财政代缴城乡居民基本养老保险费支出</t>
  </si>
  <si>
    <t xml:space="preserve">      城市最低生活保障金支出</t>
  </si>
  <si>
    <t xml:space="preserve">    财政代缴其他社会保险费支出</t>
  </si>
  <si>
    <t xml:space="preserve">      财政代缴其他社会保险费支出</t>
  </si>
  <si>
    <t xml:space="preserve">      农村最低生活保障金支出</t>
  </si>
  <si>
    <t xml:space="preserve">  其他社会保障和就业支出(款)</t>
  </si>
  <si>
    <t xml:space="preserve">    临时救助</t>
  </si>
  <si>
    <t xml:space="preserve">    其他社会保障和就业支出(项)</t>
  </si>
  <si>
    <t xml:space="preserve">      临时救助支出</t>
  </si>
  <si>
    <t>九、卫生健康支出</t>
  </si>
  <si>
    <t>卫生健康支出</t>
  </si>
  <si>
    <t xml:space="preserve">      流浪乞讨人员救助支出</t>
  </si>
  <si>
    <t xml:space="preserve">  卫生健康管理事务</t>
  </si>
  <si>
    <t xml:space="preserve">    特困人员救助供养</t>
  </si>
  <si>
    <t xml:space="preserve">    其他卫生健康管理事务支出</t>
  </si>
  <si>
    <t xml:space="preserve">      交强险增值税补助基金支出</t>
  </si>
  <si>
    <t xml:space="preserve">  公立医院</t>
  </si>
  <si>
    <t xml:space="preserve">      交强险罚款收入补助基金支出</t>
  </si>
  <si>
    <t xml:space="preserve">    其他公立医院支出</t>
  </si>
  <si>
    <t xml:space="preserve">  基层医疗卫生机构</t>
  </si>
  <si>
    <t xml:space="preserve">    城市社区卫生机构</t>
  </si>
  <si>
    <t xml:space="preserve">      拥军优属</t>
  </si>
  <si>
    <t xml:space="preserve">    乡镇卫生院</t>
  </si>
  <si>
    <t xml:space="preserve">      部队供应</t>
  </si>
  <si>
    <t xml:space="preserve">    其他基层医疗卫生机构支出</t>
  </si>
  <si>
    <t xml:space="preserve">  公共卫生</t>
  </si>
  <si>
    <t xml:space="preserve">      其他退役军人事务管理支出</t>
  </si>
  <si>
    <t xml:space="preserve">    疾病预防控制机构</t>
  </si>
  <si>
    <t xml:space="preserve">    卫生监督机构</t>
  </si>
  <si>
    <t xml:space="preserve">    基本公共卫生服务</t>
  </si>
  <si>
    <t xml:space="preserve">    重大公共卫生专项</t>
  </si>
  <si>
    <t xml:space="preserve">    突发公共卫生事件应急处理</t>
  </si>
  <si>
    <t xml:space="preserve">    其他公共卫生支出</t>
  </si>
  <si>
    <t xml:space="preserve">      其他卫生健康管理事务支出</t>
  </si>
  <si>
    <t xml:space="preserve">  中医药</t>
  </si>
  <si>
    <t xml:space="preserve">    公立医院</t>
  </si>
  <si>
    <t xml:space="preserve">    中医(民族医)药专项</t>
  </si>
  <si>
    <t xml:space="preserve">      综合医院</t>
  </si>
  <si>
    <t xml:space="preserve">    其他中医药支出</t>
  </si>
  <si>
    <t xml:space="preserve">      中医(民族)医院</t>
  </si>
  <si>
    <t xml:space="preserve">  计划生育事务</t>
  </si>
  <si>
    <t xml:space="preserve">      传染病医院</t>
  </si>
  <si>
    <t xml:space="preserve">    计划生育机构</t>
  </si>
  <si>
    <t xml:space="preserve">      职业病防治医院</t>
  </si>
  <si>
    <t xml:space="preserve">    计划生育服务</t>
  </si>
  <si>
    <t xml:space="preserve">      精神病医院</t>
  </si>
  <si>
    <t xml:space="preserve">    其他计划生育事务支出</t>
  </si>
  <si>
    <t xml:space="preserve">      妇幼保健医院</t>
  </si>
  <si>
    <t xml:space="preserve">  行政事业单位医疗</t>
  </si>
  <si>
    <t xml:space="preserve">      儿童医院</t>
  </si>
  <si>
    <t xml:space="preserve">    行政单位医疗</t>
  </si>
  <si>
    <t xml:space="preserve">      其他专科医院</t>
  </si>
  <si>
    <t xml:space="preserve">    事业单位医疗</t>
  </si>
  <si>
    <t xml:space="preserve">      福利医院</t>
  </si>
  <si>
    <t xml:space="preserve">    公务员医疗补助</t>
  </si>
  <si>
    <t xml:space="preserve">      行业医院</t>
  </si>
  <si>
    <t xml:space="preserve">    其他行政事业单位医疗支出</t>
  </si>
  <si>
    <t xml:space="preserve">      处理医疗欠费</t>
  </si>
  <si>
    <t xml:space="preserve">  财政对基本医疗保险基金的补助</t>
  </si>
  <si>
    <t xml:space="preserve">      康复医院</t>
  </si>
  <si>
    <t xml:space="preserve">    财政对职工基本医疗保险基金的补助</t>
  </si>
  <si>
    <t xml:space="preserve">      其他公立医院支出</t>
  </si>
  <si>
    <t xml:space="preserve">    财政对城乡居民基本医疗保险基金的补助</t>
  </si>
  <si>
    <t xml:space="preserve">    基层医疗卫生机构</t>
  </si>
  <si>
    <t xml:space="preserve">    财政对其他基本医疗保险基金的补助</t>
  </si>
  <si>
    <t xml:space="preserve">      城市社区卫生机构</t>
  </si>
  <si>
    <t xml:space="preserve">  医疗救助</t>
  </si>
  <si>
    <t xml:space="preserve">      乡镇卫生院</t>
  </si>
  <si>
    <t xml:space="preserve">    城乡医疗救助</t>
  </si>
  <si>
    <t xml:space="preserve">      其他基层医疗卫生机构支出</t>
  </si>
  <si>
    <t xml:space="preserve">    疾病应急救助</t>
  </si>
  <si>
    <t xml:space="preserve">    公共卫生</t>
  </si>
  <si>
    <t xml:space="preserve">    其他医疗救助支出</t>
  </si>
  <si>
    <t xml:space="preserve">      疾病预防控制机构</t>
  </si>
  <si>
    <t xml:space="preserve">  优抚对象医疗</t>
  </si>
  <si>
    <t xml:space="preserve">      卫生监督机构</t>
  </si>
  <si>
    <t xml:space="preserve">    优抚对象医疗补助</t>
  </si>
  <si>
    <t xml:space="preserve">      妇幼保健机构</t>
  </si>
  <si>
    <t xml:space="preserve">    其他优抚对象医疗支出</t>
  </si>
  <si>
    <t xml:space="preserve">      精神卫生机构</t>
  </si>
  <si>
    <t xml:space="preserve">  医疗保障管理事务</t>
  </si>
  <si>
    <t xml:space="preserve">      应急救治机构</t>
  </si>
  <si>
    <t xml:space="preserve">    其他医疗保障管理事务支出</t>
  </si>
  <si>
    <t xml:space="preserve">      中医(民族医)药专项</t>
  </si>
  <si>
    <t xml:space="preserve">  老龄卫生健康事务(款)</t>
  </si>
  <si>
    <t xml:space="preserve">      其他中医药支出</t>
  </si>
  <si>
    <t xml:space="preserve">    老龄卫生健康事务(项)</t>
  </si>
  <si>
    <t xml:space="preserve">    计划生育事务</t>
  </si>
  <si>
    <t xml:space="preserve">  其他卫生健康支出(款)</t>
  </si>
  <si>
    <t xml:space="preserve">      计划生育机构</t>
  </si>
  <si>
    <t xml:space="preserve">    其他卫生健康支出(项)</t>
  </si>
  <si>
    <t xml:space="preserve">      计划生育服务</t>
  </si>
  <si>
    <t>十、节能环保支出</t>
  </si>
  <si>
    <t>节能环保支出</t>
  </si>
  <si>
    <t xml:space="preserve">      其他计划生育事务支出</t>
  </si>
  <si>
    <t xml:space="preserve">  环境保护管理事务</t>
  </si>
  <si>
    <t xml:space="preserve">    行政事业单位医疗</t>
  </si>
  <si>
    <t xml:space="preserve">      行政单位医疗</t>
  </si>
  <si>
    <t xml:space="preserve">    其他环境保护管理事务支出</t>
  </si>
  <si>
    <t xml:space="preserve">    医疗救助</t>
  </si>
  <si>
    <t xml:space="preserve">  环境监测与监察</t>
  </si>
  <si>
    <t xml:space="preserve">      城乡医疗救助</t>
  </si>
  <si>
    <t xml:space="preserve">    建设项目环评审查与监督</t>
  </si>
  <si>
    <t xml:space="preserve">      疾病应急救助</t>
  </si>
  <si>
    <t xml:space="preserve">    核与辐射安全监督</t>
  </si>
  <si>
    <t xml:space="preserve">      其他医疗救助支出</t>
  </si>
  <si>
    <t xml:space="preserve">    其他环境监测与监察支出</t>
  </si>
  <si>
    <t xml:space="preserve">    优抚对象医疗</t>
  </si>
  <si>
    <t xml:space="preserve">  污染防治</t>
  </si>
  <si>
    <t xml:space="preserve">      优抚对象医疗补助</t>
  </si>
  <si>
    <t xml:space="preserve">    其他污染防治支出</t>
  </si>
  <si>
    <t xml:space="preserve">      医疗保障经办事务</t>
  </si>
  <si>
    <t xml:space="preserve">  自然生态保护</t>
  </si>
  <si>
    <t xml:space="preserve">    其他自然生态保护支出</t>
  </si>
  <si>
    <t xml:space="preserve">    其他卫生健康支出</t>
  </si>
  <si>
    <t xml:space="preserve">  天然林保护</t>
  </si>
  <si>
    <t xml:space="preserve">      其他卫生健康支出</t>
  </si>
  <si>
    <t xml:space="preserve">    其他天然林保护支出</t>
  </si>
  <si>
    <t xml:space="preserve">      生态环境保护宣传</t>
  </si>
  <si>
    <t xml:space="preserve">  退耕还林</t>
  </si>
  <si>
    <t xml:space="preserve">      环境保护法规、规划及标准</t>
  </si>
  <si>
    <t xml:space="preserve">    其他退耕还林支出</t>
  </si>
  <si>
    <t xml:space="preserve">    环境监测与监察</t>
  </si>
  <si>
    <t xml:space="preserve">  风沙荒漠治理</t>
  </si>
  <si>
    <t xml:space="preserve">      建设项目环评审查与监督</t>
  </si>
  <si>
    <t xml:space="preserve">    其他风沙荒漠治理支出</t>
  </si>
  <si>
    <t xml:space="preserve">      其他环境监测与监察支出</t>
  </si>
  <si>
    <t xml:space="preserve">  退牧还草</t>
  </si>
  <si>
    <t xml:space="preserve">    污染防治</t>
  </si>
  <si>
    <t xml:space="preserve">    其他退牧还草支出</t>
  </si>
  <si>
    <t xml:space="preserve">      水体</t>
  </si>
  <si>
    <t xml:space="preserve">  已垦草原退耕还草(款)</t>
  </si>
  <si>
    <t xml:space="preserve">      噪声</t>
  </si>
  <si>
    <t xml:space="preserve">    已垦草原退耕还草(项)</t>
  </si>
  <si>
    <t xml:space="preserve">      固体废弃物与化学品</t>
  </si>
  <si>
    <t xml:space="preserve">  能源节约利用(款)</t>
  </si>
  <si>
    <t xml:space="preserve">      放射源和放射性废物监管</t>
  </si>
  <si>
    <t xml:space="preserve">    能源节约利用(项)</t>
  </si>
  <si>
    <t xml:space="preserve">      辐射</t>
  </si>
  <si>
    <t xml:space="preserve">  污染减排</t>
  </si>
  <si>
    <t xml:space="preserve">      土壤</t>
  </si>
  <si>
    <t xml:space="preserve">    其他污染减排支出</t>
  </si>
  <si>
    <t xml:space="preserve">      生物及物种资源保护</t>
  </si>
  <si>
    <t xml:space="preserve">  可再生能源(款)</t>
  </si>
  <si>
    <t xml:space="preserve">      其他自然生态保护支出</t>
  </si>
  <si>
    <t xml:space="preserve">    可再生能源(项)</t>
  </si>
  <si>
    <t xml:space="preserve">    天然林保护</t>
  </si>
  <si>
    <t xml:space="preserve">  循环经济(款)</t>
  </si>
  <si>
    <t xml:space="preserve">      森林管护</t>
  </si>
  <si>
    <t xml:space="preserve">    循环经济(项)</t>
  </si>
  <si>
    <t xml:space="preserve">      社会保险补助</t>
  </si>
  <si>
    <t xml:space="preserve">  能源管理事务</t>
  </si>
  <si>
    <t xml:space="preserve">      政策性社会性支出补助</t>
  </si>
  <si>
    <t xml:space="preserve">    其他能源管理事务支出</t>
  </si>
  <si>
    <t xml:space="preserve">      退牧还草工程建设</t>
  </si>
  <si>
    <t xml:space="preserve">  其他节能环保支出(款)</t>
  </si>
  <si>
    <t xml:space="preserve">      其他退牧还草支出</t>
  </si>
  <si>
    <t xml:space="preserve">    其他节能环保支出(项)</t>
  </si>
  <si>
    <t xml:space="preserve">    已垦草原退耕还草</t>
  </si>
  <si>
    <t>十一、城乡社区支出</t>
  </si>
  <si>
    <t>城乡社区支出</t>
  </si>
  <si>
    <t xml:space="preserve">      已垦草原退耕还草</t>
  </si>
  <si>
    <t xml:space="preserve">  城乡社区管理事务</t>
  </si>
  <si>
    <t xml:space="preserve">    能源节约利用</t>
  </si>
  <si>
    <t xml:space="preserve">      能源节约利用</t>
  </si>
  <si>
    <t xml:space="preserve">    污染减排</t>
  </si>
  <si>
    <t xml:space="preserve">    城管执法</t>
  </si>
  <si>
    <t xml:space="preserve">      生态环境执法监察</t>
  </si>
  <si>
    <t xml:space="preserve">    住宅建设与房地产市场监管</t>
  </si>
  <si>
    <t xml:space="preserve">    可再生能源</t>
  </si>
  <si>
    <t xml:space="preserve">    其他城乡社区管理事务支出</t>
  </si>
  <si>
    <t xml:space="preserve">    循环经济</t>
  </si>
  <si>
    <t xml:space="preserve">  城乡社区规划与管理(款)</t>
  </si>
  <si>
    <t xml:space="preserve">      循环经济</t>
  </si>
  <si>
    <t xml:space="preserve">    城乡社区规划与管理(项)</t>
  </si>
  <si>
    <t xml:space="preserve">    能源管理事务</t>
  </si>
  <si>
    <t xml:space="preserve">  城乡社区公共设施</t>
  </si>
  <si>
    <t xml:space="preserve">    小城镇基础设施建设</t>
  </si>
  <si>
    <t xml:space="preserve">    其他城乡社区公共设施支出</t>
  </si>
  <si>
    <t xml:space="preserve">  城乡社区环境卫生(款)</t>
  </si>
  <si>
    <t xml:space="preserve">      能源预测预警</t>
  </si>
  <si>
    <t xml:space="preserve">    城乡社区环境卫生(项)</t>
  </si>
  <si>
    <t xml:space="preserve">      能源战略规划与实施</t>
  </si>
  <si>
    <t xml:space="preserve">  建设市场管理与监督(款)</t>
  </si>
  <si>
    <t xml:space="preserve">      能源科技装备</t>
  </si>
  <si>
    <t xml:space="preserve">    建设市场管理与监督(项)</t>
  </si>
  <si>
    <t xml:space="preserve">      能源行业管理</t>
  </si>
  <si>
    <t xml:space="preserve">  其他城乡社区支出(款)</t>
  </si>
  <si>
    <t xml:space="preserve">      能源管理</t>
  </si>
  <si>
    <t xml:space="preserve">    其他城乡社区支出(项)</t>
  </si>
  <si>
    <t xml:space="preserve">      石油储备发展管理</t>
  </si>
  <si>
    <t>十二、农林水支出</t>
  </si>
  <si>
    <t>农林水支出</t>
  </si>
  <si>
    <t xml:space="preserve">      能源调查</t>
  </si>
  <si>
    <t xml:space="preserve">  农业</t>
  </si>
  <si>
    <t xml:space="preserve">    其他节能环保支出</t>
  </si>
  <si>
    <t xml:space="preserve">    科技转化与推广服务</t>
  </si>
  <si>
    <t xml:space="preserve">  城乡社区支出</t>
  </si>
  <si>
    <t xml:space="preserve">    病虫害控制</t>
  </si>
  <si>
    <t xml:space="preserve">    城乡社区管理事务</t>
  </si>
  <si>
    <t xml:space="preserve">    农产品质量安全</t>
  </si>
  <si>
    <t xml:space="preserve">    统计监测与信息服务</t>
  </si>
  <si>
    <t xml:space="preserve">    行业业务管理</t>
  </si>
  <si>
    <t xml:space="preserve">    农业行业业务管理</t>
  </si>
  <si>
    <t xml:space="preserve">      城管执法</t>
  </si>
  <si>
    <t xml:space="preserve">    稳定农民收入补贴</t>
  </si>
  <si>
    <t xml:space="preserve">      市政公用行业市场监管</t>
  </si>
  <si>
    <t xml:space="preserve">    农业结构调整补贴</t>
  </si>
  <si>
    <t xml:space="preserve">      住宅建设与房地产市场监管</t>
  </si>
  <si>
    <t xml:space="preserve">    农业生产发展</t>
  </si>
  <si>
    <t xml:space="preserve">    农业生产支持补贴</t>
  </si>
  <si>
    <t xml:space="preserve">      执业资格注册、资质审查</t>
  </si>
  <si>
    <t xml:space="preserve">    农村合作经济</t>
  </si>
  <si>
    <t xml:space="preserve">    农业组织化与产业化经营</t>
  </si>
  <si>
    <t xml:space="preserve">      其他城乡社区管理事务支出</t>
  </si>
  <si>
    <t xml:space="preserve">    农产品加工与促销</t>
  </si>
  <si>
    <t xml:space="preserve">    城乡社区规划与管理</t>
  </si>
  <si>
    <t xml:space="preserve">    农村社会事业</t>
  </si>
  <si>
    <t xml:space="preserve">    农村公益事业</t>
  </si>
  <si>
    <t xml:space="preserve">      城乡社区规划与管理</t>
  </si>
  <si>
    <t xml:space="preserve">    农业资源保护修复与利用</t>
  </si>
  <si>
    <t xml:space="preserve">    城乡社区公共设施</t>
  </si>
  <si>
    <t xml:space="preserve">    农村道路建设</t>
  </si>
  <si>
    <t xml:space="preserve">      小城镇基础设施建设</t>
  </si>
  <si>
    <t xml:space="preserve">    渔业发展</t>
  </si>
  <si>
    <t xml:space="preserve">    渔业发展（原“成品油价格改革对渔业的补贴”）</t>
  </si>
  <si>
    <t xml:space="preserve">      其他城乡社区公共设施支出</t>
  </si>
  <si>
    <t xml:space="preserve">    对高校毕业生到基层任职补助</t>
  </si>
  <si>
    <t xml:space="preserve">    城乡社区环境卫生</t>
  </si>
  <si>
    <t xml:space="preserve">    农田建设</t>
  </si>
  <si>
    <t xml:space="preserve">      农田建设</t>
  </si>
  <si>
    <t xml:space="preserve">      城乡社区环境卫生</t>
  </si>
  <si>
    <t xml:space="preserve">    其他农业农村支出</t>
  </si>
  <si>
    <t xml:space="preserve">    其他农业支出</t>
  </si>
  <si>
    <t xml:space="preserve">    建设市场管理与监督</t>
  </si>
  <si>
    <t xml:space="preserve">  林业和草原</t>
  </si>
  <si>
    <t xml:space="preserve">      建设市场管理与监督</t>
  </si>
  <si>
    <t xml:space="preserve">    事业机构</t>
  </si>
  <si>
    <t xml:space="preserve">    农业农村</t>
  </si>
  <si>
    <t xml:space="preserve">    森林培育</t>
  </si>
  <si>
    <t xml:space="preserve">    防灾减灾</t>
  </si>
  <si>
    <t xml:space="preserve">      农业生产发展</t>
  </si>
  <si>
    <t xml:space="preserve">      农村社会事业</t>
  </si>
  <si>
    <t xml:space="preserve">    其他林业和草原支出</t>
  </si>
  <si>
    <t xml:space="preserve">      农业资源保护修复与利用</t>
  </si>
  <si>
    <t xml:space="preserve">  水利</t>
  </si>
  <si>
    <t xml:space="preserve">      农村道路建设</t>
  </si>
  <si>
    <t xml:space="preserve">    水利行业业务管理</t>
  </si>
  <si>
    <t xml:space="preserve">      其他农业农村支出</t>
  </si>
  <si>
    <t xml:space="preserve">    水利工程建设</t>
  </si>
  <si>
    <t xml:space="preserve">    林业和草原</t>
  </si>
  <si>
    <t xml:space="preserve">    水利工程运行与维护</t>
  </si>
  <si>
    <t xml:space="preserve">    水土保持</t>
  </si>
  <si>
    <t xml:space="preserve">      森林资源培育</t>
  </si>
  <si>
    <t xml:space="preserve">    水资源节约管理与保护</t>
  </si>
  <si>
    <t xml:space="preserve">      技术推广与转化</t>
  </si>
  <si>
    <t xml:space="preserve">    防汛</t>
  </si>
  <si>
    <t xml:space="preserve">      自然保护区等管理</t>
  </si>
  <si>
    <t xml:space="preserve">    抗旱</t>
  </si>
  <si>
    <t xml:space="preserve">      动植物保护</t>
  </si>
  <si>
    <t xml:space="preserve">    农田水利</t>
  </si>
  <si>
    <t xml:space="preserve">      湿地保护</t>
  </si>
  <si>
    <t xml:space="preserve">    农村人畜饮水</t>
  </si>
  <si>
    <t xml:space="preserve">      成品油价格改革对林业的补贴</t>
  </si>
  <si>
    <t xml:space="preserve">    其他水利支出</t>
  </si>
  <si>
    <t xml:space="preserve">      草原管理</t>
  </si>
  <si>
    <t xml:space="preserve">  巩固脱贫衔接乡村振兴</t>
  </si>
  <si>
    <t xml:space="preserve">  巩固脱贫衔接乡村振兴（原“扶贫”）</t>
  </si>
  <si>
    <t xml:space="preserve">      行业业务管理</t>
  </si>
  <si>
    <t xml:space="preserve">    农村基础设施建设</t>
  </si>
  <si>
    <t xml:space="preserve">    生产发展</t>
  </si>
  <si>
    <t xml:space="preserve">    社会发展</t>
  </si>
  <si>
    <t xml:space="preserve">      水利行业业务管理</t>
  </si>
  <si>
    <t xml:space="preserve">    贷款奖补和贴息</t>
  </si>
  <si>
    <t xml:space="preserve">    贷款奖补和贴息（原“扶贫贷款奖补和贴息")</t>
  </si>
  <si>
    <t xml:space="preserve">      水利工程建设</t>
  </si>
  <si>
    <t xml:space="preserve">    “三西”农业建设专项补助</t>
  </si>
  <si>
    <t xml:space="preserve">      水利工程运行与维护</t>
  </si>
  <si>
    <t xml:space="preserve">    事业运行（原“扶贫事业机构”）</t>
  </si>
  <si>
    <t xml:space="preserve">      长江黄河等流域管理</t>
  </si>
  <si>
    <t xml:space="preserve">    其他巩固脱贫衔接乡村振兴支出</t>
  </si>
  <si>
    <t xml:space="preserve">    其他巩固脱贫衔接乡村振兴支出（原“其他扶贫支出”）</t>
  </si>
  <si>
    <t xml:space="preserve">      水利前期工作</t>
  </si>
  <si>
    <t xml:space="preserve">  农村综合改革</t>
  </si>
  <si>
    <t xml:space="preserve">      水利执法监督</t>
  </si>
  <si>
    <t xml:space="preserve">    对村级公益事业建设的补助</t>
  </si>
  <si>
    <t xml:space="preserve">    对村级一事一议的补助</t>
  </si>
  <si>
    <t xml:space="preserve">      水土保持</t>
  </si>
  <si>
    <t xml:space="preserve">    国有农场办社会职能改革补助</t>
  </si>
  <si>
    <t xml:space="preserve">      水资源节约管理与保护</t>
  </si>
  <si>
    <t xml:space="preserve">    对村民委员会和村党支部的补助</t>
  </si>
  <si>
    <t xml:space="preserve">      水质监测</t>
  </si>
  <si>
    <t xml:space="preserve">    对村集体经济组织的补助</t>
  </si>
  <si>
    <t xml:space="preserve">      水文测报</t>
  </si>
  <si>
    <t xml:space="preserve">    农村综合改革示范试点补助</t>
  </si>
  <si>
    <t xml:space="preserve">      防汛</t>
  </si>
  <si>
    <t xml:space="preserve">    其他农村综合改革支出</t>
  </si>
  <si>
    <t xml:space="preserve">      抗旱</t>
  </si>
  <si>
    <t xml:space="preserve">  普惠金融发展支出</t>
  </si>
  <si>
    <t xml:space="preserve">      农村水利</t>
  </si>
  <si>
    <t xml:space="preserve">    支持农村金融机构</t>
  </si>
  <si>
    <t xml:space="preserve">      水利技术推广</t>
  </si>
  <si>
    <t xml:space="preserve">    涉农贷款增量奖励</t>
  </si>
  <si>
    <t xml:space="preserve">    涉农贷款增量奖励(2022年科目取消)</t>
  </si>
  <si>
    <t xml:space="preserve">      国际河流治理与管理</t>
  </si>
  <si>
    <t xml:space="preserve">    农业保险保费补贴</t>
  </si>
  <si>
    <t xml:space="preserve">      江河湖库水系综合整治</t>
  </si>
  <si>
    <t xml:space="preserve">    创业担保贷款贴息及奖补</t>
  </si>
  <si>
    <t xml:space="preserve">    创业担保贷款贴息及奖补（原“创业担保贷款贴息”）</t>
  </si>
  <si>
    <t xml:space="preserve">      大中型水库移民后期扶持专项支出</t>
  </si>
  <si>
    <t xml:space="preserve">    补充创业担保贷款基金</t>
  </si>
  <si>
    <t xml:space="preserve">      水利安全监督</t>
  </si>
  <si>
    <t xml:space="preserve">    其他普惠金融发展支出</t>
  </si>
  <si>
    <t xml:space="preserve">      信息管理</t>
  </si>
  <si>
    <t xml:space="preserve">  目标价格补贴</t>
  </si>
  <si>
    <t xml:space="preserve">      水利建设征地及移民支出</t>
  </si>
  <si>
    <t xml:space="preserve">    棉花目标价格补贴</t>
  </si>
  <si>
    <t xml:space="preserve">      农村人畜饮水</t>
  </si>
  <si>
    <t xml:space="preserve">    其他目标价格补贴</t>
  </si>
  <si>
    <t xml:space="preserve">      南水北调工程建设</t>
  </si>
  <si>
    <t xml:space="preserve">  其他农林水支出(款)</t>
  </si>
  <si>
    <t xml:space="preserve">      南水北调工程管理</t>
  </si>
  <si>
    <t xml:space="preserve">    化解其他公益性乡村债务支出</t>
  </si>
  <si>
    <t xml:space="preserve">      其他水利支出</t>
  </si>
  <si>
    <t xml:space="preserve">    其他农林水支出(项)</t>
  </si>
  <si>
    <t xml:space="preserve">    扶贫</t>
  </si>
  <si>
    <t>十三、交通运输支出</t>
  </si>
  <si>
    <t>交通运输支出</t>
  </si>
  <si>
    <t xml:space="preserve">  公路水路运输</t>
  </si>
  <si>
    <t xml:space="preserve">    公路建设</t>
  </si>
  <si>
    <t xml:space="preserve">      社会发展</t>
  </si>
  <si>
    <t xml:space="preserve">    公路和运输安全</t>
  </si>
  <si>
    <t xml:space="preserve">      扶贫事业机构</t>
  </si>
  <si>
    <t xml:space="preserve">    其他公路水路运输支出</t>
  </si>
  <si>
    <t xml:space="preserve">      其他普惠金融发展支出</t>
  </si>
  <si>
    <t xml:space="preserve">  铁路运输</t>
  </si>
  <si>
    <t xml:space="preserve">    目标价格补贴</t>
  </si>
  <si>
    <t xml:space="preserve">    其他铁路运输支出</t>
  </si>
  <si>
    <t xml:space="preserve">  民用航空运输</t>
  </si>
  <si>
    <t xml:space="preserve">    其他民用航空运输支出</t>
  </si>
  <si>
    <t xml:space="preserve">      航道维护</t>
  </si>
  <si>
    <t xml:space="preserve">  成品油价格改革对交通运输的补贴</t>
  </si>
  <si>
    <t xml:space="preserve">  成品油价格改革对交通运输的补贴(2022年科目取消)</t>
  </si>
  <si>
    <t xml:space="preserve">      船舶检验</t>
  </si>
  <si>
    <t xml:space="preserve">    成品油价格改革补贴其他支出</t>
  </si>
  <si>
    <t xml:space="preserve">    成品油价格改革补贴其他支出(2022年科目取消)</t>
  </si>
  <si>
    <t xml:space="preserve">      海事管理</t>
  </si>
  <si>
    <t xml:space="preserve">  邮政业支出</t>
  </si>
  <si>
    <t xml:space="preserve">      航标事业发展支出</t>
  </si>
  <si>
    <t xml:space="preserve">    其他邮政业支出</t>
  </si>
  <si>
    <t xml:space="preserve">  车辆购置税支出</t>
  </si>
  <si>
    <t xml:space="preserve">    车辆购置税其他支出</t>
  </si>
  <si>
    <t xml:space="preserve">      铁路安全</t>
  </si>
  <si>
    <t xml:space="preserve">  其他交通运输支出(款)</t>
  </si>
  <si>
    <t xml:space="preserve">      铁路专项运输</t>
  </si>
  <si>
    <t xml:space="preserve">    公共交通运营补助</t>
  </si>
  <si>
    <t xml:space="preserve">      行业监管</t>
  </si>
  <si>
    <t xml:space="preserve">    其他交通运输支出(项)</t>
  </si>
  <si>
    <t xml:space="preserve">      其他铁路运输支出</t>
  </si>
  <si>
    <t>十四、资源勘探工业信息等支出</t>
  </si>
  <si>
    <t>资源勘探信息等支出</t>
  </si>
  <si>
    <t xml:space="preserve">    民用航空运输</t>
  </si>
  <si>
    <t xml:space="preserve">  资源勘探开发</t>
  </si>
  <si>
    <t xml:space="preserve">    其他资源勘探业支出</t>
  </si>
  <si>
    <t xml:space="preserve">    成品油价格改革对交通运输的补贴</t>
  </si>
  <si>
    <t xml:space="preserve">  制造业</t>
  </si>
  <si>
    <t xml:space="preserve">      对城市公交的补贴</t>
  </si>
  <si>
    <t xml:space="preserve">    其他制造业支出</t>
  </si>
  <si>
    <t xml:space="preserve">      车辆购置税其他支出</t>
  </si>
  <si>
    <t xml:space="preserve">  建筑业</t>
  </si>
  <si>
    <t xml:space="preserve">    其他交通运输支出</t>
  </si>
  <si>
    <t xml:space="preserve">    其他建筑业支出</t>
  </si>
  <si>
    <t xml:space="preserve">    资源勘探开发</t>
  </si>
  <si>
    <t xml:space="preserve">  工业和信息产业监管</t>
  </si>
  <si>
    <t xml:space="preserve">    其他工业和信息产业监管支出</t>
  </si>
  <si>
    <t xml:space="preserve">  国有资产监管</t>
  </si>
  <si>
    <t xml:space="preserve">    其他国有资产监管支出</t>
  </si>
  <si>
    <t xml:space="preserve">      电气机械及器材制造业</t>
  </si>
  <si>
    <t xml:space="preserve">  支持中小企业发展和管理支出</t>
  </si>
  <si>
    <t xml:space="preserve">      工艺品及其他制造业</t>
  </si>
  <si>
    <t xml:space="preserve">    中小企业发展专项</t>
  </si>
  <si>
    <t xml:space="preserve">      其他制造业支出</t>
  </si>
  <si>
    <t xml:space="preserve">    减免房租补贴</t>
  </si>
  <si>
    <t>减免房租补贴</t>
  </si>
  <si>
    <t xml:space="preserve">    建筑业</t>
  </si>
  <si>
    <t xml:space="preserve">    其他支持中小企业发展和管理支出</t>
  </si>
  <si>
    <t xml:space="preserve">  其他资源勘探信息等支出(款)</t>
  </si>
  <si>
    <t xml:space="preserve">    技术改造支出</t>
  </si>
  <si>
    <t xml:space="preserve">      其他建筑业支出</t>
  </si>
  <si>
    <t xml:space="preserve">    其他资源勘探信息等支出(项)</t>
  </si>
  <si>
    <t>十五、商业服务业等支出</t>
  </si>
  <si>
    <t>商业服务业等支出</t>
  </si>
  <si>
    <t xml:space="preserve">  商业流通事务</t>
  </si>
  <si>
    <t xml:space="preserve">      战备应急</t>
  </si>
  <si>
    <t xml:space="preserve">    其他商业流通事务支出</t>
  </si>
  <si>
    <t xml:space="preserve">  涉外发展服务支出</t>
  </si>
  <si>
    <t xml:space="preserve">    其他涉外发展服务支出</t>
  </si>
  <si>
    <t xml:space="preserve">  其他商业服务业等支出(款)</t>
  </si>
  <si>
    <t xml:space="preserve">    服务业基础设施建设</t>
  </si>
  <si>
    <t xml:space="preserve">    其他商业服务业等支出(项)</t>
  </si>
  <si>
    <t xml:space="preserve">      科技型中小企业技术创新基金</t>
  </si>
  <si>
    <t>十六、金融支出</t>
  </si>
  <si>
    <t>金融支出</t>
  </si>
  <si>
    <t xml:space="preserve">      中小企业发展专项</t>
  </si>
  <si>
    <t xml:space="preserve">  金融部门行政支出</t>
  </si>
  <si>
    <t xml:space="preserve">      减免房租补贴</t>
  </si>
  <si>
    <t xml:space="preserve">    金融部门其他行政支出</t>
  </si>
  <si>
    <t xml:space="preserve">      重点产业振兴和技术改造项目贷款贴息</t>
  </si>
  <si>
    <t xml:space="preserve">  金融部门监管支出</t>
  </si>
  <si>
    <t xml:space="preserve">      其他资源勘探工业信息等支出</t>
  </si>
  <si>
    <t xml:space="preserve">    金融部门其他监管支出</t>
  </si>
  <si>
    <t xml:space="preserve">      民贸民品贷款贴息</t>
  </si>
  <si>
    <t xml:space="preserve">  金融发展支出</t>
  </si>
  <si>
    <t xml:space="preserve">    利息费用补贴支出</t>
  </si>
  <si>
    <t xml:space="preserve">    涉外发展服务支出</t>
  </si>
  <si>
    <t xml:space="preserve">    其他金融发展支出</t>
  </si>
  <si>
    <t xml:space="preserve">  金融调控支出</t>
  </si>
  <si>
    <t xml:space="preserve">      外商投资环境建设补助资金</t>
  </si>
  <si>
    <t xml:space="preserve">    其他金融调控支出</t>
  </si>
  <si>
    <t xml:space="preserve">    其他商业服务业等支出</t>
  </si>
  <si>
    <t xml:space="preserve">  其他金融支出(款)</t>
  </si>
  <si>
    <t xml:space="preserve">      服务业基础设施建设</t>
  </si>
  <si>
    <t xml:space="preserve">    其他金融支出(项)</t>
  </si>
  <si>
    <t xml:space="preserve">      其他商业服务业等支出</t>
  </si>
  <si>
    <t xml:space="preserve">    重点企业贷款贴息</t>
  </si>
  <si>
    <t>重点企业贷款贴息</t>
  </si>
  <si>
    <t xml:space="preserve">  金融支出</t>
  </si>
  <si>
    <t>十七、援助其他地区支出</t>
  </si>
  <si>
    <t>援助其他地区支出</t>
  </si>
  <si>
    <t xml:space="preserve">    金融部门行政支出</t>
  </si>
  <si>
    <t>十八、自然资源海洋气象等支出</t>
  </si>
  <si>
    <t>自然资源海洋气象等支出</t>
  </si>
  <si>
    <t xml:space="preserve">  自然资源事务</t>
  </si>
  <si>
    <t xml:space="preserve">    土地资源利用与保护</t>
  </si>
  <si>
    <t xml:space="preserve">    金融部门监管支出</t>
  </si>
  <si>
    <t xml:space="preserve">      重点企业贷款贴息</t>
  </si>
  <si>
    <t xml:space="preserve">    其他自然资源事务支出</t>
  </si>
  <si>
    <t xml:space="preserve">      其他金融支出</t>
  </si>
  <si>
    <t xml:space="preserve">  气象事务</t>
  </si>
  <si>
    <t xml:space="preserve">  援助其他地区支出</t>
  </si>
  <si>
    <t xml:space="preserve">    其他气象事务支出</t>
  </si>
  <si>
    <t xml:space="preserve">  其他自然资源海洋气象等支出(款)</t>
  </si>
  <si>
    <t xml:space="preserve">      自然资源规划及管理</t>
  </si>
  <si>
    <t xml:space="preserve">    其他自然资源海洋气象等支出(项)</t>
  </si>
  <si>
    <t xml:space="preserve">      自然资源利用与保护</t>
  </si>
  <si>
    <t>十九、住房保障支出</t>
  </si>
  <si>
    <t>住房保障支出</t>
  </si>
  <si>
    <t xml:space="preserve">      自然资源社会公益服务</t>
  </si>
  <si>
    <t xml:space="preserve">  保障性安居工程支出</t>
  </si>
  <si>
    <t xml:space="preserve">      自然资源行业业务管理</t>
  </si>
  <si>
    <t xml:space="preserve">    廉租住房</t>
  </si>
  <si>
    <t xml:space="preserve">      自然资源调查与确权登记</t>
  </si>
  <si>
    <t xml:space="preserve">    沉陷区治理</t>
  </si>
  <si>
    <t xml:space="preserve">      土地资源储备支出</t>
  </si>
  <si>
    <t xml:space="preserve">    棚户区改造</t>
  </si>
  <si>
    <t xml:space="preserve">      地质矿产资源与环境调查</t>
  </si>
  <si>
    <t xml:space="preserve">    少数民族地区游牧民定居工程</t>
  </si>
  <si>
    <t xml:space="preserve">      地质勘查与矿产资源管理</t>
  </si>
  <si>
    <t xml:space="preserve">    农村危房改造</t>
  </si>
  <si>
    <t xml:space="preserve">      地质转产项目财政贴息</t>
  </si>
  <si>
    <t xml:space="preserve">    公共租赁住房</t>
  </si>
  <si>
    <t xml:space="preserve">      国外风险勘查</t>
  </si>
  <si>
    <t xml:space="preserve">    保障性住房租金补贴</t>
  </si>
  <si>
    <t xml:space="preserve">      地质勘查基金(周转金)支出</t>
  </si>
  <si>
    <t xml:space="preserve">    老旧小区改造</t>
  </si>
  <si>
    <t xml:space="preserve">      老旧小区改造</t>
  </si>
  <si>
    <t xml:space="preserve">      海域与海岛管理</t>
  </si>
  <si>
    <t xml:space="preserve">    住房租赁市场发展</t>
  </si>
  <si>
    <t xml:space="preserve">      住房租赁市场发展</t>
  </si>
  <si>
    <t xml:space="preserve">      自然资源国际合作与海洋权益维护</t>
  </si>
  <si>
    <t xml:space="preserve">    其他保障性安居工程支出</t>
  </si>
  <si>
    <t xml:space="preserve">      自然资源卫星</t>
  </si>
  <si>
    <t xml:space="preserve">  住房改革支出</t>
  </si>
  <si>
    <t xml:space="preserve">      极地考察</t>
  </si>
  <si>
    <t xml:space="preserve">    住房公积金</t>
  </si>
  <si>
    <t xml:space="preserve">      深海调查与资源开发</t>
  </si>
  <si>
    <t xml:space="preserve">  城乡社区住宅</t>
  </si>
  <si>
    <t xml:space="preserve">      无居民海岛使用金支出</t>
  </si>
  <si>
    <t xml:space="preserve">    其他城乡社区住宅支出</t>
  </si>
  <si>
    <t>二十、粮油物资储备支出</t>
  </si>
  <si>
    <t>粮油物资储备支出</t>
  </si>
  <si>
    <t xml:space="preserve">      其他自然资源事务支出</t>
  </si>
  <si>
    <t xml:space="preserve">  粮油物资事务</t>
  </si>
  <si>
    <t xml:space="preserve">  粮油事务</t>
  </si>
  <si>
    <t xml:space="preserve">    气象事务</t>
  </si>
  <si>
    <t xml:space="preserve">    其他粮油物资事务支出</t>
  </si>
  <si>
    <t xml:space="preserve">    其他粮油事务支出</t>
  </si>
  <si>
    <t xml:space="preserve">      气象探测</t>
  </si>
  <si>
    <t xml:space="preserve">  能源储备</t>
  </si>
  <si>
    <t xml:space="preserve">      气象信息传输及管理</t>
  </si>
  <si>
    <t xml:space="preserve">    其他能源储备支出</t>
  </si>
  <si>
    <t xml:space="preserve">      气象卫星</t>
  </si>
  <si>
    <t xml:space="preserve">  粮油储备</t>
  </si>
  <si>
    <t xml:space="preserve">      气象法规与标准</t>
  </si>
  <si>
    <t xml:space="preserve">    其他粮油储备支出</t>
  </si>
  <si>
    <t xml:space="preserve">  住房保障支出</t>
  </si>
  <si>
    <t xml:space="preserve">  重要商品储备</t>
  </si>
  <si>
    <t xml:space="preserve">    保障性安居工程支出</t>
  </si>
  <si>
    <t xml:space="preserve">    其他重要商品储备支出</t>
  </si>
  <si>
    <t xml:space="preserve">      住房公积金</t>
  </si>
  <si>
    <t>二十一、灾害防治及应急管理支出</t>
  </si>
  <si>
    <t>灾害防治及应急管理支出</t>
  </si>
  <si>
    <t xml:space="preserve">      提租补贴</t>
  </si>
  <si>
    <t xml:space="preserve">  应急管理事务</t>
  </si>
  <si>
    <t xml:space="preserve">      购房补贴</t>
  </si>
  <si>
    <t xml:space="preserve">    灾害风险防治</t>
  </si>
  <si>
    <t xml:space="preserve">      其他城乡社区住宅支出</t>
  </si>
  <si>
    <t xml:space="preserve">    安全监管</t>
  </si>
  <si>
    <t xml:space="preserve">    粮油物资事务</t>
  </si>
  <si>
    <t xml:space="preserve">    安全生产基础</t>
  </si>
  <si>
    <t xml:space="preserve">    安全生产基础(2022年科目取消)</t>
  </si>
  <si>
    <t xml:space="preserve">    应急救援</t>
  </si>
  <si>
    <t xml:space="preserve">    应急管理</t>
  </si>
  <si>
    <t xml:space="preserve">    其他应急管理支出</t>
  </si>
  <si>
    <t xml:space="preserve">      信息统计</t>
  </si>
  <si>
    <t xml:space="preserve">  消防救援事务</t>
  </si>
  <si>
    <t xml:space="preserve">  消防救援事务（原“消防事务”）</t>
  </si>
  <si>
    <t xml:space="preserve">      专项业务活动</t>
  </si>
  <si>
    <t xml:space="preserve">    消防应急救援</t>
  </si>
  <si>
    <t xml:space="preserve">      处理陈化粮补贴</t>
  </si>
  <si>
    <t xml:space="preserve">    其他消防救援事务支出</t>
  </si>
  <si>
    <t xml:space="preserve">    其他消防救援事务（原“其他消防事务支出”）</t>
  </si>
  <si>
    <t xml:space="preserve">      粮食风险基金</t>
  </si>
  <si>
    <t xml:space="preserve">  森林消防事务</t>
  </si>
  <si>
    <t xml:space="preserve">  森林消防事务(2022年科目取消)</t>
  </si>
  <si>
    <t xml:space="preserve">      粮油市场调控专项资金</t>
  </si>
  <si>
    <t xml:space="preserve">    其他森林消防事务支出</t>
  </si>
  <si>
    <t xml:space="preserve">    其他森林消防事务支出(2022年科目取消)</t>
  </si>
  <si>
    <t xml:space="preserve">      其他粮油物资事务支出</t>
  </si>
  <si>
    <t xml:space="preserve">  矿山安全</t>
  </si>
  <si>
    <t xml:space="preserve">  矿山安全（原“煤矿安全”）</t>
  </si>
  <si>
    <t xml:space="preserve">    能源储备</t>
  </si>
  <si>
    <t xml:space="preserve">    其他矿山安全支出</t>
  </si>
  <si>
    <t xml:space="preserve">    其他矿山安全支出（原“其他煤矿安全支出”）</t>
  </si>
  <si>
    <t xml:space="preserve">      储备粮油补贴</t>
  </si>
  <si>
    <t xml:space="preserve">  地震事务</t>
  </si>
  <si>
    <t xml:space="preserve">      储备粮油差价补贴</t>
  </si>
  <si>
    <t xml:space="preserve">    其他地震事务支出</t>
  </si>
  <si>
    <t xml:space="preserve">      医药储备</t>
  </si>
  <si>
    <t xml:space="preserve">  自然灾害防治</t>
  </si>
  <si>
    <t xml:space="preserve">      食盐储备</t>
  </si>
  <si>
    <t xml:space="preserve">    地质灾害防治</t>
  </si>
  <si>
    <t xml:space="preserve">      战略物资储备</t>
  </si>
  <si>
    <t xml:space="preserve">    森林草原防灾减灾</t>
  </si>
  <si>
    <t xml:space="preserve">      应急物资储备</t>
  </si>
  <si>
    <t xml:space="preserve">    其他自然灾害防治支出</t>
  </si>
  <si>
    <t xml:space="preserve">      其他重要商品储备支出</t>
  </si>
  <si>
    <t xml:space="preserve">  自然灾害救灾及恢复重建支出</t>
  </si>
  <si>
    <t xml:space="preserve">  灾害防治及应急管理支出</t>
  </si>
  <si>
    <t xml:space="preserve">    地方自然灾害生活补助</t>
  </si>
  <si>
    <t xml:space="preserve">    地方自然灾害生活补助（2021年科目取消）</t>
  </si>
  <si>
    <t xml:space="preserve">    应急管理事务</t>
  </si>
  <si>
    <t xml:space="preserve">    自然灾害救灾补助</t>
  </si>
  <si>
    <t xml:space="preserve">    自然灾害灾后重建补助</t>
  </si>
  <si>
    <t xml:space="preserve">    其他自然灾害生活救助支出</t>
  </si>
  <si>
    <t xml:space="preserve">  其他灾害防治及应急管理支出(款)</t>
  </si>
  <si>
    <t xml:space="preserve">  其他灾害防治及应急管理支出</t>
  </si>
  <si>
    <t xml:space="preserve">      灾害风险防治</t>
  </si>
  <si>
    <t xml:space="preserve">    其他灾害防治及应急管理支出(项)</t>
  </si>
  <si>
    <t>其他灾害防治及应急管理支出</t>
  </si>
  <si>
    <t xml:space="preserve">      国务院安委会专项</t>
  </si>
  <si>
    <t>二十二、预备费</t>
  </si>
  <si>
    <t>预备费</t>
  </si>
  <si>
    <t xml:space="preserve">      安全监管</t>
  </si>
  <si>
    <t>二十三、其他支出</t>
  </si>
  <si>
    <t>其他支出(类)</t>
  </si>
  <si>
    <t xml:space="preserve">      安全生产基础</t>
  </si>
  <si>
    <t xml:space="preserve">  年初预留</t>
  </si>
  <si>
    <t xml:space="preserve">    年初预留</t>
  </si>
  <si>
    <t xml:space="preserve">      应急救援</t>
  </si>
  <si>
    <t xml:space="preserve">  其他支出</t>
  </si>
  <si>
    <t xml:space="preserve">    其他支出(项)</t>
  </si>
  <si>
    <t xml:space="preserve">      应急管理</t>
  </si>
  <si>
    <t>二十四、债务付息支出</t>
  </si>
  <si>
    <t>债务付息支出</t>
  </si>
  <si>
    <t xml:space="preserve">  中央政府国内债务付息支出</t>
  </si>
  <si>
    <t xml:space="preserve">      其他应急管理支出</t>
  </si>
  <si>
    <t xml:space="preserve">  中央政府国外债务付息支出</t>
  </si>
  <si>
    <t xml:space="preserve">    消防事务</t>
  </si>
  <si>
    <t xml:space="preserve">  地方政府一般债务付息支出</t>
  </si>
  <si>
    <t xml:space="preserve">    地方政府一般债券付息支出</t>
  </si>
  <si>
    <t xml:space="preserve">    地方政府其他一般债务付息支出</t>
  </si>
  <si>
    <t xml:space="preserve">      其他消防事务支出</t>
  </si>
  <si>
    <t>二十五、债务发行费用支出</t>
  </si>
  <si>
    <t>债务发行费用支出</t>
  </si>
  <si>
    <t xml:space="preserve">    森林消防事务</t>
  </si>
  <si>
    <t xml:space="preserve">  中央政府国内债务发行费用支出</t>
  </si>
  <si>
    <t xml:space="preserve">  中央政府国外债务发行费用支出</t>
  </si>
  <si>
    <t xml:space="preserve">  地方政府一般债务发行费用支出</t>
  </si>
  <si>
    <t>二十六、上年结转专款支出</t>
  </si>
  <si>
    <t xml:space="preserve">      森林消防应急救援</t>
  </si>
  <si>
    <t>转移性支出</t>
  </si>
  <si>
    <t xml:space="preserve">      其他森林消防事务支出</t>
  </si>
  <si>
    <t>一、上解上级支出</t>
  </si>
  <si>
    <t xml:space="preserve">    煤矿安全</t>
  </si>
  <si>
    <t xml:space="preserve">   体制上解支出</t>
  </si>
  <si>
    <t xml:space="preserve">   专项上解支出</t>
  </si>
  <si>
    <t>二、补助下级支出</t>
  </si>
  <si>
    <t>三、调出资金</t>
  </si>
  <si>
    <t xml:space="preserve">      煤矿安全监察事务</t>
  </si>
  <si>
    <t>四、援助其他地区支出</t>
  </si>
  <si>
    <t xml:space="preserve">      煤矿应急救援事务</t>
  </si>
  <si>
    <t>五、地方政府一般债务还本支出</t>
  </si>
  <si>
    <t>六、地方政府一般债务转贷支出</t>
  </si>
  <si>
    <t xml:space="preserve">      其他煤矿安全支出</t>
  </si>
  <si>
    <t>七、补充预算稳定调节基金</t>
  </si>
  <si>
    <t xml:space="preserve">    地震事务</t>
  </si>
  <si>
    <t>八、年终结余</t>
  </si>
  <si>
    <t>支出总计</t>
  </si>
  <si>
    <t>民生支出、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</si>
  <si>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</si>
  <si>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</si>
  <si>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</si>
  <si>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</si>
  <si>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</si>
  <si>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</si>
  <si>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</si>
  <si>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</si>
  <si>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</si>
  <si>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</si>
  <si>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</si>
  <si>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</si>
  <si>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</si>
  <si>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</si>
  <si>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</si>
  <si>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</si>
  <si>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</si>
  <si>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</si>
  <si>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</si>
  <si>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</si>
  <si>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</si>
  <si>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</si>
  <si>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</si>
  <si>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</si>
  <si>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</si>
  <si>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</si>
  <si>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</si>
  <si>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</si>
  <si>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</si>
  <si>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</si>
  <si>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</si>
  <si>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</si>
  <si>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</si>
  <si>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柳东新区（高新区）本级一般公共预算2022年支出预算</t>
  </si>
  <si>
    <t>柳东新区（高新区）转移支付2022年支出预算表（分项目）</t>
  </si>
  <si>
    <t>柳东新区（高新区）转移支付2022年支出预算表（分地区）</t>
  </si>
  <si>
    <t xml:space="preserve">地   区                                      合   计           </t>
  </si>
  <si>
    <t>2022年</t>
  </si>
  <si>
    <t>备注</t>
  </si>
  <si>
    <t>税收返还</t>
  </si>
  <si>
    <t>一般性</t>
  </si>
  <si>
    <t>专项</t>
  </si>
  <si>
    <t>柳东新区</t>
  </si>
  <si>
    <t>说明：本表数据为0，柳东新区无分地区转移支付支出。</t>
  </si>
  <si>
    <t>柳东新区（高新区）一般公共预算2022年支出预算
（按政府经济分类科目）</t>
  </si>
  <si>
    <t>科     目</t>
  </si>
  <si>
    <t>2022年预算建议数</t>
  </si>
  <si>
    <t>其中：</t>
  </si>
  <si>
    <t>基本支出</t>
  </si>
  <si>
    <t>项目支出</t>
  </si>
  <si>
    <t>一、机关工资福利支出</t>
  </si>
  <si>
    <t>工资奖金津补贴</t>
  </si>
  <si>
    <t>社会保障缴费</t>
  </si>
  <si>
    <t>住房公积金</t>
  </si>
  <si>
    <t>其他工资福利支出</t>
  </si>
  <si>
    <t>二、机关商品和服务支出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</si>
  <si>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</si>
  <si>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</si>
  <si>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</si>
  <si>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</si>
  <si>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</si>
  <si>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</si>
  <si>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</si>
  <si>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</si>
  <si>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</si>
  <si>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</si>
  <si>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三、机关资本性支出（一）</t>
  </si>
  <si>
    <t>房屋建筑物购建</t>
  </si>
  <si>
    <t>基础设施建设</t>
  </si>
  <si>
    <t>公务用车购置</t>
  </si>
  <si>
    <t>土地征迁补偿和安置支出</t>
  </si>
  <si>
    <t>设备购置</t>
  </si>
  <si>
    <t>大型修缮</t>
  </si>
  <si>
    <t>其他资本性支出</t>
  </si>
  <si>
    <t>四、机关资本性支出（二）</t>
  </si>
  <si>
    <t>五、对事业单位经常性补助</t>
  </si>
  <si>
    <t>工资福利支出</t>
  </si>
  <si>
    <t>商品和服务支出</t>
  </si>
  <si>
    <t>其他对事业单位补助</t>
  </si>
  <si>
    <t>六、对事业单位资本性补助</t>
  </si>
  <si>
    <t>资本性支出（一）</t>
  </si>
  <si>
    <t>资本性支出（二）</t>
  </si>
  <si>
    <t>七、对企业补助</t>
  </si>
  <si>
    <t>费用补贴</t>
  </si>
  <si>
    <t>利息补贴</t>
  </si>
  <si>
    <t>其他对企业补助</t>
  </si>
  <si>
    <t>八、对企业资本性支出</t>
  </si>
  <si>
    <t>资本金注入（一）</t>
  </si>
  <si>
    <t>资本金注入（二）</t>
  </si>
  <si>
    <t>九、对个人和家庭的补助</t>
  </si>
  <si>
    <t>社会福利和救助</t>
  </si>
  <si>
    <t>助学金</t>
  </si>
  <si>
    <t>个人农业生产补贴</t>
  </si>
  <si>
    <t>离退休费</t>
  </si>
  <si>
    <t>其他对个人和家庭补助</t>
  </si>
  <si>
    <t>十、对社会保障基金补助</t>
  </si>
  <si>
    <t>对社会保险基金补助</t>
  </si>
  <si>
    <t>补充全国社会保障基金</t>
  </si>
  <si>
    <t>十一、债务利息及费用支出</t>
  </si>
  <si>
    <t>国内债务付息</t>
  </si>
  <si>
    <t>国内债务发行费用</t>
  </si>
  <si>
    <t>十二、债务还本支出</t>
  </si>
  <si>
    <t>国内债务还本</t>
  </si>
  <si>
    <t>十三、转移性支出</t>
  </si>
  <si>
    <t>十四、预备费及预留</t>
  </si>
  <si>
    <t>预留</t>
  </si>
  <si>
    <t>十五、其他支出</t>
  </si>
  <si>
    <t>对民间非营利组织和群众性自治组织补贴</t>
  </si>
  <si>
    <t>其他支出</t>
  </si>
  <si>
    <t>本级财力安排的一般预算支出合计</t>
  </si>
  <si>
    <t>上年结转</t>
  </si>
  <si>
    <t>上级提前下达</t>
  </si>
  <si>
    <t xml:space="preserve">柳东新区（高新区）一般公共预算2022年基本支出预算
</t>
  </si>
  <si>
    <t>柳东新区（高新区）政府性基金预算2022年收入预算</t>
  </si>
  <si>
    <r>
      <rPr>
        <b/>
        <sz val="10"/>
        <rFont val="宋体"/>
        <charset val="134"/>
      </rPr>
      <t>A系统</t>
    </r>
    <r>
      <rPr>
        <sz val="10"/>
        <rFont val="宋体"/>
        <charset val="134"/>
      </rPr>
      <t>2021年政府性基金收入（？月？日更新线上数据）</t>
    </r>
  </si>
  <si>
    <t>2021年执行数</t>
  </si>
  <si>
    <t>政府性基金预算收入合计</t>
  </si>
  <si>
    <t>一、港口建设费收入</t>
  </si>
  <si>
    <r>
      <rPr>
        <sz val="9"/>
        <rFont val="宋体"/>
        <charset val="134"/>
      </rPr>
      <t>1030115</t>
    </r>
    <r>
      <rPr>
        <sz val="9"/>
        <color rgb="FFFF0000"/>
        <rFont val="宋体"/>
        <charset val="134"/>
      </rPr>
      <t>（2022年科目删除）</t>
    </r>
  </si>
  <si>
    <t xml:space="preserve">  政府性基金收入</t>
  </si>
  <si>
    <t>二、国有土地收益基金收入</t>
  </si>
  <si>
    <t xml:space="preserve">     农网还贷资金收入</t>
  </si>
  <si>
    <t>三、农业土地开发资金收入</t>
  </si>
  <si>
    <t xml:space="preserve">     铁路建设基金收入</t>
  </si>
  <si>
    <t>四、国有土地使用权出让收入</t>
  </si>
  <si>
    <t xml:space="preserve">     民航发展基金收入</t>
  </si>
  <si>
    <t>五、城市基础设施配套费收入</t>
  </si>
  <si>
    <t xml:space="preserve">     海南省高等级公路车辆通行附加费收入</t>
  </si>
  <si>
    <t>六、污水处理费收入</t>
  </si>
  <si>
    <t xml:space="preserve">     港口建设费收入</t>
  </si>
  <si>
    <t>七、其他政府性基金收入</t>
  </si>
  <si>
    <t xml:space="preserve">     旅游发展基金收入</t>
  </si>
  <si>
    <t>八、专项债务对应项目专项收入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</si>
  <si>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</si>
  <si>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</si>
  <si>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</si>
  <si>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</si>
  <si>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</si>
  <si>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四、地方政府专项债务转贷收入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</si>
  <si>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</si>
  <si>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</si>
  <si>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</si>
  <si>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</si>
  <si>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</si>
  <si>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</si>
  <si>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</si>
  <si>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</si>
  <si>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</si>
  <si>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</si>
  <si>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</si>
  <si>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</si>
  <si>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</si>
  <si>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</si>
  <si>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</si>
  <si>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</si>
  <si>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</si>
  <si>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</si>
  <si>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</si>
  <si>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</si>
  <si>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</si>
  <si>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</si>
  <si>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</si>
  <si>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</si>
  <si>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</si>
  <si>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</si>
  <si>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</si>
  <si>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</si>
  <si>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</si>
  <si>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</si>
  <si>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</si>
  <si>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</si>
  <si>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专项债务对应项目专项收入</t>
  </si>
  <si>
    <t xml:space="preserve">     海南省高等级公路车辆通行附加费专项债务对应项目专项收入</t>
  </si>
  <si>
    <t xml:space="preserve">     港口建设费专项债务对应项目专项收入</t>
  </si>
  <si>
    <t xml:space="preserve">     国家电影事业发展专项资金专项债务对应项目专项收入</t>
  </si>
  <si>
    <t xml:space="preserve">     国有土地使用权出让金专项债务对应项目专项收入</t>
  </si>
  <si>
    <t xml:space="preserve">         土地储备专项债券对应项目专项收入</t>
  </si>
  <si>
    <t xml:space="preserve">         棚户区改造专项债券对应项目专项收入</t>
  </si>
  <si>
    <t xml:space="preserve">         其他国有土地使用权出让金专项债务对应项目专项收入</t>
  </si>
  <si>
    <t xml:space="preserve">     农业土地开发资金专项债务对应项目专项收入</t>
  </si>
  <si>
    <t xml:space="preserve">     大中型水库库区基金专项债务对应项目专项收入</t>
  </si>
  <si>
    <t xml:space="preserve">     城市基础设施配套费专项债务对应项目专项收入</t>
  </si>
  <si>
    <t xml:space="preserve">     小型水库移民扶助基金专项债务对应项目专项收入</t>
  </si>
  <si>
    <t xml:space="preserve">     国家重大水利工程建设基金专项债务对应项目专项收入</t>
  </si>
  <si>
    <t xml:space="preserve">     车辆通行费专项债务对应项目专项收入</t>
  </si>
  <si>
    <t xml:space="preserve">         政府收费公路专项债券对应项目专项收入</t>
  </si>
  <si>
    <t xml:space="preserve">         其他车辆通行费专项债务对应项目专项收入</t>
  </si>
  <si>
    <t xml:space="preserve">     污水处理费专项债务对应项目专项收入</t>
  </si>
  <si>
    <t xml:space="preserve">     其他政府性基金专项债务对应项目专项收入</t>
  </si>
  <si>
    <t xml:space="preserve">         其他地方自行试点项目收益专项债券对应项目专项收入</t>
  </si>
  <si>
    <t xml:space="preserve">         其他政府性基金专项债务对应项目专项收入</t>
  </si>
  <si>
    <t>柳东新区（高新区）政府性基金预算2022年支出预算</t>
  </si>
  <si>
    <t>项     目</t>
  </si>
  <si>
    <r>
      <rPr>
        <b/>
        <sz val="10"/>
        <rFont val="宋体"/>
        <charset val="134"/>
      </rPr>
      <t>A系统</t>
    </r>
    <r>
      <rPr>
        <sz val="10"/>
        <rFont val="宋体"/>
        <charset val="134"/>
      </rPr>
      <t>2021年政府性基金预算支出（？月？日更新线上数据）</t>
    </r>
  </si>
  <si>
    <t>2022年预算小计</t>
  </si>
  <si>
    <t>本级财力安排</t>
  </si>
  <si>
    <t>上级补助资金</t>
  </si>
  <si>
    <t>政府性基金预算支出合计</t>
  </si>
  <si>
    <t>一、文化旅游体育与传媒支出</t>
  </si>
  <si>
    <t xml:space="preserve">  科学技术支出</t>
  </si>
  <si>
    <t>（一）国家电影事业发展专项资金安排的支出</t>
  </si>
  <si>
    <t xml:space="preserve">    核电站乏燃料处理处置基金支出</t>
  </si>
  <si>
    <t>1.资助国产影片放映</t>
  </si>
  <si>
    <t xml:space="preserve">      乏燃料运输</t>
  </si>
  <si>
    <t>2.资助影院建设</t>
  </si>
  <si>
    <t xml:space="preserve">      乏燃料离堆贮存</t>
  </si>
  <si>
    <t>3.其他国家电影事业发展专项资金支出</t>
  </si>
  <si>
    <t xml:space="preserve">      乏燃料后处理</t>
  </si>
  <si>
    <t>（二）旅游发展基金支出</t>
  </si>
  <si>
    <t xml:space="preserve">      高放废物的处理处置</t>
  </si>
  <si>
    <t>二、社会保障和就业支出</t>
  </si>
  <si>
    <t xml:space="preserve">      乏燃料后处理厂的建设、运行、改造和退役</t>
  </si>
  <si>
    <t>（一）大中型水库移民后期扶持基金支出</t>
  </si>
  <si>
    <t xml:space="preserve">      其他乏燃料处理处置基金支出</t>
  </si>
  <si>
    <t>（二）小型水库移民扶助基金安排的支出</t>
  </si>
  <si>
    <t>三、城乡社区支出</t>
  </si>
  <si>
    <t xml:space="preserve">    国家电影事业发展专项资金安排的支出</t>
  </si>
  <si>
    <t>（一）国有土地使用权出让收入安排的支出</t>
  </si>
  <si>
    <t xml:space="preserve">      资助国产影片放映</t>
  </si>
  <si>
    <t>1.征地和拆迁补偿支出</t>
  </si>
  <si>
    <t xml:space="preserve">      资助影院建设</t>
  </si>
  <si>
    <t>2.土地开发支出</t>
  </si>
  <si>
    <t xml:space="preserve">      资助少数民族语电影译制</t>
  </si>
  <si>
    <t>3.城市建设支出</t>
  </si>
  <si>
    <t xml:space="preserve">      购买农村电影公益性放映版权服务</t>
  </si>
  <si>
    <t>4.农村基础设施建设支出</t>
  </si>
  <si>
    <t xml:space="preserve">      其他国家电影事业发展专项资金支出</t>
  </si>
  <si>
    <t>5.补助被征地农民支出</t>
  </si>
  <si>
    <t xml:space="preserve">    旅游发展基金支出</t>
  </si>
  <si>
    <t>6.土地出让业务支出</t>
  </si>
  <si>
    <t xml:space="preserve">      宣传促销</t>
  </si>
  <si>
    <t>7.廉租住房支出</t>
  </si>
  <si>
    <t xml:space="preserve">      行业规划</t>
  </si>
  <si>
    <t>8.支付破产或改制企业职工安置费</t>
  </si>
  <si>
    <t xml:space="preserve">      旅游事业补助</t>
  </si>
  <si>
    <t>9.棚户区改造支出</t>
  </si>
  <si>
    <t xml:space="preserve">      地方旅游开发项目补助</t>
  </si>
  <si>
    <t>10.公共租赁住房支出</t>
  </si>
  <si>
    <t xml:space="preserve">      其他旅游发展基金支出</t>
  </si>
  <si>
    <t>11.保障性住房租金补贴</t>
  </si>
  <si>
    <t xml:space="preserve">    国家电影事业发展专项资金对应专项债务收入安排的支出</t>
  </si>
  <si>
    <t>12.其他国有土地使用权出让收入安排的支出</t>
  </si>
  <si>
    <t xml:space="preserve">      资助城市影院</t>
  </si>
  <si>
    <t>（二）国有土地收益基金安排的支出</t>
  </si>
  <si>
    <t xml:space="preserve">      其他国家电影事业发展专项资金对应专项债务收入支出</t>
  </si>
  <si>
    <t xml:space="preserve">  社会保障和就业支出</t>
  </si>
  <si>
    <t xml:space="preserve">    大中型水库移民后期扶持基金支出</t>
  </si>
  <si>
    <t>3.其他国有土地收益基金支出</t>
  </si>
  <si>
    <t xml:space="preserve">      移民补助</t>
  </si>
  <si>
    <t>（三）农业土地开发资金安排的支出</t>
  </si>
  <si>
    <t xml:space="preserve">      基础设施建设和经济发展</t>
  </si>
  <si>
    <t>（四）城市基础设施配套费安排的支出</t>
  </si>
  <si>
    <t xml:space="preserve">      其他大中型水库移民后期扶持基金支出</t>
  </si>
  <si>
    <t>1.城市公共设施</t>
  </si>
  <si>
    <t xml:space="preserve">    小型水库移民扶助基金安排的支出</t>
  </si>
  <si>
    <t>2.城市环境卫生</t>
  </si>
  <si>
    <t>3.公有房屋</t>
  </si>
  <si>
    <t>4.城市防洪</t>
  </si>
  <si>
    <t xml:space="preserve">      其他小型水库移民扶助基金支出</t>
  </si>
  <si>
    <t>5.其他城市基础设施配套费安排的支出</t>
  </si>
  <si>
    <t xml:space="preserve">    小型水库移民扶助基金对应专项债务收入安排的支出</t>
  </si>
  <si>
    <t>（五）污水处理费安排的支出</t>
  </si>
  <si>
    <t>1.污水处理设施建设和运营</t>
  </si>
  <si>
    <t xml:space="preserve">      其他小型水库移民扶助基金对应专项债务收入安排的支出</t>
  </si>
  <si>
    <t>2.代征手续费</t>
  </si>
  <si>
    <t xml:space="preserve">  节能环保支出</t>
  </si>
  <si>
    <t>3.其他污水处理费安排的支出</t>
  </si>
  <si>
    <t xml:space="preserve">    可再生能源电价附加收入安排的支出</t>
  </si>
  <si>
    <t>（六）土地储备专项债券收入安排的支出</t>
  </si>
  <si>
    <t xml:space="preserve">      风力发电补助</t>
  </si>
  <si>
    <t xml:space="preserve">      太阳能发电补助</t>
  </si>
  <si>
    <t xml:space="preserve">      生物质能发电补助</t>
  </si>
  <si>
    <t>3.其他土地储备专项债券收入安排的支出</t>
  </si>
  <si>
    <t xml:space="preserve">      其他可再生能源电价附加收入安排的支出</t>
  </si>
  <si>
    <t>四、农林水支出</t>
  </si>
  <si>
    <t xml:space="preserve">    废弃电器电子产品处理基金支出</t>
  </si>
  <si>
    <t xml:space="preserve">    国家重大水利工程建设基金安排的支出</t>
  </si>
  <si>
    <t xml:space="preserve">      回收处理费用补贴</t>
  </si>
  <si>
    <t>五、交通运输支出</t>
  </si>
  <si>
    <t xml:space="preserve">      信息系统建设</t>
  </si>
  <si>
    <t xml:space="preserve">    港口建设费安排的支出</t>
  </si>
  <si>
    <r>
      <rPr>
        <sz val="9"/>
        <rFont val="宋体"/>
        <charset val="134"/>
      </rPr>
      <t xml:space="preserve">21463
</t>
    </r>
    <r>
      <rPr>
        <sz val="9"/>
        <color rgb="FFFF0000"/>
        <rFont val="宋体"/>
        <charset val="134"/>
      </rPr>
      <t>（2022年科目删除）</t>
    </r>
  </si>
  <si>
    <t xml:space="preserve">      基金征管经费</t>
  </si>
  <si>
    <t>六、其他支出</t>
  </si>
  <si>
    <t xml:space="preserve">      其他废弃电器电子产品处理基金支出</t>
  </si>
  <si>
    <t>（一）其他政府性基金及对应专项债务收入安排的支出</t>
  </si>
  <si>
    <t>（二）彩票发行销售机构业务费安排的支出</t>
  </si>
  <si>
    <t xml:space="preserve">    国有土地使用权出让收入安排的支出</t>
  </si>
  <si>
    <t>（三）彩票公益金安排的支出</t>
  </si>
  <si>
    <t xml:space="preserve">      征地和拆迁补偿支出</t>
  </si>
  <si>
    <t>七、债务付息支出</t>
  </si>
  <si>
    <t xml:space="preserve">      土地开发支出</t>
  </si>
  <si>
    <t xml:space="preserve">    地方政府专项债务付息支出</t>
  </si>
  <si>
    <t xml:space="preserve">      城市建设支出</t>
  </si>
  <si>
    <t>八、债务发行费用支出</t>
  </si>
  <si>
    <t xml:space="preserve">      农村基础设施建设支出</t>
  </si>
  <si>
    <t xml:space="preserve">    地方政府专项债务发行费用支出</t>
  </si>
  <si>
    <t xml:space="preserve">      补助被征地农民支出</t>
  </si>
  <si>
    <t>九、抗疫特别国债安排的支出</t>
  </si>
  <si>
    <t xml:space="preserve">      土地出让业务支出</t>
  </si>
  <si>
    <t>（一）基础设施建设</t>
  </si>
  <si>
    <t xml:space="preserve">      廉租住房支出</t>
  </si>
  <si>
    <t>（二）抗疫相关支出</t>
  </si>
  <si>
    <t xml:space="preserve">      支付破产或改制企业职工安置费</t>
  </si>
  <si>
    <t>十、上年结转专款支出</t>
  </si>
  <si>
    <t xml:space="preserve">      棚户区改造支出</t>
  </si>
  <si>
    <t xml:space="preserve">      公共租赁住房支出</t>
  </si>
  <si>
    <t>一、补助下级支出</t>
  </si>
  <si>
    <t xml:space="preserve">      保障性住房租金补贴</t>
  </si>
  <si>
    <t>二、上解上级支出</t>
  </si>
  <si>
    <t xml:space="preserve">      其他国有土地使用权出让收入安排的支出</t>
  </si>
  <si>
    <t xml:space="preserve">    国有土地收益基金安排的支出</t>
  </si>
  <si>
    <t>四、地方政府专项债务还本支出</t>
  </si>
  <si>
    <t>五、地方政府专项债务转贷支出</t>
  </si>
  <si>
    <t>六、年终结余</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</si>
  <si>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</si>
  <si>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</si>
  <si>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</si>
  <si>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</si>
  <si>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</si>
  <si>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</si>
  <si>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</si>
  <si>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</si>
  <si>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</si>
  <si>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</si>
  <si>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</si>
  <si>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</si>
  <si>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</si>
  <si>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</si>
  <si>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</si>
  <si>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</si>
  <si>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</si>
  <si>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</si>
  <si>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</si>
  <si>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</si>
  <si>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</si>
  <si>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</si>
  <si>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</si>
  <si>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</si>
  <si>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</si>
  <si>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</si>
  <si>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</si>
  <si>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</si>
  <si>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</si>
  <si>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</si>
  <si>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</si>
  <si>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</si>
  <si>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</si>
  <si>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</si>
  <si>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</si>
  <si>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</si>
  <si>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</si>
  <si>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</si>
  <si>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</si>
  <si>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</si>
  <si>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</si>
  <si>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</si>
  <si>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</si>
  <si>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</si>
  <si>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</si>
  <si>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</si>
  <si>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</si>
  <si>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</si>
  <si>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</si>
  <si>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</si>
  <si>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</si>
  <si>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</si>
  <si>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</si>
  <si>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</si>
  <si>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</si>
  <si>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</si>
  <si>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</si>
  <si>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</si>
  <si>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</si>
  <si>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</si>
  <si>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</si>
  <si>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</si>
  <si>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</si>
  <si>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</si>
  <si>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</si>
  <si>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</si>
  <si>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</si>
  <si>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</si>
  <si>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</si>
  <si>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</si>
  <si>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</si>
  <si>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</si>
  <si>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</si>
  <si>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</si>
  <si>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</si>
  <si>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</si>
  <si>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</si>
  <si>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</si>
  <si>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</si>
  <si>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</si>
  <si>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</si>
  <si>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</si>
  <si>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</si>
  <si>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</si>
  <si>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</si>
  <si>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</si>
  <si>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</si>
  <si>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</si>
  <si>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</si>
  <si>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</si>
  <si>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</si>
  <si>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</si>
  <si>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</si>
  <si>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</si>
  <si>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</si>
  <si>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</si>
  <si>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</si>
  <si>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</si>
  <si>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</si>
  <si>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</si>
  <si>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</si>
  <si>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</si>
  <si>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</si>
  <si>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</si>
  <si>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</si>
  <si>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</si>
  <si>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</si>
  <si>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</si>
  <si>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</si>
  <si>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</si>
  <si>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</si>
  <si>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</si>
  <si>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</si>
  <si>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</si>
  <si>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</si>
  <si>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</si>
  <si>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</si>
  <si>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</si>
  <si>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</si>
  <si>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</si>
  <si>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</si>
  <si>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</si>
  <si>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</si>
  <si>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</si>
  <si>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</si>
  <si>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</si>
  <si>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</si>
  <si>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</si>
  <si>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</si>
  <si>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</si>
  <si>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</si>
  <si>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</si>
  <si>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</si>
  <si>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</si>
  <si>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</si>
  <si>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</si>
  <si>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</si>
  <si>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</si>
  <si>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</si>
  <si>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</si>
  <si>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</si>
  <si>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</si>
  <si>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</si>
  <si>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</si>
  <si>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</si>
  <si>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</si>
  <si>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</si>
  <si>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</si>
  <si>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</si>
  <si>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</si>
  <si>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</si>
  <si>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</si>
  <si>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</si>
  <si>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</si>
  <si>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</si>
  <si>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</si>
  <si>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</si>
  <si>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</si>
  <si>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</si>
  <si>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</si>
  <si>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</si>
  <si>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</si>
  <si>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</si>
  <si>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</si>
  <si>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</si>
  <si>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</si>
  <si>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</si>
  <si>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</si>
  <si>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</si>
  <si>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柳东新区（高新区）本级政府性基金预算2022年支出预算</t>
  </si>
  <si>
    <t>柳东新区（高新区）政府性基金转移支付支出2022年预算</t>
  </si>
  <si>
    <t>柳东新区（高新区）国有资本经营预算2022年收入预算</t>
  </si>
  <si>
    <t>项  目</t>
  </si>
  <si>
    <t>国有资本经营预算收入合计</t>
  </si>
  <si>
    <t>一、利润收入</t>
  </si>
  <si>
    <t>二、股利、股息收入</t>
  </si>
  <si>
    <t>三、产权转让收入</t>
  </si>
  <si>
    <t>四、清算收入</t>
  </si>
  <si>
    <t>五、其他国有资本经营预算收入</t>
  </si>
  <si>
    <t>二、上年结余收入</t>
  </si>
  <si>
    <t>说明：柳东新区本级无国有资本经营预算收入。</t>
  </si>
  <si>
    <t>柳东新区（高新区）国有资本经营预算2022年支出预算</t>
  </si>
  <si>
    <t>·</t>
  </si>
  <si>
    <t> 单位：万元</t>
  </si>
  <si>
    <t>国有资本经营预算支出</t>
  </si>
  <si>
    <t>一、解决历史遗留问题及改革成本支出</t>
  </si>
  <si>
    <t xml:space="preserve">    国有企业退休人员社会化管理补助支出</t>
  </si>
  <si>
    <t>二、国有企业资本金注入</t>
  </si>
  <si>
    <t>三、其他国有资本经营预算支出</t>
  </si>
  <si>
    <t>一、补助下级</t>
  </si>
  <si>
    <t>二、调出资金</t>
  </si>
  <si>
    <t>三、年终结余</t>
  </si>
  <si>
    <t>柳东新区（高新区）本级国有资本经营预算2022年支出预算</t>
  </si>
  <si>
    <t>柳东新区（高新区）本级国有资本经营预算2022年转移支付支出预算</t>
  </si>
  <si>
    <t>柳东新区（高新区）国有资本经营预算2022年对下转移支付表</t>
  </si>
  <si>
    <t>2023年预算</t>
  </si>
  <si>
    <t>比2022年执行数增减</t>
  </si>
  <si>
    <t>注：柳东新区（高新区新区）无对下转移支付支出</t>
  </si>
  <si>
    <t>柳东新区（高新区）社会保险基金预算2022年收入预算表</t>
  </si>
  <si>
    <t xml:space="preserve">          单位：万元</t>
  </si>
  <si>
    <t>项    目</t>
  </si>
  <si>
    <t>完成年初     预算%</t>
  </si>
  <si>
    <t>一、新区社会保险基金收入合计</t>
  </si>
  <si>
    <t>（一）城乡居民基本养老保险基金收入</t>
  </si>
  <si>
    <t>（二）机关事业单位基本养老保险基金收入</t>
  </si>
  <si>
    <t>柳东新区（高新区）社会保险基金预算2022年支出预算表</t>
  </si>
  <si>
    <t>一、新区社会保险基金支出合计</t>
  </si>
  <si>
    <t>（一）城乡居民基本养老保险基金支出</t>
  </si>
  <si>
    <t>（二）机关事业单位基本养老保险基金支出</t>
  </si>
  <si>
    <t>柳东新区（高新区）2021年政府一般债务余额及限额情况表</t>
  </si>
  <si>
    <t>地区</t>
  </si>
  <si>
    <t>2021年政府一般债务余额</t>
  </si>
  <si>
    <t>2021年政府一般债务限额</t>
  </si>
  <si>
    <t>柳东新区（高新区）</t>
  </si>
  <si>
    <t>柳东新区（高新区）2021年政府专项债务余额及限额情况表</t>
  </si>
  <si>
    <t>2021年政府专项债务余额</t>
  </si>
  <si>
    <t>2021年政府专项债务限额</t>
  </si>
</sst>
</file>

<file path=xl/styles.xml><?xml version="1.0" encoding="utf-8"?>
<styleSheet xmlns="http://schemas.openxmlformats.org/spreadsheetml/2006/main">
  <numFmts count="12">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41" formatCode="_ * #,##0_ ;_ * \-#,##0_ ;_ * &quot;-&quot;_ ;_ @_ "/>
    <numFmt numFmtId="177" formatCode="_ * #,##0_ ;_ * \-#,##0_ ;_ * &quot;-&quot;??_ ;_ @_ "/>
    <numFmt numFmtId="178" formatCode="#,##0_ "/>
    <numFmt numFmtId="179" formatCode="0.0_ "/>
    <numFmt numFmtId="180" formatCode="#,##0.0_ "/>
    <numFmt numFmtId="181" formatCode="#,##0.00_ "/>
    <numFmt numFmtId="182" formatCode="#,##0.000_ "/>
    <numFmt numFmtId="183" formatCode="0_ "/>
  </numFmts>
  <fonts count="51">
    <font>
      <sz val="11"/>
      <color theme="1"/>
      <name val="宋体"/>
      <charset val="134"/>
      <scheme val="minor"/>
    </font>
    <font>
      <b/>
      <sz val="11"/>
      <name val="宋体"/>
      <charset val="134"/>
      <scheme val="minor"/>
    </font>
    <font>
      <sz val="11"/>
      <name val="宋体"/>
      <charset val="134"/>
      <scheme val="minor"/>
    </font>
    <font>
      <b/>
      <sz val="20"/>
      <name val="宋体"/>
      <charset val="134"/>
      <scheme val="minor"/>
    </font>
    <font>
      <sz val="10"/>
      <name val="宋体"/>
      <charset val="134"/>
      <scheme val="minor"/>
    </font>
    <font>
      <b/>
      <sz val="10"/>
      <name val="宋体"/>
      <charset val="134"/>
      <scheme val="minor"/>
    </font>
    <font>
      <b/>
      <sz val="10"/>
      <color rgb="FF000000"/>
      <name val="宋体"/>
      <charset val="134"/>
    </font>
    <font>
      <sz val="10"/>
      <color rgb="FF000000"/>
      <name val="宋体"/>
      <charset val="134"/>
    </font>
    <font>
      <b/>
      <sz val="20"/>
      <color rgb="FF000000"/>
      <name val="宋体"/>
      <charset val="134"/>
    </font>
    <font>
      <sz val="10"/>
      <name val="宋体"/>
      <charset val="134"/>
    </font>
    <font>
      <sz val="12"/>
      <color indexed="8"/>
      <name val="宋体"/>
      <charset val="134"/>
    </font>
    <font>
      <b/>
      <sz val="20"/>
      <color theme="1"/>
      <name val="宋体"/>
      <charset val="134"/>
      <scheme val="minor"/>
    </font>
    <font>
      <sz val="10"/>
      <color theme="1"/>
      <name val="宋体"/>
      <charset val="134"/>
      <scheme val="minor"/>
    </font>
    <font>
      <b/>
      <sz val="10"/>
      <color theme="1"/>
      <name val="宋体"/>
      <charset val="134"/>
      <scheme val="minor"/>
    </font>
    <font>
      <b/>
      <sz val="8"/>
      <color rgb="FFFF0000"/>
      <name val="宋体"/>
      <charset val="134"/>
    </font>
    <font>
      <b/>
      <sz val="10"/>
      <name val="宋体"/>
      <charset val="134"/>
    </font>
    <font>
      <b/>
      <sz val="20"/>
      <name val="宋体"/>
      <charset val="134"/>
    </font>
    <font>
      <sz val="11"/>
      <name val="宋体"/>
      <charset val="134"/>
    </font>
    <font>
      <sz val="8"/>
      <name val="宋体"/>
      <charset val="134"/>
    </font>
    <font>
      <b/>
      <sz val="8"/>
      <name val="宋体"/>
      <charset val="134"/>
    </font>
    <font>
      <b/>
      <sz val="9"/>
      <name val="宋体"/>
      <charset val="134"/>
    </font>
    <font>
      <sz val="9"/>
      <name val="宋体"/>
      <charset val="134"/>
    </font>
    <font>
      <b/>
      <sz val="11"/>
      <name val="宋体"/>
      <charset val="134"/>
    </font>
    <font>
      <b/>
      <sz val="10"/>
      <name val="SimSun"/>
      <charset val="134"/>
    </font>
    <font>
      <sz val="10"/>
      <name val="SimSun"/>
      <charset val="134"/>
    </font>
    <font>
      <b/>
      <sz val="18"/>
      <color theme="1"/>
      <name val="方正小标宋简体"/>
      <charset val="134"/>
    </font>
    <font>
      <sz val="10"/>
      <color theme="1"/>
      <name val="方正小标宋简体"/>
      <charset val="134"/>
    </font>
    <font>
      <b/>
      <sz val="10"/>
      <color theme="1"/>
      <name val="仿宋_GB2312"/>
      <charset val="134"/>
    </font>
    <font>
      <b/>
      <sz val="11"/>
      <color theme="1"/>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b/>
      <sz val="11"/>
      <color theme="3"/>
      <name val="宋体"/>
      <charset val="134"/>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sz val="10"/>
      <name val="Arial"/>
      <charset val="134"/>
    </font>
    <font>
      <sz val="11"/>
      <color rgb="FF9C6500"/>
      <name val="宋体"/>
      <charset val="0"/>
      <scheme val="minor"/>
    </font>
    <font>
      <sz val="11"/>
      <color rgb="FFFA7D00"/>
      <name val="宋体"/>
      <charset val="0"/>
      <scheme val="minor"/>
    </font>
    <font>
      <b/>
      <sz val="18"/>
      <color theme="3"/>
      <name val="宋体"/>
      <charset val="134"/>
      <scheme val="minor"/>
    </font>
    <font>
      <sz val="9"/>
      <color rgb="FFFF0000"/>
      <name val="宋体"/>
      <charset val="134"/>
    </font>
    <font>
      <b/>
      <sz val="9"/>
      <name val="宋体"/>
      <charset val="134"/>
    </font>
    <font>
      <sz val="9"/>
      <name val="宋体"/>
      <charset val="134"/>
    </font>
  </fonts>
  <fills count="34">
    <fill>
      <patternFill patternType="none"/>
    </fill>
    <fill>
      <patternFill patternType="gray125"/>
    </fill>
    <fill>
      <patternFill patternType="solid">
        <fgColor rgb="FFFFFF80"/>
        <bgColor indexed="64"/>
      </patternFill>
    </fill>
    <fill>
      <patternFill patternType="solid">
        <fgColor rgb="FFFFC7CE"/>
        <bgColor indexed="64"/>
      </patternFill>
    </fill>
    <fill>
      <patternFill patternType="solid">
        <fgColor theme="5"/>
        <bgColor indexed="64"/>
      </patternFill>
    </fill>
    <fill>
      <patternFill patternType="solid">
        <fgColor rgb="FFA5A5A5"/>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6">
    <xf numFmtId="0" fontId="0" fillId="0" borderId="0">
      <alignment vertical="center"/>
    </xf>
    <xf numFmtId="42" fontId="0" fillId="0" borderId="0" applyFont="0" applyFill="0" applyBorder="0" applyAlignment="0" applyProtection="0">
      <alignment vertical="center"/>
    </xf>
    <xf numFmtId="0" fontId="33" fillId="10" borderId="0" applyNumberFormat="0" applyBorder="0" applyAlignment="0" applyProtection="0">
      <alignment vertical="center"/>
    </xf>
    <xf numFmtId="0" fontId="39" fillId="20"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11" borderId="0" applyNumberFormat="0" applyBorder="0" applyAlignment="0" applyProtection="0">
      <alignment vertical="center"/>
    </xf>
    <xf numFmtId="0" fontId="29" fillId="3" borderId="0" applyNumberFormat="0" applyBorder="0" applyAlignment="0" applyProtection="0">
      <alignment vertical="center"/>
    </xf>
    <xf numFmtId="43" fontId="0" fillId="0" borderId="0" applyFont="0" applyFill="0" applyBorder="0" applyAlignment="0" applyProtection="0">
      <alignment vertical="center"/>
    </xf>
    <xf numFmtId="0" fontId="30" fillId="19"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44" fillId="0" borderId="0"/>
    <xf numFmtId="0" fontId="0" fillId="9" borderId="16" applyNumberFormat="0" applyFont="0" applyAlignment="0" applyProtection="0">
      <alignment vertical="center"/>
    </xf>
    <xf numFmtId="0" fontId="30" fillId="8" borderId="0" applyNumberFormat="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5" applyNumberFormat="0" applyFill="0" applyAlignment="0" applyProtection="0">
      <alignment vertical="center"/>
    </xf>
    <xf numFmtId="0" fontId="0" fillId="0" borderId="0">
      <alignment vertical="center"/>
    </xf>
    <xf numFmtId="0" fontId="35" fillId="0" borderId="15" applyNumberFormat="0" applyFill="0" applyAlignment="0" applyProtection="0">
      <alignment vertical="center"/>
    </xf>
    <xf numFmtId="0" fontId="30" fillId="25" borderId="0" applyNumberFormat="0" applyBorder="0" applyAlignment="0" applyProtection="0">
      <alignment vertical="center"/>
    </xf>
    <xf numFmtId="0" fontId="32" fillId="0" borderId="13" applyNumberFormat="0" applyFill="0" applyAlignment="0" applyProtection="0">
      <alignment vertical="center"/>
    </xf>
    <xf numFmtId="0" fontId="30" fillId="24" borderId="0" applyNumberFormat="0" applyBorder="0" applyAlignment="0" applyProtection="0">
      <alignment vertical="center"/>
    </xf>
    <xf numFmtId="0" fontId="40" fillId="7" borderId="17" applyNumberFormat="0" applyAlignment="0" applyProtection="0">
      <alignment vertical="center"/>
    </xf>
    <xf numFmtId="0" fontId="34" fillId="7" borderId="14" applyNumberFormat="0" applyAlignment="0" applyProtection="0">
      <alignment vertical="center"/>
    </xf>
    <xf numFmtId="0" fontId="31" fillId="5" borderId="12" applyNumberFormat="0" applyAlignment="0" applyProtection="0">
      <alignment vertical="center"/>
    </xf>
    <xf numFmtId="0" fontId="33" fillId="28" borderId="0" applyNumberFormat="0" applyBorder="0" applyAlignment="0" applyProtection="0">
      <alignment vertical="center"/>
    </xf>
    <xf numFmtId="0" fontId="30" fillId="4" borderId="0" applyNumberFormat="0" applyBorder="0" applyAlignment="0" applyProtection="0">
      <alignment vertical="center"/>
    </xf>
    <xf numFmtId="0" fontId="46" fillId="0" borderId="18" applyNumberFormat="0" applyFill="0" applyAlignment="0" applyProtection="0">
      <alignment vertical="center"/>
    </xf>
    <xf numFmtId="0" fontId="28" fillId="0" borderId="11" applyNumberFormat="0" applyFill="0" applyAlignment="0" applyProtection="0">
      <alignment vertical="center"/>
    </xf>
    <xf numFmtId="0" fontId="37" fillId="18" borderId="0" applyNumberFormat="0" applyBorder="0" applyAlignment="0" applyProtection="0">
      <alignment vertical="center"/>
    </xf>
    <xf numFmtId="0" fontId="45" fillId="30" borderId="0" applyNumberFormat="0" applyBorder="0" applyAlignment="0" applyProtection="0">
      <alignment vertical="center"/>
    </xf>
    <xf numFmtId="0" fontId="33" fillId="33" borderId="0" applyNumberFormat="0" applyBorder="0" applyAlignment="0" applyProtection="0">
      <alignment vertical="center"/>
    </xf>
    <xf numFmtId="0" fontId="30" fillId="17" borderId="0" applyNumberFormat="0" applyBorder="0" applyAlignment="0" applyProtection="0">
      <alignment vertical="center"/>
    </xf>
    <xf numFmtId="0" fontId="33" fillId="6" borderId="0" applyNumberFormat="0" applyBorder="0" applyAlignment="0" applyProtection="0">
      <alignment vertical="center"/>
    </xf>
    <xf numFmtId="0" fontId="33" fillId="16" borderId="0" applyNumberFormat="0" applyBorder="0" applyAlignment="0" applyProtection="0">
      <alignment vertical="center"/>
    </xf>
    <xf numFmtId="0" fontId="33" fillId="23" borderId="0" applyNumberFormat="0" applyBorder="0" applyAlignment="0" applyProtection="0">
      <alignment vertical="center"/>
    </xf>
    <xf numFmtId="0" fontId="33" fillId="27" borderId="0" applyNumberFormat="0" applyBorder="0" applyAlignment="0" applyProtection="0">
      <alignment vertical="center"/>
    </xf>
    <xf numFmtId="0" fontId="30" fillId="22" borderId="0" applyNumberFormat="0" applyBorder="0" applyAlignment="0" applyProtection="0">
      <alignment vertical="center"/>
    </xf>
    <xf numFmtId="0" fontId="30" fillId="15" borderId="0" applyNumberFormat="0" applyBorder="0" applyAlignment="0" applyProtection="0">
      <alignment vertical="center"/>
    </xf>
    <xf numFmtId="0" fontId="33" fillId="14" borderId="0" applyNumberFormat="0" applyBorder="0" applyAlignment="0" applyProtection="0">
      <alignment vertical="center"/>
    </xf>
    <xf numFmtId="0" fontId="33" fillId="29" borderId="0" applyNumberFormat="0" applyBorder="0" applyAlignment="0" applyProtection="0">
      <alignment vertical="center"/>
    </xf>
    <xf numFmtId="0" fontId="30" fillId="21" borderId="0" applyNumberFormat="0" applyBorder="0" applyAlignment="0" applyProtection="0">
      <alignment vertical="center"/>
    </xf>
    <xf numFmtId="0" fontId="33" fillId="26" borderId="0" applyNumberFormat="0" applyBorder="0" applyAlignment="0" applyProtection="0">
      <alignment vertical="center"/>
    </xf>
    <xf numFmtId="0" fontId="30" fillId="13" borderId="0" applyNumberFormat="0" applyBorder="0" applyAlignment="0" applyProtection="0">
      <alignment vertical="center"/>
    </xf>
    <xf numFmtId="0" fontId="30" fillId="32" borderId="0" applyNumberFormat="0" applyBorder="0" applyAlignment="0" applyProtection="0">
      <alignment vertical="center"/>
    </xf>
    <xf numFmtId="0" fontId="33" fillId="31" borderId="0" applyNumberFormat="0" applyBorder="0" applyAlignment="0" applyProtection="0">
      <alignment vertical="center"/>
    </xf>
    <xf numFmtId="0" fontId="30" fillId="12"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cellStyleXfs>
  <cellXfs count="23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lignment vertical="center"/>
    </xf>
    <xf numFmtId="0" fontId="4" fillId="0" borderId="0" xfId="0" applyFont="1" applyFill="1" applyAlignment="1">
      <alignment horizontal="right"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7" fontId="4" fillId="0" borderId="1" xfId="8" applyNumberFormat="1" applyFont="1" applyFill="1" applyBorder="1">
      <alignment vertical="center"/>
    </xf>
    <xf numFmtId="3" fontId="2" fillId="0" borderId="0" xfId="0" applyNumberFormat="1" applyFont="1" applyFill="1">
      <alignment vertical="center"/>
    </xf>
    <xf numFmtId="0" fontId="6" fillId="0" borderId="0" xfId="0" applyFont="1" applyFill="1" applyAlignment="1">
      <alignment horizontal="center" vertical="center" wrapText="1"/>
    </xf>
    <xf numFmtId="0" fontId="6" fillId="0" borderId="0" xfId="0" applyFont="1" applyFill="1" applyAlignment="1">
      <alignment vertical="center"/>
    </xf>
    <xf numFmtId="0" fontId="7" fillId="0" borderId="0" xfId="0" applyFont="1" applyFill="1" applyAlignment="1">
      <alignment vertical="center" wrapText="1"/>
    </xf>
    <xf numFmtId="178" fontId="7" fillId="0" borderId="0" xfId="0" applyNumberFormat="1" applyFont="1" applyFill="1" applyAlignment="1">
      <alignment vertical="center"/>
    </xf>
    <xf numFmtId="0" fontId="7" fillId="0" borderId="0" xfId="0" applyFont="1" applyFill="1" applyAlignment="1">
      <alignment vertical="center"/>
    </xf>
    <xf numFmtId="0" fontId="8" fillId="0" borderId="0" xfId="0" applyFont="1" applyFill="1" applyAlignment="1">
      <alignment horizontal="center" vertical="center"/>
    </xf>
    <xf numFmtId="178" fontId="7" fillId="0" borderId="0" xfId="0" applyNumberFormat="1" applyFont="1" applyFill="1" applyAlignment="1">
      <alignment horizontal="right" vertical="center"/>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178" fontId="6" fillId="0" borderId="1" xfId="0" applyNumberFormat="1" applyFont="1" applyFill="1" applyBorder="1" applyAlignment="1">
      <alignment vertical="center"/>
    </xf>
    <xf numFmtId="179" fontId="6" fillId="0" borderId="1"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xf>
    <xf numFmtId="179" fontId="7" fillId="0" borderId="1" xfId="0" applyNumberFormat="1" applyFont="1" applyFill="1" applyBorder="1" applyAlignment="1">
      <alignment vertical="center"/>
    </xf>
    <xf numFmtId="0" fontId="9" fillId="0" borderId="0" xfId="0" applyFont="1" applyFill="1" applyAlignment="1">
      <alignment horizontal="left" vertical="center"/>
    </xf>
    <xf numFmtId="3" fontId="6" fillId="0" borderId="1" xfId="0" applyNumberFormat="1" applyFont="1" applyFill="1" applyBorder="1" applyAlignment="1">
      <alignment vertical="center"/>
    </xf>
    <xf numFmtId="176" fontId="10" fillId="2" borderId="2" xfId="55" applyNumberFormat="1" applyFont="1" applyFill="1" applyBorder="1" applyAlignment="1" applyProtection="1">
      <alignment horizontal="right" vertical="center"/>
    </xf>
    <xf numFmtId="0" fontId="5" fillId="0" borderId="0" xfId="0" applyFont="1" applyAlignment="1">
      <alignment horizontal="center" vertical="center" wrapText="1"/>
    </xf>
    <xf numFmtId="0" fontId="4" fillId="0" borderId="0" xfId="0" applyFont="1" applyAlignment="1">
      <alignment vertical="center" wrapText="1"/>
    </xf>
    <xf numFmtId="0" fontId="4" fillId="0" borderId="0" xfId="0" applyFont="1">
      <alignment vertical="center"/>
    </xf>
    <xf numFmtId="0" fontId="11" fillId="0" borderId="0" xfId="0" applyFont="1" applyAlignment="1">
      <alignment horizontal="center" vertical="center"/>
    </xf>
    <xf numFmtId="0" fontId="12" fillId="0" borderId="3" xfId="0" applyFont="1" applyBorder="1" applyAlignment="1">
      <alignment horizontal="right" vertical="center"/>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178" fontId="13" fillId="0" borderId="1" xfId="0" applyNumberFormat="1" applyFont="1" applyBorder="1" applyAlignment="1">
      <alignment horizontal="center" vertical="center" wrapText="1"/>
    </xf>
    <xf numFmtId="177" fontId="13" fillId="0" borderId="1" xfId="8" applyNumberFormat="1" applyFont="1" applyFill="1" applyBorder="1">
      <alignment vertical="center"/>
    </xf>
    <xf numFmtId="179" fontId="13" fillId="0" borderId="1" xfId="0" applyNumberFormat="1" applyFont="1" applyBorder="1">
      <alignment vertical="center"/>
    </xf>
    <xf numFmtId="0" fontId="12" fillId="0" borderId="1" xfId="0" applyFont="1" applyBorder="1" applyAlignment="1">
      <alignment vertical="center" wrapText="1"/>
    </xf>
    <xf numFmtId="177" fontId="12" fillId="0" borderId="1" xfId="8" applyNumberFormat="1" applyFont="1" applyFill="1" applyBorder="1">
      <alignment vertical="center"/>
    </xf>
    <xf numFmtId="179" fontId="12" fillId="0" borderId="1" xfId="0" applyNumberFormat="1" applyFont="1" applyBorder="1">
      <alignment vertical="center"/>
    </xf>
    <xf numFmtId="0" fontId="12" fillId="0" borderId="0" xfId="0" applyFont="1" applyAlignment="1">
      <alignment vertical="center"/>
    </xf>
    <xf numFmtId="0" fontId="12" fillId="0" borderId="0" xfId="0" applyFont="1">
      <alignment vertical="center"/>
    </xf>
    <xf numFmtId="0" fontId="12" fillId="0" borderId="0" xfId="0" applyFont="1" applyAlignment="1">
      <alignment vertical="center" wrapText="1"/>
    </xf>
    <xf numFmtId="0" fontId="14" fillId="0" borderId="0" xfId="0" applyFont="1" applyAlignment="1">
      <alignment horizontal="left" vertical="center" wrapText="1"/>
    </xf>
    <xf numFmtId="0" fontId="15"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center"/>
    </xf>
    <xf numFmtId="0" fontId="16" fillId="0" borderId="0" xfId="0" applyFont="1" applyFill="1" applyAlignment="1">
      <alignment horizontal="center" vertical="center"/>
    </xf>
    <xf numFmtId="0" fontId="9" fillId="0" borderId="0" xfId="0" applyFont="1" applyFill="1" applyAlignment="1">
      <alignment horizontal="right" vertical="center"/>
    </xf>
    <xf numFmtId="0" fontId="15" fillId="0" borderId="1" xfId="0" applyFont="1" applyFill="1" applyBorder="1" applyAlignment="1">
      <alignment horizontal="center" vertical="center" wrapText="1"/>
    </xf>
    <xf numFmtId="178" fontId="15" fillId="0" borderId="1" xfId="0" applyNumberFormat="1" applyFont="1" applyFill="1" applyBorder="1" applyAlignment="1">
      <alignment vertical="center"/>
    </xf>
    <xf numFmtId="180" fontId="15" fillId="0" borderId="1" xfId="0" applyNumberFormat="1" applyFont="1" applyFill="1" applyBorder="1" applyAlignment="1">
      <alignment vertical="center"/>
    </xf>
    <xf numFmtId="0" fontId="9" fillId="0" borderId="1" xfId="0" applyFont="1" applyFill="1" applyBorder="1" applyAlignment="1">
      <alignment vertical="center" wrapText="1"/>
    </xf>
    <xf numFmtId="177" fontId="9" fillId="0" borderId="0" xfId="0" applyNumberFormat="1" applyFont="1" applyFill="1" applyAlignment="1">
      <alignment vertical="center"/>
    </xf>
    <xf numFmtId="178" fontId="15" fillId="0" borderId="1" xfId="8" applyNumberFormat="1" applyFont="1" applyFill="1" applyBorder="1" applyAlignment="1" applyProtection="1">
      <alignment vertical="center"/>
    </xf>
    <xf numFmtId="178" fontId="9" fillId="0" borderId="1" xfId="0" applyNumberFormat="1" applyFont="1" applyFill="1" applyBorder="1" applyAlignment="1">
      <alignment vertical="center"/>
    </xf>
    <xf numFmtId="180" fontId="9" fillId="0" borderId="1" xfId="0" applyNumberFormat="1" applyFont="1" applyFill="1" applyBorder="1" applyAlignment="1">
      <alignment vertical="center"/>
    </xf>
    <xf numFmtId="178" fontId="9" fillId="0" borderId="1" xfId="8" applyNumberFormat="1" applyFont="1" applyFill="1" applyBorder="1" applyAlignment="1" applyProtection="1">
      <alignment vertical="center"/>
    </xf>
    <xf numFmtId="0" fontId="17" fillId="0" borderId="0" xfId="0" applyFont="1" applyFill="1" applyAlignment="1">
      <alignment vertical="center" wrapText="1"/>
    </xf>
    <xf numFmtId="0" fontId="17" fillId="0" borderId="0" xfId="0" applyFont="1" applyFill="1" applyAlignment="1">
      <alignment vertical="center"/>
    </xf>
    <xf numFmtId="0" fontId="9" fillId="0" borderId="3" xfId="0" applyFont="1" applyFill="1" applyBorder="1" applyAlignment="1">
      <alignment horizontal="right" vertical="center"/>
    </xf>
    <xf numFmtId="0" fontId="17" fillId="0" borderId="0" xfId="0" applyFont="1" applyFill="1" applyAlignment="1">
      <alignment horizontal="left" vertical="center" wrapText="1"/>
    </xf>
    <xf numFmtId="0" fontId="15" fillId="0" borderId="0" xfId="0" applyFont="1" applyFill="1" applyAlignment="1">
      <alignment vertical="center"/>
    </xf>
    <xf numFmtId="49" fontId="9" fillId="0" borderId="0" xfId="0" applyNumberFormat="1" applyFont="1" applyFill="1" applyAlignment="1">
      <alignment vertical="center" wrapText="1"/>
    </xf>
    <xf numFmtId="177" fontId="9" fillId="0" borderId="0" xfId="8" applyNumberFormat="1" applyFont="1" applyFill="1" applyBorder="1" applyAlignment="1" applyProtection="1">
      <alignment vertical="center"/>
    </xf>
    <xf numFmtId="0" fontId="18" fillId="0" borderId="0" xfId="0" applyFont="1" applyFill="1" applyAlignment="1">
      <alignment horizontal="center" vertical="center"/>
    </xf>
    <xf numFmtId="0" fontId="18" fillId="0" borderId="0" xfId="0" applyFont="1" applyFill="1" applyAlignment="1">
      <alignment vertical="center"/>
    </xf>
    <xf numFmtId="49" fontId="15" fillId="0" borderId="1" xfId="0" applyNumberFormat="1" applyFont="1" applyFill="1" applyBorder="1" applyAlignment="1">
      <alignment horizontal="center" vertical="center" wrapText="1"/>
    </xf>
    <xf numFmtId="178" fontId="15" fillId="0" borderId="1" xfId="53" applyNumberFormat="1" applyFont="1" applyFill="1" applyBorder="1" applyAlignment="1" applyProtection="1">
      <alignment horizontal="right" vertical="center"/>
    </xf>
    <xf numFmtId="180" fontId="15" fillId="0" borderId="1" xfId="53" applyNumberFormat="1" applyFont="1" applyFill="1" applyBorder="1" applyAlignment="1" applyProtection="1">
      <alignment horizontal="right" vertical="center"/>
    </xf>
    <xf numFmtId="49" fontId="9" fillId="0" borderId="1" xfId="0" applyNumberFormat="1" applyFont="1" applyFill="1" applyBorder="1" applyAlignment="1">
      <alignment vertical="center" wrapText="1"/>
    </xf>
    <xf numFmtId="178" fontId="9" fillId="0" borderId="1" xfId="53" applyNumberFormat="1" applyFont="1" applyFill="1" applyBorder="1" applyAlignment="1" applyProtection="1">
      <alignment horizontal="right" vertical="center"/>
    </xf>
    <xf numFmtId="178" fontId="9" fillId="0" borderId="1" xfId="54" applyNumberFormat="1" applyFont="1" applyFill="1" applyBorder="1" applyAlignment="1" applyProtection="1">
      <alignment horizontal="right" vertical="center"/>
    </xf>
    <xf numFmtId="180" fontId="9" fillId="0" borderId="1" xfId="53" applyNumberFormat="1" applyFont="1" applyFill="1" applyBorder="1" applyAlignment="1" applyProtection="1">
      <alignment horizontal="right" vertical="center"/>
    </xf>
    <xf numFmtId="181" fontId="9" fillId="0" borderId="0" xfId="0" applyNumberFormat="1" applyFont="1" applyFill="1" applyAlignment="1">
      <alignment vertical="center"/>
    </xf>
    <xf numFmtId="0" fontId="19" fillId="0" borderId="0" xfId="0" applyFont="1" applyFill="1" applyAlignment="1">
      <alignment horizontal="center" vertical="center" wrapText="1"/>
    </xf>
    <xf numFmtId="0" fontId="19" fillId="0" borderId="6" xfId="0" applyFont="1" applyFill="1" applyBorder="1" applyAlignment="1">
      <alignment horizontal="center" vertical="center" wrapText="1"/>
    </xf>
    <xf numFmtId="0" fontId="20" fillId="0" borderId="1" xfId="0" applyFont="1" applyFill="1" applyBorder="1" applyAlignment="1">
      <alignment horizontal="center" vertical="center"/>
    </xf>
    <xf numFmtId="177" fontId="20" fillId="0" borderId="1" xfId="53" applyNumberFormat="1" applyFont="1" applyFill="1" applyBorder="1" applyAlignment="1" applyProtection="1">
      <alignment horizontal="right" vertical="center"/>
    </xf>
    <xf numFmtId="0" fontId="20" fillId="0" borderId="1" xfId="0" applyFont="1" applyFill="1" applyBorder="1" applyAlignment="1">
      <alignment vertical="center"/>
    </xf>
    <xf numFmtId="0" fontId="21" fillId="0" borderId="1" xfId="0" applyFont="1" applyFill="1" applyBorder="1" applyAlignment="1">
      <alignment horizontal="center" vertical="center"/>
    </xf>
    <xf numFmtId="177" fontId="21" fillId="0" borderId="1" xfId="53" applyNumberFormat="1" applyFont="1" applyFill="1" applyBorder="1" applyAlignment="1" applyProtection="1">
      <alignment horizontal="right" vertical="center"/>
    </xf>
    <xf numFmtId="0" fontId="21" fillId="0" borderId="1" xfId="0" applyFont="1" applyFill="1" applyBorder="1" applyAlignment="1">
      <alignment vertical="center"/>
    </xf>
    <xf numFmtId="0" fontId="9" fillId="0" borderId="0" xfId="0" applyFont="1" applyFill="1" applyAlignment="1">
      <alignment horizontal="center" vertical="center" wrapText="1"/>
    </xf>
    <xf numFmtId="0" fontId="9" fillId="0" borderId="1"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3" fontId="9" fillId="0" borderId="1" xfId="0" applyNumberFormat="1" applyFont="1" applyFill="1" applyBorder="1" applyAlignment="1">
      <alignment horizontal="right" vertical="center"/>
    </xf>
    <xf numFmtId="0" fontId="15" fillId="0" borderId="4" xfId="0" applyNumberFormat="1" applyFont="1" applyFill="1" applyBorder="1" applyAlignment="1">
      <alignment horizontal="left" vertical="center"/>
    </xf>
    <xf numFmtId="3" fontId="9" fillId="0" borderId="7" xfId="0" applyNumberFormat="1" applyFont="1" applyFill="1" applyBorder="1" applyAlignment="1">
      <alignment horizontal="right" vertical="center"/>
    </xf>
    <xf numFmtId="3" fontId="9" fillId="0" borderId="8" xfId="0" applyNumberFormat="1" applyFont="1" applyFill="1" applyBorder="1" applyAlignment="1">
      <alignment horizontal="right" vertical="center"/>
    </xf>
    <xf numFmtId="178" fontId="15" fillId="0" borderId="1" xfId="8" applyNumberFormat="1" applyFont="1" applyFill="1" applyBorder="1" applyAlignment="1" applyProtection="1">
      <alignment horizontal="right" vertical="center"/>
    </xf>
    <xf numFmtId="180" fontId="15" fillId="0" borderId="1" xfId="8" applyNumberFormat="1" applyFont="1" applyFill="1" applyBorder="1" applyAlignment="1" applyProtection="1">
      <alignment horizontal="right" vertical="center"/>
    </xf>
    <xf numFmtId="49" fontId="15" fillId="0" borderId="1" xfId="0" applyNumberFormat="1" applyFont="1" applyFill="1" applyBorder="1" applyAlignment="1">
      <alignment vertical="center" wrapText="1"/>
    </xf>
    <xf numFmtId="178" fontId="9" fillId="0" borderId="1" xfId="8" applyNumberFormat="1" applyFont="1" applyFill="1" applyBorder="1" applyAlignment="1" applyProtection="1">
      <alignment horizontal="right" vertical="center"/>
    </xf>
    <xf numFmtId="180" fontId="9" fillId="0" borderId="1" xfId="8" applyNumberFormat="1" applyFont="1" applyFill="1" applyBorder="1" applyAlignment="1" applyProtection="1">
      <alignment horizontal="right" vertical="center"/>
    </xf>
    <xf numFmtId="178" fontId="9" fillId="0" borderId="1" xfId="0" applyNumberFormat="1" applyFont="1" applyFill="1" applyBorder="1" applyAlignment="1">
      <alignment horizontal="right" vertical="center"/>
    </xf>
    <xf numFmtId="0" fontId="15" fillId="0" borderId="1" xfId="13" applyNumberFormat="1" applyFont="1" applyFill="1" applyBorder="1" applyAlignment="1" applyProtection="1">
      <alignment horizontal="left" vertical="center"/>
    </xf>
    <xf numFmtId="0" fontId="9" fillId="0" borderId="1" xfId="13" applyNumberFormat="1" applyFont="1" applyFill="1" applyBorder="1" applyAlignment="1" applyProtection="1">
      <alignment horizontal="left" vertical="center"/>
    </xf>
    <xf numFmtId="0" fontId="20" fillId="0" borderId="6" xfId="0" applyFont="1" applyFill="1" applyBorder="1" applyAlignment="1">
      <alignment horizontal="center" vertical="center"/>
    </xf>
    <xf numFmtId="177" fontId="15" fillId="0" borderId="1" xfId="8" applyNumberFormat="1" applyFont="1" applyFill="1" applyBorder="1" applyAlignment="1" applyProtection="1">
      <alignment horizontal="right" vertical="center"/>
    </xf>
    <xf numFmtId="0" fontId="21" fillId="0" borderId="1" xfId="0" applyFont="1" applyFill="1" applyBorder="1" applyAlignment="1">
      <alignment horizontal="center" vertical="center" wrapText="1"/>
    </xf>
    <xf numFmtId="0" fontId="20" fillId="0" borderId="0" xfId="0" applyFont="1" applyFill="1" applyAlignment="1">
      <alignment horizontal="center" vertical="center"/>
    </xf>
    <xf numFmtId="3" fontId="20" fillId="0" borderId="1" xfId="0" applyNumberFormat="1" applyFont="1" applyFill="1" applyBorder="1" applyAlignment="1">
      <alignment vertical="center"/>
    </xf>
    <xf numFmtId="0" fontId="22" fillId="0" borderId="0" xfId="0" applyFont="1" applyFill="1" applyAlignment="1">
      <alignment horizontal="center" vertical="center" wrapText="1"/>
    </xf>
    <xf numFmtId="0" fontId="22" fillId="0" borderId="0" xfId="0" applyFont="1" applyFill="1" applyAlignment="1">
      <alignment vertical="center"/>
    </xf>
    <xf numFmtId="178" fontId="15" fillId="0" borderId="1" xfId="0" applyNumberFormat="1" applyFont="1" applyFill="1" applyBorder="1" applyAlignment="1">
      <alignment horizontal="right" vertical="center"/>
    </xf>
    <xf numFmtId="180" fontId="15" fillId="0" borderId="1" xfId="0" applyNumberFormat="1" applyFont="1" applyFill="1" applyBorder="1" applyAlignment="1">
      <alignment horizontal="right" vertical="center"/>
    </xf>
    <xf numFmtId="180" fontId="9" fillId="0" borderId="1" xfId="0" applyNumberFormat="1" applyFont="1" applyFill="1" applyBorder="1" applyAlignment="1">
      <alignment horizontal="right" vertical="center"/>
    </xf>
    <xf numFmtId="3" fontId="17" fillId="0" borderId="0" xfId="0" applyNumberFormat="1" applyFont="1" applyFill="1" applyAlignment="1">
      <alignment vertical="center"/>
    </xf>
    <xf numFmtId="0" fontId="15" fillId="0" borderId="6" xfId="0" applyFont="1" applyFill="1" applyBorder="1" applyAlignment="1">
      <alignment horizontal="center" vertical="center" wrapText="1"/>
    </xf>
    <xf numFmtId="3" fontId="15" fillId="0" borderId="1" xfId="0" applyNumberFormat="1" applyFont="1" applyFill="1" applyBorder="1" applyAlignment="1">
      <alignment horizontal="right" vertical="center"/>
    </xf>
    <xf numFmtId="3" fontId="20" fillId="0" borderId="1" xfId="0" applyNumberFormat="1" applyFont="1" applyFill="1" applyBorder="1" applyAlignment="1">
      <alignment horizontal="right" vertical="center"/>
    </xf>
    <xf numFmtId="0" fontId="15" fillId="0" borderId="4" xfId="13" applyNumberFormat="1" applyFont="1" applyFill="1" applyBorder="1" applyAlignment="1" applyProtection="1">
      <alignment horizontal="left" vertical="center"/>
    </xf>
    <xf numFmtId="3" fontId="9" fillId="0" borderId="1" xfId="13" applyNumberFormat="1" applyFont="1" applyFill="1" applyBorder="1" applyAlignment="1" applyProtection="1">
      <alignment horizontal="right" vertical="center"/>
    </xf>
    <xf numFmtId="0" fontId="21" fillId="0" borderId="1" xfId="0" applyFont="1" applyFill="1" applyBorder="1" applyAlignment="1">
      <alignment horizontal="left" vertical="center"/>
    </xf>
    <xf numFmtId="0" fontId="21" fillId="0" borderId="1" xfId="0" applyFont="1" applyFill="1" applyBorder="1" applyAlignment="1">
      <alignment horizontal="right" vertical="center"/>
    </xf>
    <xf numFmtId="3" fontId="21" fillId="0" borderId="1" xfId="0" applyNumberFormat="1" applyFont="1" applyFill="1" applyBorder="1" applyAlignment="1">
      <alignment horizontal="right" vertical="center"/>
    </xf>
    <xf numFmtId="41" fontId="15" fillId="0" borderId="1" xfId="0" applyNumberFormat="1" applyFont="1" applyFill="1" applyBorder="1" applyAlignment="1">
      <alignment horizontal="right" vertical="center"/>
    </xf>
    <xf numFmtId="177" fontId="21" fillId="0" borderId="1" xfId="53" applyNumberFormat="1" applyFont="1" applyFill="1" applyBorder="1" applyAlignment="1" applyProtection="1">
      <alignment vertical="center"/>
    </xf>
    <xf numFmtId="3" fontId="22" fillId="0" borderId="0" xfId="0" applyNumberFormat="1" applyFont="1" applyFill="1" applyAlignment="1">
      <alignment vertical="center"/>
    </xf>
    <xf numFmtId="178" fontId="9" fillId="0" borderId="0" xfId="0" applyNumberFormat="1" applyFont="1" applyFill="1" applyAlignment="1">
      <alignment vertical="center"/>
    </xf>
    <xf numFmtId="0" fontId="9" fillId="0" borderId="0" xfId="0" applyFont="1" applyFill="1" applyAlignment="1">
      <alignment horizontal="center" vertical="center"/>
    </xf>
    <xf numFmtId="0" fontId="16" fillId="0" borderId="0" xfId="0" applyFont="1" applyFill="1" applyAlignment="1">
      <alignment horizontal="center" vertical="center" wrapText="1"/>
    </xf>
    <xf numFmtId="178" fontId="9" fillId="0" borderId="0" xfId="0" applyNumberFormat="1" applyFont="1" applyFill="1" applyAlignment="1">
      <alignment horizontal="right" vertical="center"/>
    </xf>
    <xf numFmtId="0" fontId="15" fillId="0" borderId="1" xfId="21" applyFont="1" applyFill="1" applyBorder="1" applyAlignment="1" applyProtection="1">
      <alignment horizontal="center" vertical="center" wrapText="1"/>
    </xf>
    <xf numFmtId="178" fontId="15" fillId="0" borderId="1" xfId="21" applyNumberFormat="1" applyFont="1" applyFill="1" applyBorder="1" applyAlignment="1" applyProtection="1">
      <alignment horizontal="center" vertical="center"/>
    </xf>
    <xf numFmtId="178" fontId="15" fillId="0" borderId="7" xfId="21" applyNumberFormat="1" applyFont="1" applyFill="1" applyBorder="1" applyAlignment="1" applyProtection="1">
      <alignment horizontal="center" vertical="center"/>
    </xf>
    <xf numFmtId="178" fontId="15" fillId="0" borderId="8" xfId="21" applyNumberFormat="1" applyFont="1" applyFill="1" applyBorder="1" applyAlignment="1" applyProtection="1">
      <alignment horizontal="center" vertical="center"/>
    </xf>
    <xf numFmtId="0" fontId="15" fillId="0" borderId="0" xfId="13" applyNumberFormat="1" applyFont="1" applyFill="1" applyBorder="1" applyAlignment="1" applyProtection="1">
      <alignment horizontal="center" vertical="center"/>
    </xf>
    <xf numFmtId="0" fontId="23" fillId="0" borderId="9" xfId="21" applyFont="1" applyFill="1" applyBorder="1" applyAlignment="1" applyProtection="1">
      <alignment horizontal="left" vertical="center" wrapText="1"/>
    </xf>
    <xf numFmtId="178" fontId="23" fillId="0" borderId="9" xfId="0" applyNumberFormat="1" applyFont="1" applyFill="1" applyBorder="1" applyAlignment="1">
      <alignment vertical="center"/>
    </xf>
    <xf numFmtId="0" fontId="15" fillId="0" borderId="0" xfId="0" applyFont="1" applyFill="1" applyAlignment="1">
      <alignment horizontal="center" vertical="center"/>
    </xf>
    <xf numFmtId="0" fontId="24" fillId="0" borderId="9" xfId="21" applyFont="1" applyFill="1" applyBorder="1" applyAlignment="1" applyProtection="1">
      <alignment horizontal="left" vertical="center" wrapText="1" indent="1"/>
    </xf>
    <xf numFmtId="178" fontId="24" fillId="0" borderId="9" xfId="0" applyNumberFormat="1" applyFont="1" applyFill="1" applyBorder="1" applyAlignment="1">
      <alignment vertical="center"/>
    </xf>
    <xf numFmtId="0" fontId="24" fillId="0" borderId="9" xfId="0" applyFont="1" applyFill="1" applyBorder="1" applyAlignment="1">
      <alignment horizontal="left" vertical="center" wrapText="1" indent="1"/>
    </xf>
    <xf numFmtId="0" fontId="15" fillId="0" borderId="1" xfId="21" applyFont="1" applyFill="1" applyBorder="1" applyAlignment="1" applyProtection="1">
      <alignment horizontal="left" vertical="center" wrapText="1"/>
    </xf>
    <xf numFmtId="0" fontId="15" fillId="0" borderId="1" xfId="21" applyFont="1" applyFill="1" applyBorder="1" applyAlignment="1" applyProtection="1">
      <alignment vertical="center" wrapText="1"/>
    </xf>
    <xf numFmtId="178" fontId="15" fillId="0" borderId="1" xfId="21" applyNumberFormat="1" applyFont="1" applyFill="1" applyBorder="1" applyAlignment="1" applyProtection="1">
      <alignment vertical="center"/>
    </xf>
    <xf numFmtId="178" fontId="17" fillId="0" borderId="0" xfId="0" applyNumberFormat="1" applyFont="1" applyFill="1" applyAlignment="1">
      <alignment vertical="center"/>
    </xf>
    <xf numFmtId="179" fontId="18" fillId="0" borderId="0" xfId="0" applyNumberFormat="1" applyFont="1" applyFill="1" applyAlignment="1">
      <alignment vertical="center"/>
    </xf>
    <xf numFmtId="179" fontId="9" fillId="0" borderId="0" xfId="0" applyNumberFormat="1" applyFont="1" applyFill="1" applyAlignment="1">
      <alignment vertical="center"/>
    </xf>
    <xf numFmtId="0" fontId="19" fillId="0" borderId="0" xfId="0" applyFont="1" applyFill="1" applyAlignment="1">
      <alignment horizontal="center" vertical="center"/>
    </xf>
    <xf numFmtId="179" fontId="18" fillId="0" borderId="0" xfId="0" applyNumberFormat="1" applyFont="1" applyFill="1" applyAlignment="1">
      <alignment horizontal="right" vertical="center"/>
    </xf>
    <xf numFmtId="49" fontId="15" fillId="0" borderId="0" xfId="0" applyNumberFormat="1" applyFont="1" applyFill="1" applyAlignment="1">
      <alignment vertical="center" wrapText="1"/>
    </xf>
    <xf numFmtId="178" fontId="15" fillId="0" borderId="0" xfId="0" applyNumberFormat="1" applyFont="1" applyFill="1" applyAlignment="1">
      <alignment vertical="center"/>
    </xf>
    <xf numFmtId="179" fontId="15" fillId="0" borderId="0" xfId="0" applyNumberFormat="1" applyFont="1" applyFill="1" applyAlignment="1">
      <alignment vertical="center"/>
    </xf>
    <xf numFmtId="179" fontId="9" fillId="0" borderId="0" xfId="0" applyNumberFormat="1" applyFont="1" applyFill="1" applyAlignment="1">
      <alignment horizontal="right" vertical="center"/>
    </xf>
    <xf numFmtId="0" fontId="19" fillId="0" borderId="1" xfId="0" applyFont="1" applyFill="1" applyBorder="1" applyAlignment="1">
      <alignment horizontal="left" vertical="center"/>
    </xf>
    <xf numFmtId="0" fontId="15" fillId="0" borderId="7" xfId="0"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179" fontId="15" fillId="0" borderId="1"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9" fillId="0" borderId="1" xfId="0" applyFont="1" applyFill="1" applyBorder="1" applyAlignment="1">
      <alignment vertical="center"/>
    </xf>
    <xf numFmtId="178" fontId="15" fillId="0" borderId="1" xfId="51" applyNumberFormat="1" applyFont="1" applyFill="1" applyBorder="1" applyAlignment="1" applyProtection="1">
      <alignment vertical="center"/>
    </xf>
    <xf numFmtId="180" fontId="15" fillId="0" borderId="1" xfId="51" applyNumberFormat="1" applyFont="1" applyFill="1" applyBorder="1" applyAlignment="1" applyProtection="1">
      <alignment vertical="center"/>
    </xf>
    <xf numFmtId="0" fontId="19" fillId="0" borderId="7" xfId="0" applyFont="1" applyFill="1" applyBorder="1" applyAlignment="1">
      <alignment vertical="center"/>
    </xf>
    <xf numFmtId="182" fontId="15" fillId="0" borderId="1" xfId="51" applyNumberFormat="1" applyFont="1" applyFill="1" applyBorder="1" applyAlignment="1" applyProtection="1">
      <alignment vertical="center"/>
    </xf>
    <xf numFmtId="0" fontId="9" fillId="0" borderId="0" xfId="0" applyFont="1" applyFill="1" applyBorder="1" applyAlignment="1">
      <alignment vertical="center"/>
    </xf>
    <xf numFmtId="177" fontId="18" fillId="0" borderId="0" xfId="8" applyNumberFormat="1" applyFont="1" applyFill="1" applyBorder="1" applyAlignment="1" applyProtection="1">
      <alignment vertical="center"/>
    </xf>
    <xf numFmtId="183" fontId="18" fillId="0" borderId="0" xfId="0" applyNumberFormat="1" applyFont="1" applyFill="1" applyAlignment="1">
      <alignment vertical="center"/>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178" fontId="15" fillId="0" borderId="7" xfId="0" applyNumberFormat="1" applyFont="1" applyFill="1" applyBorder="1" applyAlignment="1">
      <alignment horizontal="center" vertical="center" wrapText="1"/>
    </xf>
    <xf numFmtId="179" fontId="15" fillId="0" borderId="7" xfId="0" applyNumberFormat="1" applyFont="1" applyFill="1" applyBorder="1" applyAlignment="1">
      <alignment horizontal="center" vertical="center" wrapText="1"/>
    </xf>
    <xf numFmtId="178" fontId="15" fillId="0" borderId="8" xfId="0" applyNumberFormat="1" applyFont="1" applyFill="1" applyBorder="1" applyAlignment="1">
      <alignment horizontal="center" vertical="center" wrapText="1"/>
    </xf>
    <xf numFmtId="179" fontId="15" fillId="0" borderId="8" xfId="0" applyNumberFormat="1" applyFont="1" applyFill="1" applyBorder="1" applyAlignment="1">
      <alignment horizontal="center" vertical="center" wrapText="1"/>
    </xf>
    <xf numFmtId="0" fontId="15" fillId="0" borderId="1" xfId="0" applyFont="1" applyFill="1" applyBorder="1" applyAlignment="1">
      <alignment vertical="center"/>
    </xf>
    <xf numFmtId="0" fontId="9" fillId="0" borderId="1" xfId="0" applyFont="1" applyFill="1" applyBorder="1" applyAlignment="1">
      <alignment vertical="center"/>
    </xf>
    <xf numFmtId="178" fontId="9" fillId="0" borderId="1" xfId="51" applyNumberFormat="1" applyFont="1" applyFill="1" applyBorder="1" applyAlignment="1" applyProtection="1">
      <alignment vertical="center"/>
    </xf>
    <xf numFmtId="180" fontId="9" fillId="0" borderId="1" xfId="51" applyNumberFormat="1" applyFont="1" applyFill="1" applyBorder="1" applyAlignment="1" applyProtection="1">
      <alignment vertical="center"/>
    </xf>
    <xf numFmtId="0" fontId="18" fillId="0" borderId="0" xfId="0" applyFont="1" applyFill="1" applyBorder="1" applyAlignment="1">
      <alignment vertical="center"/>
    </xf>
    <xf numFmtId="179" fontId="9" fillId="0" borderId="1" xfId="0" applyNumberFormat="1" applyFont="1" applyFill="1" applyBorder="1" applyAlignment="1">
      <alignment vertical="center"/>
    </xf>
    <xf numFmtId="177" fontId="19" fillId="0" borderId="0" xfId="8" applyNumberFormat="1" applyFont="1" applyFill="1" applyBorder="1" applyAlignment="1" applyProtection="1">
      <alignment vertical="center"/>
    </xf>
    <xf numFmtId="0" fontId="19" fillId="0" borderId="0" xfId="0" applyFont="1" applyFill="1" applyBorder="1" applyAlignment="1">
      <alignment horizontal="center" vertical="center" wrapText="1"/>
    </xf>
    <xf numFmtId="177" fontId="19" fillId="0" borderId="0" xfId="8" applyNumberFormat="1" applyFont="1" applyFill="1" applyBorder="1" applyAlignment="1" applyProtection="1">
      <alignment horizontal="center" vertical="center" wrapText="1"/>
    </xf>
    <xf numFmtId="177" fontId="19" fillId="0" borderId="1" xfId="8" applyNumberFormat="1" applyFont="1" applyFill="1" applyBorder="1" applyAlignment="1" applyProtection="1">
      <alignment horizontal="center" vertical="center" wrapText="1"/>
    </xf>
    <xf numFmtId="41" fontId="15" fillId="0" borderId="1" xfId="51" applyNumberFormat="1" applyFont="1" applyFill="1" applyBorder="1" applyAlignment="1" applyProtection="1">
      <alignment vertical="center"/>
    </xf>
    <xf numFmtId="177" fontId="19" fillId="0" borderId="1" xfId="0" applyNumberFormat="1" applyFont="1" applyFill="1" applyBorder="1" applyAlignment="1">
      <alignment vertical="center"/>
    </xf>
    <xf numFmtId="0" fontId="18" fillId="0" borderId="1" xfId="0" applyFont="1" applyFill="1" applyBorder="1" applyAlignment="1">
      <alignment vertical="center"/>
    </xf>
    <xf numFmtId="177" fontId="19" fillId="0" borderId="1" xfId="51" applyNumberFormat="1" applyFont="1" applyFill="1" applyBorder="1" applyAlignment="1" applyProtection="1">
      <alignment vertical="center"/>
    </xf>
    <xf numFmtId="177" fontId="18" fillId="0" borderId="1" xfId="51" applyNumberFormat="1" applyFont="1" applyFill="1" applyBorder="1" applyAlignment="1" applyProtection="1">
      <alignment vertical="center"/>
    </xf>
    <xf numFmtId="0" fontId="19" fillId="0" borderId="0" xfId="0" applyFont="1" applyFill="1" applyAlignment="1">
      <alignment vertical="center"/>
    </xf>
    <xf numFmtId="183" fontId="19" fillId="0" borderId="0" xfId="0" applyNumberFormat="1" applyFont="1" applyFill="1" applyAlignment="1">
      <alignment vertical="center"/>
    </xf>
    <xf numFmtId="183" fontId="19" fillId="0" borderId="0" xfId="0" applyNumberFormat="1" applyFont="1" applyFill="1" applyBorder="1" applyAlignment="1">
      <alignment horizontal="center" vertical="center" wrapText="1"/>
    </xf>
    <xf numFmtId="183" fontId="19" fillId="0" borderId="1" xfId="0" applyNumberFormat="1" applyFont="1" applyFill="1" applyBorder="1" applyAlignment="1">
      <alignment horizontal="center" vertical="center" wrapText="1"/>
    </xf>
    <xf numFmtId="0" fontId="15" fillId="0" borderId="1" xfId="13" applyNumberFormat="1" applyFont="1" applyFill="1" applyBorder="1" applyAlignment="1" applyProtection="1">
      <alignment horizontal="center" vertical="center"/>
    </xf>
    <xf numFmtId="183" fontId="19" fillId="0" borderId="1" xfId="0" applyNumberFormat="1" applyFont="1" applyFill="1" applyBorder="1" applyAlignment="1">
      <alignment vertical="center"/>
    </xf>
    <xf numFmtId="0" fontId="15" fillId="0" borderId="1" xfId="0" applyNumberFormat="1" applyFont="1" applyFill="1" applyBorder="1" applyAlignment="1">
      <alignment horizontal="left" vertical="center"/>
    </xf>
    <xf numFmtId="183" fontId="18" fillId="0" borderId="1" xfId="0" applyNumberFormat="1" applyFont="1" applyFill="1" applyBorder="1" applyAlignment="1">
      <alignment vertical="center"/>
    </xf>
    <xf numFmtId="41" fontId="18" fillId="0" borderId="1" xfId="51" applyNumberFormat="1" applyFont="1" applyFill="1" applyBorder="1" applyAlignment="1" applyProtection="1">
      <alignment vertical="center"/>
    </xf>
    <xf numFmtId="41" fontId="18" fillId="0" borderId="1" xfId="0" applyNumberFormat="1" applyFont="1" applyFill="1" applyBorder="1" applyAlignment="1">
      <alignment vertical="center"/>
    </xf>
    <xf numFmtId="41" fontId="19" fillId="0" borderId="1" xfId="0" applyNumberFormat="1" applyFont="1" applyFill="1" applyBorder="1" applyAlignment="1">
      <alignment vertical="center"/>
    </xf>
    <xf numFmtId="183" fontId="18" fillId="0" borderId="0" xfId="0" applyNumberFormat="1" applyFont="1" applyFill="1" applyBorder="1" applyAlignment="1">
      <alignment vertical="center"/>
    </xf>
    <xf numFmtId="0" fontId="19" fillId="0" borderId="0" xfId="0" applyFont="1" applyFill="1" applyBorder="1" applyAlignment="1">
      <alignment vertical="center"/>
    </xf>
    <xf numFmtId="3" fontId="15" fillId="0" borderId="1" xfId="13" applyNumberFormat="1" applyFont="1" applyFill="1" applyBorder="1" applyAlignment="1" applyProtection="1">
      <alignment horizontal="right" vertical="center"/>
    </xf>
    <xf numFmtId="0" fontId="18" fillId="0" borderId="1" xfId="0" applyNumberFormat="1" applyFont="1" applyFill="1" applyBorder="1" applyAlignment="1">
      <alignment horizontal="left" vertical="center"/>
    </xf>
    <xf numFmtId="0" fontId="19" fillId="0" borderId="1" xfId="0" applyNumberFormat="1" applyFont="1" applyFill="1" applyBorder="1" applyAlignment="1">
      <alignment horizontal="center" vertical="center"/>
    </xf>
    <xf numFmtId="0" fontId="19" fillId="0" borderId="1" xfId="0" applyNumberFormat="1" applyFont="1" applyFill="1" applyBorder="1" applyAlignment="1">
      <alignment horizontal="left" vertical="center"/>
    </xf>
    <xf numFmtId="178" fontId="19" fillId="0" borderId="1" xfId="0" applyNumberFormat="1" applyFont="1" applyFill="1" applyBorder="1" applyAlignment="1">
      <alignment vertical="center"/>
    </xf>
    <xf numFmtId="0" fontId="18" fillId="0" borderId="1" xfId="0" applyNumberFormat="1" applyFont="1" applyFill="1" applyBorder="1" applyAlignment="1">
      <alignment horizontal="left" vertical="center" wrapText="1"/>
    </xf>
    <xf numFmtId="177" fontId="19" fillId="0" borderId="1" xfId="21" applyNumberFormat="1" applyFont="1" applyFill="1" applyBorder="1" applyAlignment="1" applyProtection="1">
      <alignment vertical="center"/>
    </xf>
    <xf numFmtId="0" fontId="18" fillId="0" borderId="1" xfId="0" applyNumberFormat="1" applyFont="1" applyFill="1" applyBorder="1" applyAlignment="1">
      <alignment horizontal="left"/>
    </xf>
    <xf numFmtId="49" fontId="9" fillId="0" borderId="1" xfId="0" applyNumberFormat="1" applyFont="1" applyFill="1" applyBorder="1" applyAlignment="1">
      <alignment horizontal="left" vertical="center" wrapText="1"/>
    </xf>
    <xf numFmtId="178" fontId="9" fillId="0" borderId="1" xfId="0" applyNumberFormat="1" applyFont="1" applyFill="1" applyBorder="1" applyAlignment="1">
      <alignment horizontal="center" vertical="center"/>
    </xf>
    <xf numFmtId="177" fontId="19" fillId="0" borderId="1" xfId="8" applyNumberFormat="1" applyFont="1" applyFill="1" applyBorder="1" applyAlignment="1" applyProtection="1">
      <alignment vertical="center"/>
    </xf>
    <xf numFmtId="177" fontId="18" fillId="0" borderId="1" xfId="8" applyNumberFormat="1" applyFont="1" applyFill="1" applyBorder="1" applyAlignment="1" applyProtection="1">
      <alignment vertical="center"/>
    </xf>
    <xf numFmtId="0" fontId="15" fillId="0" borderId="0" xfId="0" applyFont="1" applyFill="1" applyAlignment="1">
      <alignment vertical="center" wrapText="1"/>
    </xf>
    <xf numFmtId="178" fontId="18" fillId="0" borderId="0" xfId="0" applyNumberFormat="1" applyFont="1" applyFill="1" applyAlignment="1">
      <alignment vertical="center"/>
    </xf>
    <xf numFmtId="178" fontId="15" fillId="0" borderId="0" xfId="0" applyNumberFormat="1" applyFont="1" applyFill="1" applyAlignment="1">
      <alignment vertical="center" wrapText="1"/>
    </xf>
    <xf numFmtId="179" fontId="15" fillId="0" borderId="0" xfId="0" applyNumberFormat="1" applyFont="1" applyFill="1" applyAlignment="1">
      <alignment vertical="center" wrapText="1"/>
    </xf>
    <xf numFmtId="0" fontId="19" fillId="0" borderId="0" xfId="0" applyFont="1" applyFill="1" applyAlignment="1">
      <alignment vertical="center" wrapText="1"/>
    </xf>
    <xf numFmtId="178" fontId="19" fillId="0" borderId="0" xfId="0" applyNumberFormat="1" applyFont="1" applyFill="1" applyAlignment="1">
      <alignment vertical="center" wrapText="1"/>
    </xf>
    <xf numFmtId="0" fontId="9" fillId="0" borderId="0" xfId="0" applyFont="1" applyFill="1" applyAlignment="1">
      <alignment horizontal="right" vertical="center" wrapText="1"/>
    </xf>
    <xf numFmtId="178" fontId="19" fillId="0" borderId="0" xfId="0" applyNumberFormat="1" applyFont="1" applyFill="1" applyAlignment="1">
      <alignment horizontal="center" vertical="center" wrapText="1"/>
    </xf>
    <xf numFmtId="178" fontId="19" fillId="0" borderId="1" xfId="0" applyNumberFormat="1" applyFont="1" applyFill="1" applyBorder="1" applyAlignment="1">
      <alignment horizontal="center" vertical="center" wrapText="1"/>
    </xf>
    <xf numFmtId="0" fontId="15" fillId="0" borderId="7" xfId="13" applyNumberFormat="1" applyFont="1" applyFill="1" applyBorder="1" applyAlignment="1" applyProtection="1">
      <alignment horizontal="center" vertical="center"/>
    </xf>
    <xf numFmtId="178" fontId="20" fillId="0" borderId="1" xfId="52" applyNumberFormat="1" applyFont="1" applyFill="1" applyBorder="1" applyAlignment="1" applyProtection="1">
      <alignment vertical="center"/>
    </xf>
    <xf numFmtId="178" fontId="21" fillId="0" borderId="1" xfId="52" applyNumberFormat="1" applyFont="1" applyFill="1" applyBorder="1" applyAlignment="1" applyProtection="1">
      <alignment vertical="center"/>
    </xf>
    <xf numFmtId="3" fontId="9" fillId="0" borderId="8" xfId="13" applyNumberFormat="1" applyFont="1" applyFill="1" applyBorder="1" applyAlignment="1" applyProtection="1">
      <alignment horizontal="right" vertical="center"/>
    </xf>
    <xf numFmtId="0" fontId="9" fillId="0" borderId="4" xfId="13" applyNumberFormat="1" applyFont="1" applyFill="1" applyBorder="1" applyAlignment="1" applyProtection="1">
      <alignment horizontal="left" vertical="center"/>
    </xf>
    <xf numFmtId="3" fontId="9" fillId="0" borderId="7" xfId="13" applyNumberFormat="1" applyFont="1" applyFill="1" applyBorder="1" applyAlignment="1" applyProtection="1">
      <alignment horizontal="right" vertical="center"/>
    </xf>
    <xf numFmtId="178" fontId="20" fillId="0" borderId="1" xfId="0" applyNumberFormat="1" applyFont="1" applyFill="1" applyBorder="1" applyAlignment="1">
      <alignment vertical="center"/>
    </xf>
    <xf numFmtId="41" fontId="15" fillId="0" borderId="1" xfId="0" applyNumberFormat="1" applyFont="1" applyFill="1" applyBorder="1" applyAlignment="1">
      <alignment vertical="center"/>
    </xf>
    <xf numFmtId="3" fontId="21" fillId="0" borderId="1" xfId="0" applyNumberFormat="1" applyFont="1" applyFill="1" applyBorder="1" applyAlignment="1">
      <alignment vertical="center"/>
    </xf>
    <xf numFmtId="178" fontId="21" fillId="0" borderId="1" xfId="0" applyNumberFormat="1" applyFont="1" applyFill="1" applyBorder="1" applyAlignment="1">
      <alignment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1" xfId="0" applyFont="1" applyBorder="1" applyAlignment="1">
      <alignment horizontal="justify" vertical="center"/>
    </xf>
    <xf numFmtId="0" fontId="27" fillId="0" borderId="1" xfId="0" applyFont="1" applyBorder="1" applyAlignment="1">
      <alignment vertical="center"/>
    </xf>
    <xf numFmtId="0" fontId="27" fillId="0" borderId="1" xfId="0" applyFont="1" applyBorder="1" applyAlignment="1">
      <alignment horizontal="justify" vertical="center" indent="2"/>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千位分隔 3" xfId="51"/>
    <cellStyle name="常规 5" xfId="52"/>
    <cellStyle name="千位分隔 2" xfId="53"/>
    <cellStyle name="千位分隔 2 2" xfId="54"/>
    <cellStyle name="Normal"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37;&#20316;\&#39044;&#31639;\2022&#24180;&#39044;&#31639;\2022&#24180;&#39044;&#31639;&#25253;&#20154;&#22823;\20211222&#26611;&#24030;&#24066;&#20840;&#24066;&#19982;&#24066;&#26412;&#32423;2021&#24180;&#39044;&#31639;&#25191;&#34892;&#24773;&#20917;&#21644;2022&#24180;&#39044;&#31639;&#33609;&#26696;&#25253;&#34920;-16&#2885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lereceived\wechat\WeChat%20Files\wxid_o8tyy3lbgeg921\FileStorage\File\2022-01\&#35831;&#22312;&#27492;&#31295;&#19978;&#26356;&#26032;&#65306;20220103&#26611;&#24030;&#24066;&#20840;&#24066;&#19982;&#24066;&#26412;&#32423;2021&#24180;&#39044;&#31639;&#25191;&#34892;&#24773;&#20917;&#21644;2022&#24180;&#39044;&#31639;&#33609;&#26696;&#25253;&#34920;J.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录"/>
      <sheetName val="全公收"/>
      <sheetName val="全公支"/>
      <sheetName val="本公收"/>
      <sheetName val="本公支"/>
      <sheetName val="本公支（经济）"/>
      <sheetName val="本公支 (本级+补助区县）"/>
      <sheetName val="补助县区（分项目）"/>
      <sheetName val="补助县区（分地区）"/>
      <sheetName val="一般债务"/>
      <sheetName val="一般债券"/>
      <sheetName val="新增一般债券"/>
      <sheetName val="再融资一般债券"/>
      <sheetName val="全基收"/>
      <sheetName val="全基支"/>
      <sheetName val="本基收"/>
      <sheetName val="本基支"/>
      <sheetName val="本基支（本级+补助市县）"/>
      <sheetName val="专项债务"/>
      <sheetName val="专项债券"/>
      <sheetName val="新增专项债券"/>
      <sheetName val="再融资专项债券"/>
      <sheetName val="全资收"/>
      <sheetName val="全资支"/>
      <sheetName val="本资收"/>
      <sheetName val="本资支"/>
      <sheetName val="全社保"/>
      <sheetName val="本社保"/>
      <sheetName val="柳东公收"/>
      <sheetName val="柳东公支"/>
      <sheetName val="柳东公支（经济）"/>
      <sheetName val="柳东基收"/>
      <sheetName val="柳东基支"/>
      <sheetName val="柳东资收"/>
      <sheetName val="柳东资支"/>
      <sheetName val="柳东社保"/>
      <sheetName val="阳和公收"/>
      <sheetName val="阳和公支"/>
      <sheetName val="阳和公支（经济）"/>
      <sheetName val="阳和基收"/>
      <sheetName val="阳和基支"/>
      <sheetName val="阳和资收 "/>
      <sheetName val="阳和资支"/>
      <sheetName val="阳和社保"/>
      <sheetName val="工作底表目录"/>
      <sheetName val="县区公"/>
      <sheetName val="本公预1"/>
      <sheetName val="本公预2"/>
      <sheetName val="本公支1"/>
      <sheetName val="本公支2"/>
      <sheetName val="本公支17"/>
      <sheetName val="全1231"/>
      <sheetName val="本123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02">
          <cell r="B102">
            <v>215461</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目录"/>
      <sheetName val="全公收"/>
      <sheetName val="全公支"/>
      <sheetName val="本公收"/>
      <sheetName val="本公支"/>
      <sheetName val="本公支（经济）"/>
      <sheetName val="本公支 (本级+补助区县）"/>
      <sheetName val="补助县区（分项目）"/>
      <sheetName val="补助县区（分地区）"/>
      <sheetName val="一般债务"/>
      <sheetName val="一般债券"/>
      <sheetName val="新增一般债券"/>
      <sheetName val="再融资一般债券"/>
      <sheetName val="全基收"/>
      <sheetName val="全基支"/>
      <sheetName val="本基收"/>
      <sheetName val="本基支"/>
      <sheetName val="本基支（本级+补助市县）"/>
      <sheetName val="专项债务"/>
      <sheetName val="专项债券"/>
      <sheetName val="新增专项债券"/>
      <sheetName val="再融资专项债券"/>
      <sheetName val="全资收"/>
      <sheetName val="全资支"/>
      <sheetName val="本资收"/>
      <sheetName val="本资支"/>
      <sheetName val="全社保"/>
      <sheetName val="本社保"/>
      <sheetName val="柳东公收"/>
      <sheetName val="柳东公收 (2)"/>
      <sheetName val="柳东公支"/>
      <sheetName val="柳东公支（经济）"/>
      <sheetName val="柳东基收"/>
      <sheetName val="柳东基支"/>
      <sheetName val="柳东资收"/>
      <sheetName val="柳东资支"/>
      <sheetName val="柳东社保"/>
      <sheetName val="阳和公收"/>
      <sheetName val="阳和公支"/>
      <sheetName val="阳和公支（经济）"/>
      <sheetName val="阳和基收"/>
      <sheetName val="阳和基支"/>
      <sheetName val="阳和资收 "/>
      <sheetName val="阳和资支"/>
      <sheetName val="阳和社保"/>
      <sheetName val="工作底表目录"/>
      <sheetName val="县区公"/>
      <sheetName val="本公预1"/>
      <sheetName val="本公预2"/>
      <sheetName val="本公支1"/>
      <sheetName val="本公支2"/>
      <sheetName val="本公支17"/>
      <sheetName val="全1231"/>
      <sheetName val="本12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282">
          <cell r="H1282">
            <v>36648</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27"/>
  <sheetViews>
    <sheetView workbookViewId="0">
      <selection activeCell="A25" sqref="A25"/>
    </sheetView>
  </sheetViews>
  <sheetFormatPr defaultColWidth="8.725" defaultRowHeight="13.5"/>
  <cols>
    <col min="1" max="1" width="72" customWidth="1"/>
  </cols>
  <sheetData>
    <row r="2" ht="24" spans="1:1">
      <c r="A2" s="232" t="s">
        <v>0</v>
      </c>
    </row>
    <row r="3" spans="1:1">
      <c r="A3" s="233" t="s">
        <v>1</v>
      </c>
    </row>
    <row r="4" spans="1:1">
      <c r="A4" s="234" t="s">
        <v>2</v>
      </c>
    </row>
    <row r="5" spans="1:1">
      <c r="A5" s="235" t="s">
        <v>3</v>
      </c>
    </row>
    <row r="6" spans="1:1">
      <c r="A6" s="236" t="s">
        <v>4</v>
      </c>
    </row>
    <row r="7" spans="1:1">
      <c r="A7" s="236" t="s">
        <v>5</v>
      </c>
    </row>
    <row r="8" spans="1:1">
      <c r="A8" s="236" t="s">
        <v>6</v>
      </c>
    </row>
    <row r="9" spans="1:1">
      <c r="A9" s="236" t="s">
        <v>7</v>
      </c>
    </row>
    <row r="10" spans="1:1">
      <c r="A10" s="236" t="s">
        <v>8</v>
      </c>
    </row>
    <row r="11" spans="1:1">
      <c r="A11" s="236" t="s">
        <v>9</v>
      </c>
    </row>
    <row r="12" spans="1:1">
      <c r="A12" s="234" t="s">
        <v>10</v>
      </c>
    </row>
    <row r="13" spans="1:1">
      <c r="A13" s="236" t="s">
        <v>11</v>
      </c>
    </row>
    <row r="14" spans="1:1">
      <c r="A14" s="236" t="s">
        <v>12</v>
      </c>
    </row>
    <row r="15" spans="1:1">
      <c r="A15" s="236" t="s">
        <v>13</v>
      </c>
    </row>
    <row r="16" spans="1:1">
      <c r="A16" s="236" t="s">
        <v>14</v>
      </c>
    </row>
    <row r="17" spans="1:1">
      <c r="A17" s="236" t="s">
        <v>15</v>
      </c>
    </row>
    <row r="18" spans="1:1">
      <c r="A18" s="236" t="s">
        <v>16</v>
      </c>
    </row>
    <row r="19" spans="1:1">
      <c r="A19" s="236" t="s">
        <v>17</v>
      </c>
    </row>
    <row r="20" spans="1:1">
      <c r="A20" s="236" t="s">
        <v>18</v>
      </c>
    </row>
    <row r="21" spans="1:1">
      <c r="A21" s="234" t="s">
        <v>19</v>
      </c>
    </row>
    <row r="22" spans="1:1">
      <c r="A22" s="236" t="s">
        <v>20</v>
      </c>
    </row>
    <row r="23" spans="1:1">
      <c r="A23" s="236" t="s">
        <v>21</v>
      </c>
    </row>
    <row r="24" spans="1:1">
      <c r="A24" s="236" t="s">
        <v>22</v>
      </c>
    </row>
    <row r="25" spans="1:1">
      <c r="A25" s="236" t="s">
        <v>23</v>
      </c>
    </row>
    <row r="26" spans="1:1">
      <c r="A26" s="234" t="s">
        <v>24</v>
      </c>
    </row>
    <row r="27" spans="1:1">
      <c r="A27" s="234" t="s">
        <v>25</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7"/>
  <sheetViews>
    <sheetView showZeros="0" view="pageBreakPreview" zoomScaleNormal="100" workbookViewId="0">
      <pane xSplit="1" ySplit="5" topLeftCell="B6" activePane="bottomRight" state="frozen"/>
      <selection/>
      <selection pane="topRight"/>
      <selection pane="bottomLeft"/>
      <selection pane="bottomRight" activeCell="E84" sqref="E84"/>
    </sheetView>
  </sheetViews>
  <sheetFormatPr defaultColWidth="9" defaultRowHeight="12"/>
  <cols>
    <col min="1" max="1" width="45.6833333333333" style="68" customWidth="1"/>
    <col min="2" max="2" width="12.8083333333333" style="125" customWidth="1"/>
    <col min="3" max="3" width="11.5416666666667" style="125" customWidth="1"/>
    <col min="4" max="4" width="10.375" style="145" customWidth="1"/>
    <col min="5" max="5" width="12.625" style="125" customWidth="1"/>
    <col min="6" max="6" width="9.625" style="145" customWidth="1"/>
    <col min="7" max="8" width="12.625" style="125" customWidth="1"/>
    <col min="9" max="9" width="9.625" style="145" customWidth="1"/>
    <col min="10" max="10" width="9" style="71" hidden="1" customWidth="1"/>
    <col min="11" max="11" width="9.81666666666667" style="71" hidden="1" customWidth="1"/>
    <col min="12" max="12" width="12" style="214" hidden="1" customWidth="1"/>
    <col min="13" max="13" width="9" style="51" hidden="1" customWidth="1"/>
    <col min="14" max="14" width="9.25833333333333" style="51" hidden="1" customWidth="1"/>
    <col min="15" max="15" width="17.625" style="51" hidden="1" customWidth="1"/>
    <col min="16" max="16" width="16.625" style="51" hidden="1" customWidth="1"/>
    <col min="17" max="17" width="9" style="51" customWidth="1"/>
    <col min="18" max="16384" width="9" style="51"/>
  </cols>
  <sheetData>
    <row r="1" s="213" customFormat="1" ht="32.25" customHeight="1" spans="1:12">
      <c r="A1" s="127" t="s">
        <v>26</v>
      </c>
      <c r="B1" s="127"/>
      <c r="C1" s="127"/>
      <c r="D1" s="127"/>
      <c r="E1" s="127"/>
      <c r="F1" s="127"/>
      <c r="G1" s="127"/>
      <c r="H1" s="127"/>
      <c r="I1" s="127"/>
      <c r="J1" s="217"/>
      <c r="K1" s="217"/>
      <c r="L1" s="218"/>
    </row>
    <row r="2" s="213" customFormat="1" ht="15.95" customHeight="1" spans="1:12">
      <c r="A2" s="148"/>
      <c r="B2" s="215"/>
      <c r="C2" s="215"/>
      <c r="D2" s="216"/>
      <c r="E2" s="215"/>
      <c r="F2" s="216"/>
      <c r="G2" s="215"/>
      <c r="I2" s="219" t="s">
        <v>27</v>
      </c>
      <c r="J2" s="217"/>
      <c r="K2" s="217"/>
      <c r="L2" s="218"/>
    </row>
    <row r="3" s="49" customFormat="1" ht="15.95" customHeight="1" spans="1:12">
      <c r="A3" s="54" t="s">
        <v>28</v>
      </c>
      <c r="B3" s="54" t="s">
        <v>29</v>
      </c>
      <c r="C3" s="54"/>
      <c r="D3" s="54"/>
      <c r="E3" s="54"/>
      <c r="F3" s="54"/>
      <c r="G3" s="54" t="s">
        <v>30</v>
      </c>
      <c r="H3" s="54"/>
      <c r="I3" s="54"/>
      <c r="J3" s="51" t="s">
        <v>31</v>
      </c>
      <c r="K3" s="51"/>
      <c r="L3" s="220"/>
    </row>
    <row r="4" s="49" customFormat="1" ht="15.75" customHeight="1" spans="1:16">
      <c r="A4" s="54"/>
      <c r="B4" s="154" t="s">
        <v>32</v>
      </c>
      <c r="C4" s="154" t="s">
        <v>33</v>
      </c>
      <c r="D4" s="155" t="s">
        <v>34</v>
      </c>
      <c r="E4" s="54" t="s">
        <v>35</v>
      </c>
      <c r="F4" s="54"/>
      <c r="G4" s="154" t="s">
        <v>36</v>
      </c>
      <c r="H4" s="54" t="s">
        <v>37</v>
      </c>
      <c r="I4" s="54"/>
      <c r="J4" s="157" t="s">
        <v>38</v>
      </c>
      <c r="K4" s="157" t="s">
        <v>39</v>
      </c>
      <c r="L4" s="221" t="s">
        <v>40</v>
      </c>
      <c r="N4" s="49" t="s">
        <v>41</v>
      </c>
      <c r="O4" s="88"/>
      <c r="P4" s="88"/>
    </row>
    <row r="5" s="49" customFormat="1" spans="1:16">
      <c r="A5" s="54"/>
      <c r="B5" s="154"/>
      <c r="C5" s="154"/>
      <c r="D5" s="155"/>
      <c r="E5" s="154" t="s">
        <v>42</v>
      </c>
      <c r="F5" s="155" t="s">
        <v>43</v>
      </c>
      <c r="G5" s="154"/>
      <c r="H5" s="154" t="s">
        <v>42</v>
      </c>
      <c r="I5" s="155" t="s">
        <v>43</v>
      </c>
      <c r="J5" s="157"/>
      <c r="K5" s="157"/>
      <c r="L5" s="221"/>
      <c r="N5" s="192" t="s">
        <v>44</v>
      </c>
      <c r="O5" s="192" t="s">
        <v>45</v>
      </c>
      <c r="P5" s="222" t="s">
        <v>42</v>
      </c>
    </row>
    <row r="6" s="67" customFormat="1" ht="15" customHeight="1" spans="1:16">
      <c r="A6" s="72" t="s">
        <v>46</v>
      </c>
      <c r="B6" s="95">
        <f t="shared" ref="B6:G6" si="0">SUM(B7,B22)</f>
        <v>103562</v>
      </c>
      <c r="C6" s="95">
        <f t="shared" si="0"/>
        <v>76842</v>
      </c>
      <c r="D6" s="96">
        <f t="shared" ref="D6:D30" si="1">IF(B6&lt;&gt;0,C6/B6*100,0)</f>
        <v>74.1990305324347</v>
      </c>
      <c r="E6" s="95">
        <f t="shared" ref="E6:E30" si="2">C6-K6</f>
        <v>-23691</v>
      </c>
      <c r="F6" s="96">
        <f t="shared" ref="F6:F30" si="3">IF(K6&lt;&gt;0,(C6/K6-1)*100,0)</f>
        <v>-23.5653964369908</v>
      </c>
      <c r="G6" s="95">
        <f t="shared" si="0"/>
        <v>79153</v>
      </c>
      <c r="H6" s="95">
        <f t="shared" ref="H6:H30" si="4">G6-C6</f>
        <v>2311</v>
      </c>
      <c r="I6" s="96">
        <f t="shared" ref="I6:I30" si="5">IF(C6&lt;&gt;0,(G6/C6-1)*100,0)</f>
        <v>3.0074698732464</v>
      </c>
      <c r="J6" s="84"/>
      <c r="K6" s="223">
        <f>K7+K22</f>
        <v>100533</v>
      </c>
      <c r="L6" s="95">
        <f>SUM(L7,L22)</f>
        <v>76842</v>
      </c>
      <c r="N6" s="102"/>
      <c r="O6" s="117" t="s">
        <v>46</v>
      </c>
      <c r="P6" s="118"/>
    </row>
    <row r="7" ht="15" customHeight="1" spans="1:16">
      <c r="A7" s="97" t="s">
        <v>47</v>
      </c>
      <c r="B7" s="95">
        <f t="shared" ref="B7:G7" si="6">SUM(B8:B21)</f>
        <v>98616</v>
      </c>
      <c r="C7" s="95">
        <f t="shared" si="6"/>
        <v>68368</v>
      </c>
      <c r="D7" s="96">
        <f t="shared" si="1"/>
        <v>69.3274924961467</v>
      </c>
      <c r="E7" s="95">
        <f t="shared" si="2"/>
        <v>-19139</v>
      </c>
      <c r="F7" s="96">
        <f t="shared" si="3"/>
        <v>-21.8713931456912</v>
      </c>
      <c r="G7" s="95">
        <f t="shared" si="6"/>
        <v>74416</v>
      </c>
      <c r="H7" s="95">
        <f t="shared" si="4"/>
        <v>6048</v>
      </c>
      <c r="I7" s="96">
        <f t="shared" si="5"/>
        <v>8.8462438567751</v>
      </c>
      <c r="J7" s="84">
        <v>101</v>
      </c>
      <c r="K7" s="224">
        <f>SUM(K8:K21)</f>
        <v>87507</v>
      </c>
      <c r="L7" s="95">
        <f>SUM(L8:L21)</f>
        <v>68368</v>
      </c>
      <c r="N7" s="102">
        <v>101</v>
      </c>
      <c r="O7" s="117" t="s">
        <v>48</v>
      </c>
      <c r="P7" s="225"/>
    </row>
    <row r="8" ht="15" customHeight="1" spans="1:16">
      <c r="A8" s="75" t="s">
        <v>49</v>
      </c>
      <c r="B8" s="25">
        <v>63820</v>
      </c>
      <c r="C8" s="60">
        <v>42726</v>
      </c>
      <c r="D8" s="99">
        <f t="shared" si="1"/>
        <v>66.9476653086807</v>
      </c>
      <c r="E8" s="98">
        <f t="shared" si="2"/>
        <v>-16909</v>
      </c>
      <c r="F8" s="99">
        <f t="shared" si="3"/>
        <v>-28.354154439507</v>
      </c>
      <c r="G8" s="98">
        <v>43850</v>
      </c>
      <c r="H8" s="98">
        <f t="shared" si="4"/>
        <v>1124</v>
      </c>
      <c r="I8" s="99">
        <f t="shared" si="5"/>
        <v>2.63071665964518</v>
      </c>
      <c r="J8" s="87">
        <v>10101</v>
      </c>
      <c r="K8" s="224">
        <v>59635</v>
      </c>
      <c r="L8" s="60">
        <v>42726</v>
      </c>
      <c r="N8" s="102">
        <v>10101</v>
      </c>
      <c r="O8" s="117" t="s">
        <v>50</v>
      </c>
      <c r="P8" s="118"/>
    </row>
    <row r="9" ht="15" customHeight="1" spans="1:16">
      <c r="A9" s="75" t="s">
        <v>51</v>
      </c>
      <c r="B9" s="25">
        <v>15800</v>
      </c>
      <c r="C9" s="60">
        <v>9817</v>
      </c>
      <c r="D9" s="99">
        <f t="shared" si="1"/>
        <v>62.1329113924051</v>
      </c>
      <c r="E9" s="98">
        <f t="shared" si="2"/>
        <v>-1850</v>
      </c>
      <c r="F9" s="99">
        <f t="shared" si="3"/>
        <v>-15.8566898088626</v>
      </c>
      <c r="G9" s="98">
        <v>11270</v>
      </c>
      <c r="H9" s="98">
        <f t="shared" si="4"/>
        <v>1453</v>
      </c>
      <c r="I9" s="99">
        <f t="shared" si="5"/>
        <v>14.8008556585515</v>
      </c>
      <c r="J9" s="87">
        <v>10104</v>
      </c>
      <c r="K9" s="224">
        <v>11667</v>
      </c>
      <c r="L9" s="60">
        <v>9817</v>
      </c>
      <c r="N9" s="102">
        <v>1010101</v>
      </c>
      <c r="O9" s="226" t="s">
        <v>52</v>
      </c>
      <c r="P9" s="118"/>
    </row>
    <row r="10" ht="15" customHeight="1" spans="1:16">
      <c r="A10" s="75" t="s">
        <v>53</v>
      </c>
      <c r="B10" s="25">
        <v>1050</v>
      </c>
      <c r="C10" s="60">
        <v>1434</v>
      </c>
      <c r="D10" s="99">
        <f t="shared" si="1"/>
        <v>136.571428571429</v>
      </c>
      <c r="E10" s="98">
        <f t="shared" si="2"/>
        <v>510</v>
      </c>
      <c r="F10" s="99">
        <f t="shared" si="3"/>
        <v>55.1948051948052</v>
      </c>
      <c r="G10" s="98">
        <v>1650</v>
      </c>
      <c r="H10" s="98">
        <f t="shared" si="4"/>
        <v>216</v>
      </c>
      <c r="I10" s="99">
        <f t="shared" si="5"/>
        <v>15.0627615062761</v>
      </c>
      <c r="J10" s="87">
        <v>10106</v>
      </c>
      <c r="K10" s="224">
        <v>924</v>
      </c>
      <c r="L10" s="60">
        <v>1434</v>
      </c>
      <c r="N10" s="102">
        <v>101010101</v>
      </c>
      <c r="O10" s="226" t="s">
        <v>54</v>
      </c>
      <c r="P10" s="118"/>
    </row>
    <row r="11" ht="15" customHeight="1" spans="1:16">
      <c r="A11" s="75" t="s">
        <v>55</v>
      </c>
      <c r="B11" s="25">
        <v>290</v>
      </c>
      <c r="C11" s="60">
        <v>262</v>
      </c>
      <c r="D11" s="99">
        <f t="shared" si="1"/>
        <v>90.3448275862069</v>
      </c>
      <c r="E11" s="98">
        <f t="shared" si="2"/>
        <v>-14</v>
      </c>
      <c r="F11" s="99">
        <f t="shared" si="3"/>
        <v>-5.07246376811594</v>
      </c>
      <c r="G11" s="98">
        <v>290</v>
      </c>
      <c r="H11" s="98">
        <f t="shared" si="4"/>
        <v>28</v>
      </c>
      <c r="I11" s="99">
        <f t="shared" si="5"/>
        <v>10.6870229007634</v>
      </c>
      <c r="J11" s="87">
        <v>10107</v>
      </c>
      <c r="K11" s="224">
        <v>276</v>
      </c>
      <c r="L11" s="60">
        <v>262</v>
      </c>
      <c r="N11" s="102">
        <v>101010102</v>
      </c>
      <c r="O11" s="226" t="s">
        <v>56</v>
      </c>
      <c r="P11" s="118"/>
    </row>
    <row r="12" ht="15" customHeight="1" spans="1:16">
      <c r="A12" s="75" t="s">
        <v>57</v>
      </c>
      <c r="B12" s="25">
        <v>4050</v>
      </c>
      <c r="C12" s="60">
        <v>3533</v>
      </c>
      <c r="D12" s="99">
        <f t="shared" si="1"/>
        <v>87.2345679012346</v>
      </c>
      <c r="E12" s="98">
        <f t="shared" si="2"/>
        <v>-207</v>
      </c>
      <c r="F12" s="99">
        <f t="shared" si="3"/>
        <v>-5.53475935828877</v>
      </c>
      <c r="G12" s="98">
        <v>3850</v>
      </c>
      <c r="H12" s="98">
        <f t="shared" si="4"/>
        <v>317</v>
      </c>
      <c r="I12" s="99">
        <f t="shared" si="5"/>
        <v>8.97254457967733</v>
      </c>
      <c r="J12" s="87">
        <v>10109</v>
      </c>
      <c r="K12" s="224">
        <v>3740</v>
      </c>
      <c r="L12" s="60">
        <v>3533</v>
      </c>
      <c r="N12" s="102">
        <v>101010103</v>
      </c>
      <c r="O12" s="226" t="s">
        <v>58</v>
      </c>
      <c r="P12" s="118"/>
    </row>
    <row r="13" ht="15" customHeight="1" spans="1:16">
      <c r="A13" s="75" t="s">
        <v>59</v>
      </c>
      <c r="B13" s="25">
        <v>9500</v>
      </c>
      <c r="C13" s="60">
        <v>6407</v>
      </c>
      <c r="D13" s="99">
        <f t="shared" si="1"/>
        <v>67.4421052631579</v>
      </c>
      <c r="E13" s="98">
        <f t="shared" si="2"/>
        <v>-906</v>
      </c>
      <c r="F13" s="99">
        <f t="shared" si="3"/>
        <v>-12.3888964857104</v>
      </c>
      <c r="G13" s="98">
        <v>9250</v>
      </c>
      <c r="H13" s="98">
        <f t="shared" si="4"/>
        <v>2843</v>
      </c>
      <c r="I13" s="99">
        <f t="shared" si="5"/>
        <v>44.373341657562</v>
      </c>
      <c r="J13" s="87">
        <v>10110</v>
      </c>
      <c r="K13" s="224">
        <v>7313</v>
      </c>
      <c r="L13" s="60">
        <v>6407</v>
      </c>
      <c r="N13" s="102">
        <v>101010104</v>
      </c>
      <c r="O13" s="226" t="s">
        <v>60</v>
      </c>
      <c r="P13" s="118"/>
    </row>
    <row r="14" ht="15" customHeight="1" spans="1:16">
      <c r="A14" s="75" t="s">
        <v>61</v>
      </c>
      <c r="B14" s="25">
        <v>4100</v>
      </c>
      <c r="C14" s="60">
        <v>4184</v>
      </c>
      <c r="D14" s="99">
        <f t="shared" si="1"/>
        <v>102.048780487805</v>
      </c>
      <c r="E14" s="98">
        <f t="shared" si="2"/>
        <v>237</v>
      </c>
      <c r="F14" s="99">
        <f t="shared" si="3"/>
        <v>6.00456042563973</v>
      </c>
      <c r="G14" s="98">
        <v>4250</v>
      </c>
      <c r="H14" s="98">
        <f t="shared" si="4"/>
        <v>66</v>
      </c>
      <c r="I14" s="99">
        <f t="shared" si="5"/>
        <v>1.57743785850861</v>
      </c>
      <c r="J14" s="87">
        <v>10111</v>
      </c>
      <c r="K14" s="224">
        <v>3947</v>
      </c>
      <c r="L14" s="60">
        <v>4184</v>
      </c>
      <c r="N14" s="102">
        <v>101010105</v>
      </c>
      <c r="O14" s="226" t="s">
        <v>62</v>
      </c>
      <c r="P14" s="118"/>
    </row>
    <row r="15" ht="15" customHeight="1" spans="1:16">
      <c r="A15" s="75" t="s">
        <v>63</v>
      </c>
      <c r="B15" s="98"/>
      <c r="C15" s="98"/>
      <c r="D15" s="99">
        <f t="shared" si="1"/>
        <v>0</v>
      </c>
      <c r="E15" s="98">
        <f t="shared" si="2"/>
        <v>0</v>
      </c>
      <c r="F15" s="99">
        <f t="shared" si="3"/>
        <v>0</v>
      </c>
      <c r="G15" s="98"/>
      <c r="H15" s="98">
        <f t="shared" si="4"/>
        <v>0</v>
      </c>
      <c r="I15" s="99">
        <f t="shared" si="5"/>
        <v>0</v>
      </c>
      <c r="J15" s="87">
        <v>10112</v>
      </c>
      <c r="K15" s="224"/>
      <c r="L15" s="98"/>
      <c r="N15" s="102">
        <v>101010106</v>
      </c>
      <c r="O15" s="226" t="s">
        <v>64</v>
      </c>
      <c r="P15" s="118"/>
    </row>
    <row r="16" ht="15" customHeight="1" spans="1:16">
      <c r="A16" s="75" t="s">
        <v>65</v>
      </c>
      <c r="B16" s="98"/>
      <c r="C16" s="98"/>
      <c r="D16" s="99">
        <f t="shared" si="1"/>
        <v>0</v>
      </c>
      <c r="E16" s="98">
        <f t="shared" si="2"/>
        <v>0</v>
      </c>
      <c r="F16" s="99">
        <f t="shared" si="3"/>
        <v>0</v>
      </c>
      <c r="G16" s="98"/>
      <c r="H16" s="98">
        <f t="shared" si="4"/>
        <v>0</v>
      </c>
      <c r="I16" s="99">
        <f t="shared" si="5"/>
        <v>0</v>
      </c>
      <c r="J16" s="87">
        <v>10113</v>
      </c>
      <c r="K16" s="224"/>
      <c r="L16" s="98"/>
      <c r="N16" s="102">
        <v>101010119</v>
      </c>
      <c r="O16" s="226" t="s">
        <v>66</v>
      </c>
      <c r="P16" s="118"/>
    </row>
    <row r="17" ht="15" customHeight="1" spans="1:16">
      <c r="A17" s="75" t="s">
        <v>67</v>
      </c>
      <c r="B17" s="98">
        <v>6</v>
      </c>
      <c r="C17" s="98">
        <v>5</v>
      </c>
      <c r="D17" s="99">
        <f t="shared" si="1"/>
        <v>83.3333333333333</v>
      </c>
      <c r="E17" s="98">
        <f t="shared" si="2"/>
        <v>0</v>
      </c>
      <c r="F17" s="99">
        <f t="shared" si="3"/>
        <v>0</v>
      </c>
      <c r="G17" s="98">
        <v>6</v>
      </c>
      <c r="H17" s="98">
        <f t="shared" si="4"/>
        <v>1</v>
      </c>
      <c r="I17" s="99">
        <f t="shared" si="5"/>
        <v>20</v>
      </c>
      <c r="J17" s="87">
        <v>10114</v>
      </c>
      <c r="K17" s="224">
        <v>5</v>
      </c>
      <c r="L17" s="98">
        <v>5</v>
      </c>
      <c r="N17" s="102">
        <v>101010120</v>
      </c>
      <c r="O17" s="226" t="s">
        <v>68</v>
      </c>
      <c r="P17" s="118"/>
    </row>
    <row r="18" ht="15" customHeight="1" spans="1:16">
      <c r="A18" s="75" t="s">
        <v>69</v>
      </c>
      <c r="B18" s="98"/>
      <c r="C18" s="98"/>
      <c r="D18" s="99">
        <f t="shared" si="1"/>
        <v>0</v>
      </c>
      <c r="E18" s="98">
        <f t="shared" si="2"/>
        <v>0</v>
      </c>
      <c r="F18" s="99">
        <f t="shared" si="3"/>
        <v>0</v>
      </c>
      <c r="G18" s="98"/>
      <c r="H18" s="98">
        <f t="shared" si="4"/>
        <v>0</v>
      </c>
      <c r="I18" s="99">
        <f t="shared" si="5"/>
        <v>0</v>
      </c>
      <c r="J18" s="87">
        <v>10118</v>
      </c>
      <c r="K18" s="224"/>
      <c r="L18" s="98"/>
      <c r="N18" s="102">
        <v>101010121</v>
      </c>
      <c r="O18" s="226" t="s">
        <v>70</v>
      </c>
      <c r="P18" s="118"/>
    </row>
    <row r="19" ht="15" customHeight="1" spans="1:16">
      <c r="A19" s="75" t="s">
        <v>71</v>
      </c>
      <c r="B19" s="98"/>
      <c r="C19" s="98"/>
      <c r="D19" s="99">
        <f t="shared" si="1"/>
        <v>0</v>
      </c>
      <c r="E19" s="98">
        <f t="shared" si="2"/>
        <v>0</v>
      </c>
      <c r="F19" s="99">
        <f t="shared" si="3"/>
        <v>0</v>
      </c>
      <c r="G19" s="98"/>
      <c r="H19" s="98">
        <f t="shared" si="4"/>
        <v>0</v>
      </c>
      <c r="I19" s="99">
        <f t="shared" si="5"/>
        <v>0</v>
      </c>
      <c r="J19" s="87">
        <v>10119</v>
      </c>
      <c r="K19" s="224"/>
      <c r="L19" s="98"/>
      <c r="N19" s="102">
        <v>101010122</v>
      </c>
      <c r="O19" s="226" t="s">
        <v>72</v>
      </c>
      <c r="P19" s="118"/>
    </row>
    <row r="20" ht="15" customHeight="1" spans="1:16">
      <c r="A20" s="75" t="s">
        <v>73</v>
      </c>
      <c r="B20" s="98"/>
      <c r="C20" s="98"/>
      <c r="D20" s="99">
        <f t="shared" si="1"/>
        <v>0</v>
      </c>
      <c r="E20" s="98">
        <f t="shared" si="2"/>
        <v>0</v>
      </c>
      <c r="F20" s="99">
        <f t="shared" si="3"/>
        <v>0</v>
      </c>
      <c r="G20" s="98"/>
      <c r="H20" s="98">
        <f t="shared" si="4"/>
        <v>0</v>
      </c>
      <c r="I20" s="99">
        <f t="shared" si="5"/>
        <v>0</v>
      </c>
      <c r="J20" s="87">
        <v>10121</v>
      </c>
      <c r="K20" s="224"/>
      <c r="L20" s="98"/>
      <c r="N20" s="102">
        <v>101010125</v>
      </c>
      <c r="O20" s="226" t="s">
        <v>74</v>
      </c>
      <c r="P20" s="118"/>
    </row>
    <row r="21" ht="15" customHeight="1" spans="1:16">
      <c r="A21" s="75" t="s">
        <v>75</v>
      </c>
      <c r="B21" s="98"/>
      <c r="C21" s="98"/>
      <c r="D21" s="99">
        <f t="shared" si="1"/>
        <v>0</v>
      </c>
      <c r="E21" s="98">
        <f t="shared" si="2"/>
        <v>0</v>
      </c>
      <c r="F21" s="99">
        <f t="shared" si="3"/>
        <v>0</v>
      </c>
      <c r="G21" s="98"/>
      <c r="H21" s="98">
        <f t="shared" si="4"/>
        <v>0</v>
      </c>
      <c r="I21" s="99">
        <f t="shared" si="5"/>
        <v>0</v>
      </c>
      <c r="J21" s="87">
        <v>10199</v>
      </c>
      <c r="K21" s="224"/>
      <c r="L21" s="98"/>
      <c r="N21" s="102">
        <v>101010127</v>
      </c>
      <c r="O21" s="226" t="s">
        <v>76</v>
      </c>
      <c r="P21" s="118"/>
    </row>
    <row r="22" ht="15" customHeight="1" spans="1:16">
      <c r="A22" s="97" t="s">
        <v>77</v>
      </c>
      <c r="B22" s="95">
        <f t="shared" ref="B22:G22" si="7">SUM(B23:B30)</f>
        <v>4946</v>
      </c>
      <c r="C22" s="95">
        <f t="shared" si="7"/>
        <v>8474</v>
      </c>
      <c r="D22" s="96">
        <f t="shared" si="1"/>
        <v>171.330367974121</v>
      </c>
      <c r="E22" s="95">
        <f t="shared" si="2"/>
        <v>-4552</v>
      </c>
      <c r="F22" s="96">
        <f t="shared" si="3"/>
        <v>-34.9454936281284</v>
      </c>
      <c r="G22" s="95">
        <f t="shared" si="7"/>
        <v>4737</v>
      </c>
      <c r="H22" s="95">
        <f t="shared" si="4"/>
        <v>-3737</v>
      </c>
      <c r="I22" s="96">
        <f t="shared" si="5"/>
        <v>-44.0995987727165</v>
      </c>
      <c r="J22" s="84">
        <v>103</v>
      </c>
      <c r="K22" s="224">
        <f>SUM(K23:K30)</f>
        <v>13026</v>
      </c>
      <c r="L22" s="95">
        <f>SUM(L23:L30)</f>
        <v>8474</v>
      </c>
      <c r="N22" s="102">
        <v>101010129</v>
      </c>
      <c r="O22" s="226" t="s">
        <v>78</v>
      </c>
      <c r="P22" s="118"/>
    </row>
    <row r="23" ht="15" customHeight="1" spans="1:16">
      <c r="A23" s="75" t="s">
        <v>79</v>
      </c>
      <c r="B23" s="25">
        <v>2670</v>
      </c>
      <c r="C23" s="98">
        <v>2433</v>
      </c>
      <c r="D23" s="99">
        <f t="shared" si="1"/>
        <v>91.123595505618</v>
      </c>
      <c r="E23" s="98">
        <f t="shared" si="2"/>
        <v>-161</v>
      </c>
      <c r="F23" s="99">
        <f t="shared" si="3"/>
        <v>-6.20663068619892</v>
      </c>
      <c r="G23" s="98">
        <v>2710</v>
      </c>
      <c r="H23" s="98">
        <f t="shared" si="4"/>
        <v>277</v>
      </c>
      <c r="I23" s="99">
        <f t="shared" si="5"/>
        <v>11.3851212494862</v>
      </c>
      <c r="J23" s="87">
        <v>10302</v>
      </c>
      <c r="K23" s="224">
        <v>2594</v>
      </c>
      <c r="L23" s="98">
        <v>2433</v>
      </c>
      <c r="N23" s="102">
        <v>101010130</v>
      </c>
      <c r="O23" s="226" t="s">
        <v>80</v>
      </c>
      <c r="P23" s="118"/>
    </row>
    <row r="24" ht="15" customHeight="1" spans="1:16">
      <c r="A24" s="75" t="s">
        <v>81</v>
      </c>
      <c r="B24" s="25">
        <v>415</v>
      </c>
      <c r="C24" s="98">
        <v>858</v>
      </c>
      <c r="D24" s="99">
        <f t="shared" si="1"/>
        <v>206.746987951807</v>
      </c>
      <c r="E24" s="98">
        <f t="shared" si="2"/>
        <v>553</v>
      </c>
      <c r="F24" s="99">
        <f t="shared" si="3"/>
        <v>181.311475409836</v>
      </c>
      <c r="G24" s="98">
        <v>987</v>
      </c>
      <c r="H24" s="98">
        <f t="shared" si="4"/>
        <v>129</v>
      </c>
      <c r="I24" s="99">
        <f t="shared" si="5"/>
        <v>15.034965034965</v>
      </c>
      <c r="J24" s="87">
        <v>10304</v>
      </c>
      <c r="K24" s="224">
        <v>305</v>
      </c>
      <c r="L24" s="98">
        <v>858</v>
      </c>
      <c r="N24" s="102">
        <v>101010131</v>
      </c>
      <c r="O24" s="226" t="s">
        <v>82</v>
      </c>
      <c r="P24" s="118"/>
    </row>
    <row r="25" ht="15" customHeight="1" spans="1:16">
      <c r="A25" s="75" t="s">
        <v>83</v>
      </c>
      <c r="B25" s="25">
        <v>454</v>
      </c>
      <c r="C25" s="98">
        <v>3974</v>
      </c>
      <c r="D25" s="99">
        <f t="shared" si="1"/>
        <v>875.330396475771</v>
      </c>
      <c r="E25" s="98">
        <f t="shared" si="2"/>
        <v>3596</v>
      </c>
      <c r="F25" s="99">
        <f t="shared" si="3"/>
        <v>951.322751322751</v>
      </c>
      <c r="G25" s="98">
        <v>370</v>
      </c>
      <c r="H25" s="98">
        <f t="shared" si="4"/>
        <v>-3604</v>
      </c>
      <c r="I25" s="99">
        <f t="shared" si="5"/>
        <v>-90.6894816305989</v>
      </c>
      <c r="J25" s="87">
        <v>10305</v>
      </c>
      <c r="K25" s="224">
        <v>378</v>
      </c>
      <c r="L25" s="98">
        <v>3974</v>
      </c>
      <c r="N25" s="102">
        <v>101010132</v>
      </c>
      <c r="O25" s="226" t="s">
        <v>84</v>
      </c>
      <c r="P25" s="118"/>
    </row>
    <row r="26" ht="15" customHeight="1" spans="1:16">
      <c r="A26" s="75" t="s">
        <v>85</v>
      </c>
      <c r="B26" s="25"/>
      <c r="C26" s="98"/>
      <c r="D26" s="99">
        <f t="shared" si="1"/>
        <v>0</v>
      </c>
      <c r="E26" s="98">
        <f t="shared" si="2"/>
        <v>-4760</v>
      </c>
      <c r="F26" s="99">
        <f t="shared" si="3"/>
        <v>-100</v>
      </c>
      <c r="G26" s="98"/>
      <c r="H26" s="98">
        <f t="shared" si="4"/>
        <v>0</v>
      </c>
      <c r="I26" s="99">
        <f t="shared" si="5"/>
        <v>0</v>
      </c>
      <c r="J26" s="87">
        <v>10306</v>
      </c>
      <c r="K26" s="224">
        <v>4760</v>
      </c>
      <c r="L26" s="98"/>
      <c r="N26" s="102">
        <v>101010133</v>
      </c>
      <c r="O26" s="226" t="s">
        <v>86</v>
      </c>
      <c r="P26" s="227"/>
    </row>
    <row r="27" ht="15" customHeight="1" spans="1:16">
      <c r="A27" s="75" t="s">
        <v>87</v>
      </c>
      <c r="B27" s="25">
        <v>1407</v>
      </c>
      <c r="C27" s="98">
        <v>1209</v>
      </c>
      <c r="D27" s="99">
        <f t="shared" si="1"/>
        <v>85.9275053304904</v>
      </c>
      <c r="E27" s="98">
        <f t="shared" si="2"/>
        <v>-1361</v>
      </c>
      <c r="F27" s="99">
        <f t="shared" si="3"/>
        <v>-52.9571984435798</v>
      </c>
      <c r="G27" s="98">
        <v>670</v>
      </c>
      <c r="H27" s="98">
        <f t="shared" si="4"/>
        <v>-539</v>
      </c>
      <c r="I27" s="99">
        <f t="shared" si="5"/>
        <v>-44.5822994210091</v>
      </c>
      <c r="J27" s="87">
        <v>10307</v>
      </c>
      <c r="K27" s="224">
        <v>2570</v>
      </c>
      <c r="L27" s="98">
        <v>1209</v>
      </c>
      <c r="N27" s="102">
        <v>101010136</v>
      </c>
      <c r="O27" s="226" t="s">
        <v>88</v>
      </c>
      <c r="P27" s="118"/>
    </row>
    <row r="28" ht="15" customHeight="1" spans="1:16">
      <c r="A28" s="75" t="s">
        <v>89</v>
      </c>
      <c r="B28" s="98"/>
      <c r="C28" s="98"/>
      <c r="D28" s="99">
        <f t="shared" si="1"/>
        <v>0</v>
      </c>
      <c r="E28" s="98">
        <f t="shared" si="2"/>
        <v>0</v>
      </c>
      <c r="F28" s="99">
        <f t="shared" si="3"/>
        <v>0</v>
      </c>
      <c r="G28" s="98"/>
      <c r="H28" s="98">
        <f t="shared" si="4"/>
        <v>0</v>
      </c>
      <c r="I28" s="99">
        <f t="shared" si="5"/>
        <v>0</v>
      </c>
      <c r="J28" s="87">
        <v>10308</v>
      </c>
      <c r="K28" s="224"/>
      <c r="L28" s="98"/>
      <c r="N28" s="102">
        <v>101010137</v>
      </c>
      <c r="O28" s="226" t="s">
        <v>90</v>
      </c>
      <c r="P28" s="225"/>
    </row>
    <row r="29" ht="15" customHeight="1" spans="1:16">
      <c r="A29" s="75" t="s">
        <v>91</v>
      </c>
      <c r="B29" s="98"/>
      <c r="C29" s="98"/>
      <c r="D29" s="99">
        <f t="shared" si="1"/>
        <v>0</v>
      </c>
      <c r="E29" s="98">
        <f t="shared" si="2"/>
        <v>0</v>
      </c>
      <c r="F29" s="99">
        <f t="shared" si="3"/>
        <v>0</v>
      </c>
      <c r="G29" s="98"/>
      <c r="H29" s="98">
        <f t="shared" si="4"/>
        <v>0</v>
      </c>
      <c r="I29" s="99">
        <f t="shared" si="5"/>
        <v>0</v>
      </c>
      <c r="J29" s="87">
        <v>10309</v>
      </c>
      <c r="K29" s="224"/>
      <c r="L29" s="98"/>
      <c r="N29" s="102">
        <v>101010138</v>
      </c>
      <c r="O29" s="226" t="s">
        <v>92</v>
      </c>
      <c r="P29" s="118"/>
    </row>
    <row r="30" ht="15" customHeight="1" spans="1:16">
      <c r="A30" s="75" t="s">
        <v>93</v>
      </c>
      <c r="B30" s="98"/>
      <c r="C30" s="98"/>
      <c r="D30" s="99">
        <f t="shared" si="1"/>
        <v>0</v>
      </c>
      <c r="E30" s="98">
        <f t="shared" si="2"/>
        <v>-2419</v>
      </c>
      <c r="F30" s="99">
        <f t="shared" si="3"/>
        <v>-100</v>
      </c>
      <c r="G30" s="98"/>
      <c r="H30" s="98">
        <f t="shared" si="4"/>
        <v>0</v>
      </c>
      <c r="I30" s="99">
        <f t="shared" si="5"/>
        <v>0</v>
      </c>
      <c r="J30" s="87">
        <v>10399</v>
      </c>
      <c r="K30" s="224">
        <v>2419</v>
      </c>
      <c r="L30" s="98"/>
      <c r="N30" s="102">
        <v>101010150</v>
      </c>
      <c r="O30" s="226" t="s">
        <v>94</v>
      </c>
      <c r="P30" s="118"/>
    </row>
    <row r="31" s="67" customFormat="1" ht="15.95" customHeight="1" spans="1:16">
      <c r="A31" s="72" t="s">
        <v>95</v>
      </c>
      <c r="B31" s="55">
        <f t="shared" ref="B31:G31" si="8">SUM(B32,B92,B95,B96,B100,B101)</f>
        <v>111899</v>
      </c>
      <c r="C31" s="55">
        <f t="shared" si="8"/>
        <v>91393</v>
      </c>
      <c r="D31" s="56"/>
      <c r="E31" s="55"/>
      <c r="F31" s="56"/>
      <c r="G31" s="55">
        <f t="shared" si="8"/>
        <v>93684</v>
      </c>
      <c r="H31" s="55"/>
      <c r="I31" s="56"/>
      <c r="J31" s="84">
        <v>110</v>
      </c>
      <c r="K31" s="228">
        <f>K33+K40+K72</f>
        <v>49728</v>
      </c>
      <c r="L31" s="228">
        <f>L33+L40+L72</f>
        <v>42306</v>
      </c>
      <c r="N31" s="102">
        <v>101010151</v>
      </c>
      <c r="O31" s="226" t="s">
        <v>96</v>
      </c>
      <c r="P31" s="118"/>
    </row>
    <row r="32" s="67" customFormat="1" ht="15.95" customHeight="1" spans="1:16">
      <c r="A32" s="97" t="s">
        <v>97</v>
      </c>
      <c r="B32" s="55">
        <f t="shared" ref="B32:G32" si="9">SUM(B33,B40,B72)</f>
        <v>22573</v>
      </c>
      <c r="C32" s="55">
        <f t="shared" si="9"/>
        <v>42306</v>
      </c>
      <c r="D32" s="56"/>
      <c r="E32" s="55"/>
      <c r="F32" s="56"/>
      <c r="G32" s="55">
        <f t="shared" si="9"/>
        <v>23993</v>
      </c>
      <c r="H32" s="55"/>
      <c r="I32" s="56"/>
      <c r="J32" s="84"/>
      <c r="K32" s="229">
        <f>SUM(K33,K40,K72)</f>
        <v>49728</v>
      </c>
      <c r="L32" s="229">
        <f>SUM(L33,L40,L72)</f>
        <v>42306</v>
      </c>
      <c r="N32" s="102">
        <v>101010152</v>
      </c>
      <c r="O32" s="226" t="s">
        <v>98</v>
      </c>
      <c r="P32" s="118"/>
    </row>
    <row r="33" s="67" customFormat="1" ht="15.95" customHeight="1" spans="1:16">
      <c r="A33" s="97" t="s">
        <v>99</v>
      </c>
      <c r="B33" s="55">
        <f t="shared" ref="B33:G33" si="10">SUM(B34:B39)</f>
        <v>-1790</v>
      </c>
      <c r="C33" s="55">
        <f t="shared" si="10"/>
        <v>-1620</v>
      </c>
      <c r="D33" s="56"/>
      <c r="E33" s="55"/>
      <c r="F33" s="56"/>
      <c r="G33" s="55">
        <f t="shared" si="10"/>
        <v>-1620</v>
      </c>
      <c r="H33" s="55"/>
      <c r="I33" s="56"/>
      <c r="J33" s="84">
        <v>11001</v>
      </c>
      <c r="K33" s="228">
        <f>SUM(K34:K39)</f>
        <v>-1790</v>
      </c>
      <c r="L33" s="228">
        <f>SUM(L34:L39)</f>
        <v>-1620</v>
      </c>
      <c r="N33" s="102">
        <v>101010153</v>
      </c>
      <c r="O33" s="226" t="s">
        <v>100</v>
      </c>
      <c r="P33" s="118"/>
    </row>
    <row r="34" ht="15.95" customHeight="1" spans="1:16">
      <c r="A34" s="75" t="s">
        <v>101</v>
      </c>
      <c r="B34" s="60">
        <v>342</v>
      </c>
      <c r="C34" s="60">
        <v>342</v>
      </c>
      <c r="D34" s="61"/>
      <c r="E34" s="60"/>
      <c r="F34" s="61"/>
      <c r="G34" s="60">
        <v>342</v>
      </c>
      <c r="H34" s="60"/>
      <c r="I34" s="61"/>
      <c r="J34" s="87">
        <v>1100102</v>
      </c>
      <c r="K34" s="230">
        <v>342</v>
      </c>
      <c r="L34" s="230">
        <v>342</v>
      </c>
      <c r="N34" s="102">
        <v>1010104</v>
      </c>
      <c r="O34" s="226" t="s">
        <v>102</v>
      </c>
      <c r="P34" s="118"/>
    </row>
    <row r="35" ht="15.95" customHeight="1" spans="1:16">
      <c r="A35" s="75" t="s">
        <v>103</v>
      </c>
      <c r="B35" s="60"/>
      <c r="C35" s="60"/>
      <c r="D35" s="61"/>
      <c r="E35" s="60"/>
      <c r="F35" s="61"/>
      <c r="G35" s="60"/>
      <c r="H35" s="60"/>
      <c r="I35" s="61"/>
      <c r="J35" s="87">
        <v>1100103</v>
      </c>
      <c r="K35" s="230"/>
      <c r="L35" s="230"/>
      <c r="N35" s="102">
        <v>101010401</v>
      </c>
      <c r="O35" s="226" t="s">
        <v>104</v>
      </c>
      <c r="P35" s="118"/>
    </row>
    <row r="36" ht="15.95" customHeight="1" spans="1:16">
      <c r="A36" s="75" t="s">
        <v>105</v>
      </c>
      <c r="B36" s="60">
        <v>-4820</v>
      </c>
      <c r="C36" s="60">
        <f>-4820</f>
        <v>-4820</v>
      </c>
      <c r="D36" s="61"/>
      <c r="E36" s="60"/>
      <c r="F36" s="61"/>
      <c r="G36" s="60">
        <f>-4820</f>
        <v>-4820</v>
      </c>
      <c r="H36" s="60"/>
      <c r="I36" s="61"/>
      <c r="J36" s="87">
        <v>1100104</v>
      </c>
      <c r="K36" s="230">
        <v>-4820</v>
      </c>
      <c r="L36" s="230">
        <f>-4820</f>
        <v>-4820</v>
      </c>
      <c r="N36" s="102">
        <v>101010402</v>
      </c>
      <c r="O36" s="226" t="s">
        <v>106</v>
      </c>
      <c r="P36" s="118"/>
    </row>
    <row r="37" ht="15.95" customHeight="1" spans="1:16">
      <c r="A37" s="75" t="s">
        <v>107</v>
      </c>
      <c r="B37" s="60"/>
      <c r="C37" s="60"/>
      <c r="D37" s="61"/>
      <c r="E37" s="60"/>
      <c r="F37" s="61"/>
      <c r="G37" s="60"/>
      <c r="H37" s="60"/>
      <c r="I37" s="61"/>
      <c r="J37" s="87">
        <v>1100105</v>
      </c>
      <c r="K37" s="230"/>
      <c r="L37" s="230"/>
      <c r="N37" s="102">
        <v>101010403</v>
      </c>
      <c r="O37" s="226" t="s">
        <v>108</v>
      </c>
      <c r="P37" s="118"/>
    </row>
    <row r="38" ht="15.95" customHeight="1" spans="1:16">
      <c r="A38" s="75" t="s">
        <v>109</v>
      </c>
      <c r="B38" s="60"/>
      <c r="C38" s="60">
        <v>170</v>
      </c>
      <c r="D38" s="61"/>
      <c r="E38" s="60"/>
      <c r="F38" s="61"/>
      <c r="G38" s="60">
        <v>170</v>
      </c>
      <c r="H38" s="60"/>
      <c r="I38" s="61"/>
      <c r="J38" s="87">
        <v>1100106</v>
      </c>
      <c r="K38" s="230"/>
      <c r="L38" s="230">
        <v>170</v>
      </c>
      <c r="N38" s="102">
        <v>101010420</v>
      </c>
      <c r="O38" s="226" t="s">
        <v>110</v>
      </c>
      <c r="P38" s="118"/>
    </row>
    <row r="39" ht="15.95" customHeight="1" spans="1:16">
      <c r="A39" s="75" t="s">
        <v>111</v>
      </c>
      <c r="B39" s="60">
        <v>2688</v>
      </c>
      <c r="C39" s="60">
        <v>2688</v>
      </c>
      <c r="D39" s="61"/>
      <c r="E39" s="60"/>
      <c r="F39" s="61"/>
      <c r="G39" s="60">
        <v>2688</v>
      </c>
      <c r="H39" s="60"/>
      <c r="I39" s="61"/>
      <c r="J39" s="87">
        <v>1100199</v>
      </c>
      <c r="K39" s="230">
        <v>2688</v>
      </c>
      <c r="L39" s="230">
        <v>2688</v>
      </c>
      <c r="N39" s="102">
        <v>101010421</v>
      </c>
      <c r="O39" s="226" t="s">
        <v>112</v>
      </c>
      <c r="P39" s="118"/>
    </row>
    <row r="40" s="67" customFormat="1" ht="15.95" customHeight="1" spans="1:16">
      <c r="A40" s="97" t="s">
        <v>113</v>
      </c>
      <c r="B40" s="55">
        <f t="shared" ref="B40:G40" si="11">SUM(B41:B71)</f>
        <v>24363</v>
      </c>
      <c r="C40" s="55">
        <f t="shared" si="11"/>
        <v>38447</v>
      </c>
      <c r="D40" s="56"/>
      <c r="E40" s="55"/>
      <c r="F40" s="56"/>
      <c r="G40" s="55">
        <f t="shared" si="11"/>
        <v>25613</v>
      </c>
      <c r="H40" s="55"/>
      <c r="I40" s="56"/>
      <c r="J40" s="84">
        <v>11002</v>
      </c>
      <c r="K40" s="228">
        <f>SUM(K41:K71)</f>
        <v>30104</v>
      </c>
      <c r="L40" s="228">
        <f>SUM(L41:L71)</f>
        <v>38447</v>
      </c>
      <c r="N40" s="102">
        <v>101010422</v>
      </c>
      <c r="O40" s="226" t="s">
        <v>114</v>
      </c>
      <c r="P40" s="118"/>
    </row>
    <row r="41" ht="15.95" customHeight="1" spans="1:16">
      <c r="A41" s="75" t="s">
        <v>115</v>
      </c>
      <c r="B41" s="60">
        <v>15000</v>
      </c>
      <c r="C41" s="60">
        <f t="shared" ref="C41:C71" si="12">L41</f>
        <v>15176</v>
      </c>
      <c r="D41" s="61"/>
      <c r="E41" s="60"/>
      <c r="F41" s="61"/>
      <c r="G41" s="60">
        <v>16250</v>
      </c>
      <c r="H41" s="60"/>
      <c r="I41" s="61"/>
      <c r="J41" s="87">
        <v>1100201</v>
      </c>
      <c r="K41" s="230">
        <v>15312</v>
      </c>
      <c r="L41" s="231">
        <f>13300+1876</f>
        <v>15176</v>
      </c>
      <c r="N41" s="102">
        <v>101010426</v>
      </c>
      <c r="O41" s="226" t="s">
        <v>116</v>
      </c>
      <c r="P41" s="118"/>
    </row>
    <row r="42" ht="15.95" customHeight="1" spans="1:16">
      <c r="A42" s="75" t="s">
        <v>117</v>
      </c>
      <c r="B42" s="60"/>
      <c r="C42" s="60">
        <f t="shared" si="12"/>
        <v>6994</v>
      </c>
      <c r="D42" s="61"/>
      <c r="E42" s="60"/>
      <c r="F42" s="61"/>
      <c r="G42" s="60"/>
      <c r="H42" s="60"/>
      <c r="I42" s="61"/>
      <c r="J42" s="87">
        <v>1100202</v>
      </c>
      <c r="K42" s="230"/>
      <c r="L42" s="231">
        <v>6994</v>
      </c>
      <c r="N42" s="102">
        <v>101010427</v>
      </c>
      <c r="O42" s="226" t="s">
        <v>118</v>
      </c>
      <c r="P42" s="118"/>
    </row>
    <row r="43" ht="15.95" customHeight="1" spans="1:16">
      <c r="A43" s="75" t="s">
        <v>119</v>
      </c>
      <c r="B43" s="60"/>
      <c r="C43" s="60">
        <f t="shared" si="12"/>
        <v>0</v>
      </c>
      <c r="D43" s="61"/>
      <c r="E43" s="60"/>
      <c r="F43" s="61"/>
      <c r="G43" s="60"/>
      <c r="H43" s="60"/>
      <c r="I43" s="61"/>
      <c r="J43" s="87">
        <v>1100207</v>
      </c>
      <c r="K43" s="230"/>
      <c r="L43" s="231"/>
      <c r="N43" s="102">
        <v>101010428</v>
      </c>
      <c r="O43" s="226" t="s">
        <v>120</v>
      </c>
      <c r="P43" s="118"/>
    </row>
    <row r="44" ht="15.95" customHeight="1" spans="1:16">
      <c r="A44" s="75" t="s">
        <v>121</v>
      </c>
      <c r="B44" s="60"/>
      <c r="C44" s="60">
        <f t="shared" si="12"/>
        <v>69</v>
      </c>
      <c r="D44" s="61"/>
      <c r="E44" s="60"/>
      <c r="F44" s="61"/>
      <c r="G44" s="60"/>
      <c r="H44" s="60"/>
      <c r="I44" s="61"/>
      <c r="J44" s="87">
        <v>1100208</v>
      </c>
      <c r="K44" s="230">
        <v>167</v>
      </c>
      <c r="L44" s="231">
        <f>12+57</f>
        <v>69</v>
      </c>
      <c r="N44" s="102">
        <v>101010429</v>
      </c>
      <c r="O44" s="226" t="s">
        <v>122</v>
      </c>
      <c r="P44" s="118"/>
    </row>
    <row r="45" ht="15.95" customHeight="1" spans="1:16">
      <c r="A45" s="75" t="s">
        <v>123</v>
      </c>
      <c r="B45" s="60"/>
      <c r="C45" s="60">
        <f t="shared" si="12"/>
        <v>0</v>
      </c>
      <c r="D45" s="61"/>
      <c r="E45" s="60"/>
      <c r="F45" s="61"/>
      <c r="G45" s="60"/>
      <c r="H45" s="60"/>
      <c r="I45" s="61"/>
      <c r="J45" s="87">
        <v>1100212</v>
      </c>
      <c r="K45" s="230"/>
      <c r="L45" s="231"/>
      <c r="N45" s="102">
        <v>101010461</v>
      </c>
      <c r="O45" s="226" t="s">
        <v>124</v>
      </c>
      <c r="P45" s="118"/>
    </row>
    <row r="46" ht="15.95" customHeight="1" spans="1:16">
      <c r="A46" s="75" t="s">
        <v>125</v>
      </c>
      <c r="B46" s="60"/>
      <c r="C46" s="60">
        <f t="shared" si="12"/>
        <v>21</v>
      </c>
      <c r="D46" s="61"/>
      <c r="E46" s="60"/>
      <c r="F46" s="61"/>
      <c r="G46" s="60"/>
      <c r="H46" s="60"/>
      <c r="I46" s="61"/>
      <c r="J46" s="87">
        <v>1100225</v>
      </c>
      <c r="K46" s="230">
        <v>38</v>
      </c>
      <c r="L46" s="231">
        <v>21</v>
      </c>
      <c r="N46" s="102">
        <v>1010201</v>
      </c>
      <c r="O46" s="117" t="s">
        <v>126</v>
      </c>
      <c r="P46" s="118"/>
    </row>
    <row r="47" ht="15.95" customHeight="1" spans="1:16">
      <c r="A47" s="75" t="s">
        <v>127</v>
      </c>
      <c r="B47" s="60"/>
      <c r="C47" s="60">
        <f t="shared" si="12"/>
        <v>0</v>
      </c>
      <c r="D47" s="61"/>
      <c r="E47" s="60"/>
      <c r="F47" s="61"/>
      <c r="G47" s="60"/>
      <c r="H47" s="60"/>
      <c r="I47" s="61"/>
      <c r="J47" s="87">
        <v>1100226</v>
      </c>
      <c r="K47" s="230"/>
      <c r="L47" s="231"/>
      <c r="N47" s="102">
        <v>101020107</v>
      </c>
      <c r="O47" s="226" t="s">
        <v>128</v>
      </c>
      <c r="P47" s="118"/>
    </row>
    <row r="48" ht="15.95" customHeight="1" spans="1:16">
      <c r="A48" s="75" t="s">
        <v>129</v>
      </c>
      <c r="B48" s="60">
        <v>9363</v>
      </c>
      <c r="C48" s="60">
        <f t="shared" si="12"/>
        <v>9363</v>
      </c>
      <c r="D48" s="61"/>
      <c r="E48" s="60"/>
      <c r="F48" s="61"/>
      <c r="G48" s="60">
        <v>9363</v>
      </c>
      <c r="H48" s="60"/>
      <c r="I48" s="61"/>
      <c r="J48" s="87">
        <v>1100227</v>
      </c>
      <c r="K48" s="230">
        <v>9363</v>
      </c>
      <c r="L48" s="231">
        <f>22+9341</f>
        <v>9363</v>
      </c>
      <c r="N48" s="102">
        <v>101020121</v>
      </c>
      <c r="O48" s="226" t="s">
        <v>130</v>
      </c>
      <c r="P48" s="118"/>
    </row>
    <row r="49" ht="15.95" customHeight="1" spans="1:16">
      <c r="A49" s="75" t="s">
        <v>131</v>
      </c>
      <c r="B49" s="60"/>
      <c r="C49" s="60">
        <f t="shared" si="12"/>
        <v>0</v>
      </c>
      <c r="D49" s="61"/>
      <c r="E49" s="60"/>
      <c r="F49" s="61"/>
      <c r="G49" s="60"/>
      <c r="H49" s="60"/>
      <c r="I49" s="61"/>
      <c r="J49" s="87">
        <v>1100228</v>
      </c>
      <c r="K49" s="230"/>
      <c r="L49" s="231"/>
      <c r="N49" s="102"/>
      <c r="O49" s="117" t="s">
        <v>132</v>
      </c>
      <c r="P49" s="118"/>
    </row>
    <row r="50" ht="15.95" customHeight="1" spans="1:16">
      <c r="A50" s="75" t="s">
        <v>133</v>
      </c>
      <c r="B50" s="60"/>
      <c r="C50" s="60">
        <f t="shared" si="12"/>
        <v>0</v>
      </c>
      <c r="D50" s="61"/>
      <c r="E50" s="60"/>
      <c r="F50" s="61"/>
      <c r="G50" s="60"/>
      <c r="H50" s="60"/>
      <c r="I50" s="61"/>
      <c r="J50" s="87">
        <v>1100229</v>
      </c>
      <c r="K50" s="230"/>
      <c r="L50" s="231"/>
      <c r="N50" s="102">
        <v>1010102</v>
      </c>
      <c r="O50" s="226" t="s">
        <v>134</v>
      </c>
      <c r="P50" s="118"/>
    </row>
    <row r="51" ht="15.95" customHeight="1" spans="1:16">
      <c r="A51" s="75" t="s">
        <v>135</v>
      </c>
      <c r="B51" s="60"/>
      <c r="C51" s="60">
        <f t="shared" si="12"/>
        <v>0</v>
      </c>
      <c r="D51" s="61"/>
      <c r="E51" s="60"/>
      <c r="F51" s="61"/>
      <c r="G51" s="60"/>
      <c r="H51" s="60"/>
      <c r="I51" s="61"/>
      <c r="J51" s="87">
        <v>1100231</v>
      </c>
      <c r="K51" s="230"/>
      <c r="L51" s="231"/>
      <c r="N51" s="102">
        <v>1010202</v>
      </c>
      <c r="O51" s="226" t="s">
        <v>136</v>
      </c>
      <c r="P51" s="118"/>
    </row>
    <row r="52" ht="15.95" customHeight="1" spans="1:16">
      <c r="A52" s="75" t="s">
        <v>137</v>
      </c>
      <c r="B52" s="60"/>
      <c r="C52" s="60">
        <f t="shared" si="12"/>
        <v>119</v>
      </c>
      <c r="D52" s="61"/>
      <c r="E52" s="60"/>
      <c r="F52" s="61"/>
      <c r="G52" s="60"/>
      <c r="H52" s="60"/>
      <c r="I52" s="61"/>
      <c r="J52" s="87">
        <v>1100241</v>
      </c>
      <c r="K52" s="87">
        <v>98</v>
      </c>
      <c r="L52" s="231">
        <v>119</v>
      </c>
      <c r="N52" s="102">
        <v>101020202</v>
      </c>
      <c r="O52" s="226" t="s">
        <v>138</v>
      </c>
      <c r="P52" s="118"/>
    </row>
    <row r="53" ht="15.95" customHeight="1" spans="1:16">
      <c r="A53" s="75" t="s">
        <v>139</v>
      </c>
      <c r="B53" s="60"/>
      <c r="C53" s="60">
        <f t="shared" si="12"/>
        <v>0</v>
      </c>
      <c r="D53" s="61"/>
      <c r="E53" s="60"/>
      <c r="F53" s="61"/>
      <c r="G53" s="60"/>
      <c r="H53" s="60"/>
      <c r="I53" s="61"/>
      <c r="J53" s="87">
        <v>1100244</v>
      </c>
      <c r="K53" s="87"/>
      <c r="L53" s="231"/>
      <c r="N53" s="102">
        <v>101020221</v>
      </c>
      <c r="O53" s="226" t="s">
        <v>140</v>
      </c>
      <c r="P53" s="118"/>
    </row>
    <row r="54" ht="15.95" customHeight="1" spans="1:16">
      <c r="A54" s="75" t="s">
        <v>141</v>
      </c>
      <c r="B54" s="60"/>
      <c r="C54" s="60">
        <f t="shared" si="12"/>
        <v>2827</v>
      </c>
      <c r="D54" s="61"/>
      <c r="E54" s="60"/>
      <c r="F54" s="61"/>
      <c r="G54" s="60"/>
      <c r="H54" s="60"/>
      <c r="I54" s="61"/>
      <c r="J54" s="87">
        <v>1100245</v>
      </c>
      <c r="K54" s="87">
        <v>2196</v>
      </c>
      <c r="L54" s="231">
        <f>2231+596</f>
        <v>2827</v>
      </c>
      <c r="N54" s="102"/>
      <c r="O54" s="117" t="s">
        <v>142</v>
      </c>
      <c r="P54" s="118"/>
    </row>
    <row r="55" ht="15.95" customHeight="1" spans="1:16">
      <c r="A55" s="75" t="s">
        <v>143</v>
      </c>
      <c r="B55" s="60"/>
      <c r="C55" s="60">
        <f t="shared" si="12"/>
        <v>0</v>
      </c>
      <c r="D55" s="61"/>
      <c r="E55" s="60"/>
      <c r="F55" s="61"/>
      <c r="G55" s="60"/>
      <c r="H55" s="60"/>
      <c r="I55" s="61"/>
      <c r="J55" s="87">
        <v>1100246</v>
      </c>
      <c r="K55" s="87"/>
      <c r="L55" s="231"/>
      <c r="N55" s="102"/>
      <c r="O55" s="226" t="s">
        <v>144</v>
      </c>
      <c r="P55" s="118"/>
    </row>
    <row r="56" ht="15.95" customHeight="1" spans="1:16">
      <c r="A56" s="75" t="s">
        <v>145</v>
      </c>
      <c r="B56" s="60"/>
      <c r="C56" s="60">
        <f t="shared" si="12"/>
        <v>0</v>
      </c>
      <c r="D56" s="61"/>
      <c r="E56" s="60"/>
      <c r="F56" s="61"/>
      <c r="G56" s="60"/>
      <c r="H56" s="60"/>
      <c r="I56" s="61"/>
      <c r="J56" s="87">
        <v>1100247</v>
      </c>
      <c r="K56" s="87"/>
      <c r="L56" s="231"/>
      <c r="N56" s="102">
        <v>1010103</v>
      </c>
      <c r="O56" s="226" t="s">
        <v>146</v>
      </c>
      <c r="P56" s="118"/>
    </row>
    <row r="57" ht="15.95" customHeight="1" spans="1:16">
      <c r="A57" s="75" t="s">
        <v>147</v>
      </c>
      <c r="B57" s="60"/>
      <c r="C57" s="60">
        <f t="shared" si="12"/>
        <v>2268</v>
      </c>
      <c r="D57" s="61"/>
      <c r="E57" s="60"/>
      <c r="F57" s="61"/>
      <c r="G57" s="60"/>
      <c r="H57" s="60"/>
      <c r="I57" s="61"/>
      <c r="J57" s="87">
        <v>1100248</v>
      </c>
      <c r="K57" s="87">
        <v>1104</v>
      </c>
      <c r="L57" s="231">
        <f>1285+983</f>
        <v>2268</v>
      </c>
      <c r="N57" s="102">
        <v>101010301</v>
      </c>
      <c r="O57" s="226" t="s">
        <v>148</v>
      </c>
      <c r="P57" s="118"/>
    </row>
    <row r="58" ht="15.95" customHeight="1" spans="1:16">
      <c r="A58" s="75" t="s">
        <v>149</v>
      </c>
      <c r="B58" s="60"/>
      <c r="C58" s="60">
        <f t="shared" si="12"/>
        <v>1029</v>
      </c>
      <c r="D58" s="61"/>
      <c r="E58" s="60"/>
      <c r="F58" s="61"/>
      <c r="G58" s="60"/>
      <c r="H58" s="60"/>
      <c r="I58" s="61"/>
      <c r="J58" s="87">
        <v>1100249</v>
      </c>
      <c r="K58" s="87">
        <v>995</v>
      </c>
      <c r="L58" s="231">
        <f>1007+22</f>
        <v>1029</v>
      </c>
      <c r="N58" s="102">
        <v>101010302</v>
      </c>
      <c r="O58" s="226" t="s">
        <v>150</v>
      </c>
      <c r="P58" s="118"/>
    </row>
    <row r="59" ht="15.95" customHeight="1" spans="1:16">
      <c r="A59" s="75" t="s">
        <v>151</v>
      </c>
      <c r="B59" s="60"/>
      <c r="C59" s="60">
        <f t="shared" si="12"/>
        <v>0</v>
      </c>
      <c r="D59" s="61"/>
      <c r="E59" s="60"/>
      <c r="F59" s="61"/>
      <c r="G59" s="60"/>
      <c r="H59" s="60"/>
      <c r="I59" s="61"/>
      <c r="J59" s="87">
        <v>1100250</v>
      </c>
      <c r="K59" s="87"/>
      <c r="L59" s="231"/>
      <c r="N59" s="102">
        <v>1010105</v>
      </c>
      <c r="O59" s="226" t="s">
        <v>152</v>
      </c>
      <c r="P59" s="118"/>
    </row>
    <row r="60" ht="15.95" customHeight="1" spans="1:16">
      <c r="A60" s="75" t="s">
        <v>153</v>
      </c>
      <c r="B60" s="60"/>
      <c r="C60" s="60">
        <f t="shared" si="12"/>
        <v>0</v>
      </c>
      <c r="D60" s="61"/>
      <c r="E60" s="60"/>
      <c r="F60" s="61"/>
      <c r="G60" s="60"/>
      <c r="H60" s="60"/>
      <c r="I60" s="61"/>
      <c r="J60" s="87">
        <v>1100251</v>
      </c>
      <c r="K60" s="87"/>
      <c r="L60" s="231"/>
      <c r="N60" s="102">
        <v>1010203</v>
      </c>
      <c r="O60" s="226" t="s">
        <v>154</v>
      </c>
      <c r="P60" s="118"/>
    </row>
    <row r="61" ht="15.95" customHeight="1" spans="1:16">
      <c r="A61" s="75" t="s">
        <v>155</v>
      </c>
      <c r="B61" s="60"/>
      <c r="C61" s="60">
        <f t="shared" si="12"/>
        <v>410</v>
      </c>
      <c r="D61" s="61"/>
      <c r="E61" s="60"/>
      <c r="F61" s="61"/>
      <c r="G61" s="60"/>
      <c r="H61" s="60"/>
      <c r="I61" s="61"/>
      <c r="J61" s="87">
        <v>1100252</v>
      </c>
      <c r="K61" s="87">
        <v>130</v>
      </c>
      <c r="L61" s="231">
        <v>410</v>
      </c>
      <c r="N61" s="102">
        <v>10104</v>
      </c>
      <c r="O61" s="117" t="s">
        <v>51</v>
      </c>
      <c r="P61" s="118"/>
    </row>
    <row r="62" ht="15.95" customHeight="1" spans="1:16">
      <c r="A62" s="75" t="s">
        <v>156</v>
      </c>
      <c r="B62" s="60"/>
      <c r="C62" s="60">
        <f t="shared" si="12"/>
        <v>0</v>
      </c>
      <c r="D62" s="61"/>
      <c r="E62" s="60"/>
      <c r="F62" s="61"/>
      <c r="G62" s="60"/>
      <c r="H62" s="60"/>
      <c r="I62" s="61"/>
      <c r="J62" s="87">
        <v>1100253</v>
      </c>
      <c r="K62" s="87"/>
      <c r="L62" s="231"/>
      <c r="N62" s="102">
        <v>1010401</v>
      </c>
      <c r="O62" s="226" t="s">
        <v>157</v>
      </c>
      <c r="P62" s="118"/>
    </row>
    <row r="63" ht="15.95" customHeight="1" spans="1:16">
      <c r="A63" s="75" t="s">
        <v>158</v>
      </c>
      <c r="B63" s="60"/>
      <c r="C63" s="60">
        <f t="shared" si="12"/>
        <v>0</v>
      </c>
      <c r="D63" s="61"/>
      <c r="E63" s="60"/>
      <c r="F63" s="61"/>
      <c r="G63" s="60"/>
      <c r="H63" s="60"/>
      <c r="I63" s="61"/>
      <c r="J63" s="87">
        <v>1100254</v>
      </c>
      <c r="K63" s="87"/>
      <c r="L63" s="231"/>
      <c r="N63" s="102">
        <v>1010402</v>
      </c>
      <c r="O63" s="226" t="s">
        <v>159</v>
      </c>
      <c r="P63" s="118"/>
    </row>
    <row r="64" ht="15.95" customHeight="1" spans="1:16">
      <c r="A64" s="75" t="s">
        <v>160</v>
      </c>
      <c r="B64" s="60"/>
      <c r="C64" s="60">
        <f t="shared" si="12"/>
        <v>0</v>
      </c>
      <c r="D64" s="61"/>
      <c r="E64" s="60"/>
      <c r="F64" s="61"/>
      <c r="G64" s="60"/>
      <c r="H64" s="60"/>
      <c r="I64" s="61"/>
      <c r="J64" s="87">
        <v>1100255</v>
      </c>
      <c r="K64" s="87"/>
      <c r="L64" s="231"/>
      <c r="N64" s="102">
        <v>1010403</v>
      </c>
      <c r="O64" s="226" t="s">
        <v>161</v>
      </c>
      <c r="P64" s="118"/>
    </row>
    <row r="65" ht="15.95" customHeight="1" spans="1:16">
      <c r="A65" s="75" t="s">
        <v>162</v>
      </c>
      <c r="B65" s="60"/>
      <c r="C65" s="60">
        <f t="shared" si="12"/>
        <v>0</v>
      </c>
      <c r="D65" s="61"/>
      <c r="E65" s="60"/>
      <c r="F65" s="61"/>
      <c r="G65" s="60"/>
      <c r="H65" s="60"/>
      <c r="I65" s="61"/>
      <c r="J65" s="87">
        <v>1100256</v>
      </c>
      <c r="K65" s="87"/>
      <c r="L65" s="231"/>
      <c r="N65" s="102">
        <v>1010404</v>
      </c>
      <c r="O65" s="226" t="s">
        <v>163</v>
      </c>
      <c r="P65" s="118"/>
    </row>
    <row r="66" ht="15.95" customHeight="1" spans="1:16">
      <c r="A66" s="75" t="s">
        <v>164</v>
      </c>
      <c r="B66" s="60"/>
      <c r="C66" s="60">
        <f t="shared" si="12"/>
        <v>0</v>
      </c>
      <c r="D66" s="61"/>
      <c r="E66" s="60"/>
      <c r="F66" s="61"/>
      <c r="G66" s="60"/>
      <c r="H66" s="60"/>
      <c r="I66" s="61"/>
      <c r="J66" s="87">
        <v>1100257</v>
      </c>
      <c r="K66" s="87"/>
      <c r="L66" s="231"/>
      <c r="N66" s="102">
        <v>1010405</v>
      </c>
      <c r="O66" s="226" t="s">
        <v>165</v>
      </c>
      <c r="P66" s="118"/>
    </row>
    <row r="67" ht="15.95" customHeight="1" spans="1:16">
      <c r="A67" s="75" t="s">
        <v>166</v>
      </c>
      <c r="B67" s="60"/>
      <c r="C67" s="60">
        <f t="shared" si="12"/>
        <v>58</v>
      </c>
      <c r="D67" s="61"/>
      <c r="E67" s="60"/>
      <c r="F67" s="61"/>
      <c r="G67" s="60"/>
      <c r="H67" s="60"/>
      <c r="I67" s="61"/>
      <c r="J67" s="87">
        <v>1100258</v>
      </c>
      <c r="K67" s="87">
        <v>190</v>
      </c>
      <c r="L67" s="231">
        <v>58</v>
      </c>
      <c r="N67" s="102">
        <v>1010406</v>
      </c>
      <c r="O67" s="226" t="s">
        <v>167</v>
      </c>
      <c r="P67" s="118"/>
    </row>
    <row r="68" ht="15.95" customHeight="1" spans="1:16">
      <c r="A68" s="75" t="s">
        <v>168</v>
      </c>
      <c r="B68" s="60"/>
      <c r="C68" s="60">
        <f t="shared" si="12"/>
        <v>0</v>
      </c>
      <c r="D68" s="61"/>
      <c r="E68" s="60"/>
      <c r="F68" s="61"/>
      <c r="G68" s="60"/>
      <c r="H68" s="60"/>
      <c r="I68" s="61"/>
      <c r="J68" s="87">
        <v>1100259</v>
      </c>
      <c r="K68" s="87"/>
      <c r="L68" s="231"/>
      <c r="N68" s="102">
        <v>1010407</v>
      </c>
      <c r="O68" s="226" t="s">
        <v>169</v>
      </c>
      <c r="P68" s="118"/>
    </row>
    <row r="69" ht="15.95" customHeight="1" spans="1:16">
      <c r="A69" s="75" t="s">
        <v>170</v>
      </c>
      <c r="B69" s="60"/>
      <c r="C69" s="60">
        <f t="shared" si="12"/>
        <v>0</v>
      </c>
      <c r="D69" s="61"/>
      <c r="E69" s="60"/>
      <c r="F69" s="61"/>
      <c r="G69" s="60"/>
      <c r="H69" s="60"/>
      <c r="I69" s="61"/>
      <c r="J69" s="87">
        <v>1100260</v>
      </c>
      <c r="K69" s="87"/>
      <c r="L69" s="231"/>
      <c r="N69" s="102">
        <v>1010408</v>
      </c>
      <c r="O69" s="226" t="s">
        <v>171</v>
      </c>
      <c r="P69" s="118"/>
    </row>
    <row r="70" ht="15.95" customHeight="1" spans="1:16">
      <c r="A70" s="75" t="s">
        <v>172</v>
      </c>
      <c r="B70" s="60"/>
      <c r="C70" s="60">
        <f t="shared" si="12"/>
        <v>0</v>
      </c>
      <c r="D70" s="61"/>
      <c r="E70" s="60"/>
      <c r="F70" s="61"/>
      <c r="G70" s="60"/>
      <c r="H70" s="60"/>
      <c r="I70" s="61"/>
      <c r="J70" s="87">
        <v>1100269</v>
      </c>
      <c r="K70" s="87"/>
      <c r="L70" s="231"/>
      <c r="N70" s="102">
        <v>1010409</v>
      </c>
      <c r="O70" s="226" t="s">
        <v>173</v>
      </c>
      <c r="P70" s="118"/>
    </row>
    <row r="71" ht="15.95" customHeight="1" spans="1:16">
      <c r="A71" s="75" t="s">
        <v>174</v>
      </c>
      <c r="B71" s="60"/>
      <c r="C71" s="60">
        <f t="shared" si="12"/>
        <v>113</v>
      </c>
      <c r="D71" s="61"/>
      <c r="E71" s="60"/>
      <c r="F71" s="61"/>
      <c r="G71" s="60"/>
      <c r="H71" s="60"/>
      <c r="I71" s="61"/>
      <c r="J71" s="87">
        <v>1100299</v>
      </c>
      <c r="K71" s="230">
        <v>511</v>
      </c>
      <c r="L71" s="231">
        <f>61+52</f>
        <v>113</v>
      </c>
      <c r="N71" s="102">
        <v>1010410</v>
      </c>
      <c r="O71" s="226" t="s">
        <v>175</v>
      </c>
      <c r="P71" s="118"/>
    </row>
    <row r="72" s="67" customFormat="1" ht="15.95" customHeight="1" spans="1:16">
      <c r="A72" s="97" t="s">
        <v>176</v>
      </c>
      <c r="B72" s="55">
        <f t="shared" ref="B72:G72" si="13">SUM(B73:B91)</f>
        <v>0</v>
      </c>
      <c r="C72" s="55">
        <f t="shared" si="13"/>
        <v>5479</v>
      </c>
      <c r="D72" s="56"/>
      <c r="E72" s="55"/>
      <c r="F72" s="56"/>
      <c r="G72" s="55">
        <f t="shared" si="13"/>
        <v>0</v>
      </c>
      <c r="H72" s="55"/>
      <c r="I72" s="56"/>
      <c r="J72" s="84">
        <v>11003</v>
      </c>
      <c r="K72" s="228">
        <f>SUM(K73:K91)</f>
        <v>21414</v>
      </c>
      <c r="L72" s="228">
        <f>SUM(L73:L91)</f>
        <v>5479</v>
      </c>
      <c r="N72" s="102">
        <v>1010411</v>
      </c>
      <c r="O72" s="226" t="s">
        <v>177</v>
      </c>
      <c r="P72" s="118"/>
    </row>
    <row r="73" ht="15.95" customHeight="1" spans="1:16">
      <c r="A73" s="75" t="s">
        <v>178</v>
      </c>
      <c r="B73" s="60"/>
      <c r="C73" s="231">
        <f t="shared" ref="C73:C91" si="14">L73</f>
        <v>8</v>
      </c>
      <c r="D73" s="61"/>
      <c r="E73" s="60"/>
      <c r="F73" s="61"/>
      <c r="G73" s="60"/>
      <c r="H73" s="60"/>
      <c r="I73" s="61"/>
      <c r="J73" s="87">
        <v>1100301</v>
      </c>
      <c r="K73" s="230">
        <v>611</v>
      </c>
      <c r="L73" s="231">
        <f>7+1</f>
        <v>8</v>
      </c>
      <c r="N73" s="102">
        <v>1010412</v>
      </c>
      <c r="O73" s="226" t="s">
        <v>179</v>
      </c>
      <c r="P73" s="118"/>
    </row>
    <row r="74" ht="15.95" customHeight="1" spans="1:16">
      <c r="A74" s="75" t="s">
        <v>180</v>
      </c>
      <c r="B74" s="60"/>
      <c r="C74" s="231">
        <f t="shared" si="14"/>
        <v>0</v>
      </c>
      <c r="D74" s="61"/>
      <c r="E74" s="60"/>
      <c r="F74" s="61"/>
      <c r="G74" s="60"/>
      <c r="H74" s="60"/>
      <c r="I74" s="61"/>
      <c r="J74" s="87">
        <v>1100304</v>
      </c>
      <c r="K74" s="230"/>
      <c r="L74" s="231"/>
      <c r="N74" s="102">
        <v>1010413</v>
      </c>
      <c r="O74" s="226" t="s">
        <v>181</v>
      </c>
      <c r="P74" s="118"/>
    </row>
    <row r="75" ht="15.95" customHeight="1" spans="1:16">
      <c r="A75" s="75" t="s">
        <v>182</v>
      </c>
      <c r="B75" s="60"/>
      <c r="C75" s="231">
        <f t="shared" si="14"/>
        <v>35</v>
      </c>
      <c r="D75" s="61"/>
      <c r="E75" s="60"/>
      <c r="F75" s="61"/>
      <c r="G75" s="60"/>
      <c r="H75" s="60"/>
      <c r="I75" s="61"/>
      <c r="J75" s="87">
        <v>1100305</v>
      </c>
      <c r="K75" s="230">
        <v>122</v>
      </c>
      <c r="L75" s="231">
        <v>35</v>
      </c>
      <c r="N75" s="102">
        <v>1010414</v>
      </c>
      <c r="O75" s="226" t="s">
        <v>183</v>
      </c>
      <c r="P75" s="118"/>
    </row>
    <row r="76" ht="15.95" customHeight="1" spans="1:16">
      <c r="A76" s="75" t="s">
        <v>184</v>
      </c>
      <c r="B76" s="60"/>
      <c r="C76" s="231">
        <f t="shared" si="14"/>
        <v>150</v>
      </c>
      <c r="D76" s="61"/>
      <c r="E76" s="60"/>
      <c r="F76" s="61"/>
      <c r="G76" s="60"/>
      <c r="H76" s="60"/>
      <c r="I76" s="61"/>
      <c r="J76" s="87">
        <v>1100306</v>
      </c>
      <c r="K76" s="87"/>
      <c r="L76" s="231">
        <v>150</v>
      </c>
      <c r="N76" s="102">
        <v>1010415</v>
      </c>
      <c r="O76" s="226" t="s">
        <v>185</v>
      </c>
      <c r="P76" s="118"/>
    </row>
    <row r="77" ht="15.95" customHeight="1" spans="1:16">
      <c r="A77" s="75" t="s">
        <v>186</v>
      </c>
      <c r="B77" s="60"/>
      <c r="C77" s="231">
        <f t="shared" si="14"/>
        <v>137</v>
      </c>
      <c r="D77" s="61"/>
      <c r="E77" s="60"/>
      <c r="F77" s="61"/>
      <c r="G77" s="60"/>
      <c r="H77" s="60"/>
      <c r="I77" s="61"/>
      <c r="J77" s="87">
        <v>1100307</v>
      </c>
      <c r="K77" s="230">
        <v>562</v>
      </c>
      <c r="L77" s="231">
        <v>137</v>
      </c>
      <c r="N77" s="102">
        <v>1010416</v>
      </c>
      <c r="O77" s="226" t="s">
        <v>187</v>
      </c>
      <c r="P77" s="118"/>
    </row>
    <row r="78" ht="15.95" customHeight="1" spans="1:16">
      <c r="A78" s="75" t="s">
        <v>188</v>
      </c>
      <c r="B78" s="60"/>
      <c r="C78" s="231">
        <f t="shared" si="14"/>
        <v>683</v>
      </c>
      <c r="D78" s="61"/>
      <c r="E78" s="60"/>
      <c r="F78" s="61"/>
      <c r="G78" s="60"/>
      <c r="H78" s="60"/>
      <c r="I78" s="61"/>
      <c r="J78" s="87">
        <v>1100308</v>
      </c>
      <c r="K78" s="230">
        <v>489</v>
      </c>
      <c r="L78" s="231">
        <f>10+673</f>
        <v>683</v>
      </c>
      <c r="N78" s="102">
        <v>1010417</v>
      </c>
      <c r="O78" s="226" t="s">
        <v>189</v>
      </c>
      <c r="P78" s="118"/>
    </row>
    <row r="79" ht="15.95" customHeight="1" spans="1:16">
      <c r="A79" s="75" t="s">
        <v>190</v>
      </c>
      <c r="B79" s="60"/>
      <c r="C79" s="231">
        <f t="shared" si="14"/>
        <v>99</v>
      </c>
      <c r="D79" s="61"/>
      <c r="E79" s="60"/>
      <c r="F79" s="61"/>
      <c r="G79" s="60"/>
      <c r="H79" s="60"/>
      <c r="I79" s="61"/>
      <c r="J79" s="87">
        <v>1100310</v>
      </c>
      <c r="K79" s="230">
        <v>331</v>
      </c>
      <c r="L79" s="231">
        <f>33+66</f>
        <v>99</v>
      </c>
      <c r="N79" s="102">
        <v>101041702</v>
      </c>
      <c r="O79" s="226" t="s">
        <v>191</v>
      </c>
      <c r="P79" s="118"/>
    </row>
    <row r="80" ht="15.95" customHeight="1" spans="1:16">
      <c r="A80" s="75" t="s">
        <v>192</v>
      </c>
      <c r="B80" s="60"/>
      <c r="C80" s="231">
        <f t="shared" si="14"/>
        <v>-10</v>
      </c>
      <c r="D80" s="61"/>
      <c r="E80" s="60"/>
      <c r="F80" s="61"/>
      <c r="G80" s="60"/>
      <c r="H80" s="60"/>
      <c r="I80" s="61"/>
      <c r="J80" s="87">
        <v>1100311</v>
      </c>
      <c r="K80" s="230">
        <v>27</v>
      </c>
      <c r="L80" s="231">
        <f>-16+6</f>
        <v>-10</v>
      </c>
      <c r="N80" s="102">
        <v>1010418</v>
      </c>
      <c r="O80" s="226" t="s">
        <v>193</v>
      </c>
      <c r="P80" s="118"/>
    </row>
    <row r="81" ht="15.95" customHeight="1" spans="1:16">
      <c r="A81" s="75" t="s">
        <v>194</v>
      </c>
      <c r="B81" s="60"/>
      <c r="C81" s="231">
        <f t="shared" si="14"/>
        <v>0</v>
      </c>
      <c r="D81" s="61"/>
      <c r="E81" s="60"/>
      <c r="F81" s="61"/>
      <c r="G81" s="60"/>
      <c r="H81" s="60"/>
      <c r="I81" s="61"/>
      <c r="J81" s="87">
        <v>1100312</v>
      </c>
      <c r="K81" s="230">
        <v>13411</v>
      </c>
      <c r="L81" s="231"/>
      <c r="N81" s="102">
        <v>1010419</v>
      </c>
      <c r="O81" s="226" t="s">
        <v>195</v>
      </c>
      <c r="P81" s="118"/>
    </row>
    <row r="82" ht="15.95" customHeight="1" spans="1:16">
      <c r="A82" s="75" t="s">
        <v>196</v>
      </c>
      <c r="B82" s="60"/>
      <c r="C82" s="231">
        <f t="shared" si="14"/>
        <v>1612</v>
      </c>
      <c r="D82" s="61"/>
      <c r="E82" s="60"/>
      <c r="F82" s="61"/>
      <c r="G82" s="60"/>
      <c r="H82" s="60"/>
      <c r="I82" s="61"/>
      <c r="J82" s="87">
        <v>1100313</v>
      </c>
      <c r="K82" s="230">
        <v>2619</v>
      </c>
      <c r="L82" s="231">
        <f>1058+554</f>
        <v>1612</v>
      </c>
      <c r="N82" s="102">
        <v>1010420</v>
      </c>
      <c r="O82" s="226" t="s">
        <v>197</v>
      </c>
      <c r="P82" s="118"/>
    </row>
    <row r="83" ht="15.95" customHeight="1" spans="1:16">
      <c r="A83" s="75" t="s">
        <v>198</v>
      </c>
      <c r="B83" s="60"/>
      <c r="C83" s="231">
        <f t="shared" si="14"/>
        <v>0</v>
      </c>
      <c r="D83" s="61"/>
      <c r="E83" s="60"/>
      <c r="F83" s="61"/>
      <c r="G83" s="60"/>
      <c r="H83" s="60"/>
      <c r="I83" s="61"/>
      <c r="J83" s="87">
        <v>1100314</v>
      </c>
      <c r="K83" s="230">
        <v>353</v>
      </c>
      <c r="L83" s="231"/>
      <c r="N83" s="102">
        <v>1010421</v>
      </c>
      <c r="O83" s="226" t="s">
        <v>199</v>
      </c>
      <c r="P83" s="118"/>
    </row>
    <row r="84" ht="15.95" customHeight="1" spans="1:16">
      <c r="A84" s="75" t="s">
        <v>200</v>
      </c>
      <c r="B84" s="60"/>
      <c r="C84" s="231">
        <f t="shared" si="14"/>
        <v>330</v>
      </c>
      <c r="D84" s="61"/>
      <c r="E84" s="60"/>
      <c r="F84" s="61"/>
      <c r="G84" s="60"/>
      <c r="H84" s="60"/>
      <c r="I84" s="61"/>
      <c r="J84" s="87">
        <v>1100315</v>
      </c>
      <c r="K84" s="230">
        <v>1268</v>
      </c>
      <c r="L84" s="231">
        <v>330</v>
      </c>
      <c r="N84" s="102">
        <v>1010422</v>
      </c>
      <c r="O84" s="226" t="s">
        <v>201</v>
      </c>
      <c r="P84" s="118"/>
    </row>
    <row r="85" ht="15.95" customHeight="1" spans="1:16">
      <c r="A85" s="75" t="s">
        <v>202</v>
      </c>
      <c r="B85" s="60"/>
      <c r="C85" s="231">
        <f t="shared" si="14"/>
        <v>0</v>
      </c>
      <c r="D85" s="61"/>
      <c r="E85" s="60"/>
      <c r="F85" s="61"/>
      <c r="G85" s="60"/>
      <c r="H85" s="60"/>
      <c r="I85" s="61"/>
      <c r="J85" s="87">
        <v>1100316</v>
      </c>
      <c r="K85" s="230"/>
      <c r="L85" s="231"/>
      <c r="N85" s="102">
        <v>1010423</v>
      </c>
      <c r="O85" s="226" t="s">
        <v>203</v>
      </c>
      <c r="P85" s="118"/>
    </row>
    <row r="86" ht="15.95" customHeight="1" spans="1:16">
      <c r="A86" s="75" t="s">
        <v>204</v>
      </c>
      <c r="B86" s="60"/>
      <c r="C86" s="231">
        <f t="shared" si="14"/>
        <v>2313</v>
      </c>
      <c r="D86" s="61"/>
      <c r="E86" s="60"/>
      <c r="F86" s="61"/>
      <c r="G86" s="60"/>
      <c r="H86" s="60"/>
      <c r="I86" s="61"/>
      <c r="J86" s="87">
        <v>1100317</v>
      </c>
      <c r="K86" s="230"/>
      <c r="L86" s="231">
        <v>2313</v>
      </c>
      <c r="N86" s="102">
        <v>1010424</v>
      </c>
      <c r="O86" s="226" t="s">
        <v>205</v>
      </c>
      <c r="P86" s="118"/>
    </row>
    <row r="87" ht="15.95" customHeight="1" spans="1:16">
      <c r="A87" s="75" t="s">
        <v>206</v>
      </c>
      <c r="B87" s="60"/>
      <c r="C87" s="231">
        <f t="shared" si="14"/>
        <v>0</v>
      </c>
      <c r="D87" s="61"/>
      <c r="E87" s="60"/>
      <c r="F87" s="61"/>
      <c r="G87" s="60"/>
      <c r="H87" s="60"/>
      <c r="I87" s="61"/>
      <c r="J87" s="87">
        <v>1100320</v>
      </c>
      <c r="K87" s="230">
        <v>500</v>
      </c>
      <c r="L87" s="231"/>
      <c r="N87" s="102">
        <v>1010425</v>
      </c>
      <c r="O87" s="226" t="s">
        <v>207</v>
      </c>
      <c r="P87" s="118"/>
    </row>
    <row r="88" ht="15.95" customHeight="1" spans="1:16">
      <c r="A88" s="75" t="s">
        <v>208</v>
      </c>
      <c r="B88" s="60"/>
      <c r="C88" s="231">
        <f t="shared" si="14"/>
        <v>2</v>
      </c>
      <c r="D88" s="61"/>
      <c r="E88" s="60"/>
      <c r="F88" s="61"/>
      <c r="G88" s="60"/>
      <c r="H88" s="60"/>
      <c r="I88" s="61"/>
      <c r="J88" s="87">
        <v>1100321</v>
      </c>
      <c r="K88" s="230">
        <v>1003</v>
      </c>
      <c r="L88" s="231">
        <v>2</v>
      </c>
      <c r="N88" s="102">
        <v>1010426</v>
      </c>
      <c r="O88" s="226" t="s">
        <v>209</v>
      </c>
      <c r="P88" s="118"/>
    </row>
    <row r="89" ht="15.95" customHeight="1" spans="1:16">
      <c r="A89" s="75" t="s">
        <v>210</v>
      </c>
      <c r="B89" s="60"/>
      <c r="C89" s="231">
        <f t="shared" si="14"/>
        <v>0</v>
      </c>
      <c r="D89" s="61"/>
      <c r="E89" s="60"/>
      <c r="F89" s="61"/>
      <c r="G89" s="60"/>
      <c r="H89" s="60"/>
      <c r="I89" s="61"/>
      <c r="J89" s="87">
        <v>1100322</v>
      </c>
      <c r="K89" s="87"/>
      <c r="L89" s="231"/>
      <c r="N89" s="102">
        <v>1010427</v>
      </c>
      <c r="O89" s="226" t="s">
        <v>211</v>
      </c>
      <c r="P89" s="118"/>
    </row>
    <row r="90" ht="15.95" customHeight="1" spans="1:16">
      <c r="A90" s="75" t="s">
        <v>212</v>
      </c>
      <c r="B90" s="60"/>
      <c r="C90" s="231">
        <f t="shared" si="14"/>
        <v>0</v>
      </c>
      <c r="D90" s="61"/>
      <c r="E90" s="60"/>
      <c r="F90" s="61"/>
      <c r="G90" s="60"/>
      <c r="H90" s="60"/>
      <c r="I90" s="61"/>
      <c r="J90" s="87">
        <v>1100324</v>
      </c>
      <c r="K90" s="87">
        <v>5</v>
      </c>
      <c r="L90" s="231"/>
      <c r="N90" s="102">
        <v>1010428</v>
      </c>
      <c r="O90" s="226" t="s">
        <v>213</v>
      </c>
      <c r="P90" s="118"/>
    </row>
    <row r="91" ht="15.95" customHeight="1" spans="1:16">
      <c r="A91" s="75" t="s">
        <v>214</v>
      </c>
      <c r="B91" s="60"/>
      <c r="C91" s="231">
        <f t="shared" si="14"/>
        <v>120</v>
      </c>
      <c r="D91" s="61"/>
      <c r="E91" s="60"/>
      <c r="F91" s="61"/>
      <c r="G91" s="60"/>
      <c r="H91" s="60"/>
      <c r="I91" s="61"/>
      <c r="J91" s="87">
        <v>1100399</v>
      </c>
      <c r="K91" s="230">
        <v>113</v>
      </c>
      <c r="L91" s="231">
        <v>120</v>
      </c>
      <c r="N91" s="102">
        <v>1010429</v>
      </c>
      <c r="O91" s="226" t="s">
        <v>215</v>
      </c>
      <c r="P91" s="118"/>
    </row>
    <row r="92" s="67" customFormat="1" ht="15.95" customHeight="1" spans="1:16">
      <c r="A92" s="97" t="s">
        <v>216</v>
      </c>
      <c r="B92" s="55">
        <f t="shared" ref="B92:G92" si="15">SUM(B93:B94)</f>
        <v>0</v>
      </c>
      <c r="C92" s="55">
        <f t="shared" si="15"/>
        <v>0</v>
      </c>
      <c r="D92" s="56"/>
      <c r="E92" s="55"/>
      <c r="F92" s="56"/>
      <c r="G92" s="55">
        <f t="shared" si="15"/>
        <v>0</v>
      </c>
      <c r="H92" s="55"/>
      <c r="I92" s="56"/>
      <c r="J92" s="84">
        <v>11006</v>
      </c>
      <c r="K92" s="228"/>
      <c r="L92" s="228">
        <v>0</v>
      </c>
      <c r="N92" s="102">
        <v>1010430</v>
      </c>
      <c r="O92" s="226" t="s">
        <v>217</v>
      </c>
      <c r="P92" s="118"/>
    </row>
    <row r="93" ht="15.95" customHeight="1" spans="1:16">
      <c r="A93" s="75" t="s">
        <v>218</v>
      </c>
      <c r="B93" s="60"/>
      <c r="C93" s="60"/>
      <c r="D93" s="61"/>
      <c r="E93" s="60"/>
      <c r="F93" s="61"/>
      <c r="G93" s="60"/>
      <c r="H93" s="60"/>
      <c r="I93" s="61"/>
      <c r="J93" s="87">
        <v>1100601</v>
      </c>
      <c r="K93" s="87"/>
      <c r="L93" s="231"/>
      <c r="N93" s="102">
        <v>1010431</v>
      </c>
      <c r="O93" s="226" t="s">
        <v>219</v>
      </c>
      <c r="P93" s="118"/>
    </row>
    <row r="94" ht="15.95" customHeight="1" spans="1:16">
      <c r="A94" s="75" t="s">
        <v>220</v>
      </c>
      <c r="B94" s="60"/>
      <c r="C94" s="60"/>
      <c r="D94" s="61"/>
      <c r="E94" s="60"/>
      <c r="F94" s="61"/>
      <c r="G94" s="60"/>
      <c r="H94" s="60"/>
      <c r="I94" s="61"/>
      <c r="J94" s="87">
        <v>1100602</v>
      </c>
      <c r="K94" s="230"/>
      <c r="L94" s="231"/>
      <c r="N94" s="102">
        <v>1010432</v>
      </c>
      <c r="O94" s="226" t="s">
        <v>221</v>
      </c>
      <c r="P94" s="118"/>
    </row>
    <row r="95" s="67" customFormat="1" ht="15.95" customHeight="1" spans="1:16">
      <c r="A95" s="97" t="s">
        <v>222</v>
      </c>
      <c r="B95" s="55">
        <v>1685</v>
      </c>
      <c r="C95" s="55">
        <v>1684</v>
      </c>
      <c r="D95" s="56"/>
      <c r="E95" s="55"/>
      <c r="F95" s="56"/>
      <c r="G95" s="55">
        <f>'2.柳东新区（高新区）一般公共预算2022年支出预算表'!D589</f>
        <v>3100</v>
      </c>
      <c r="H95" s="55"/>
      <c r="I95" s="56"/>
      <c r="J95" s="84">
        <v>11008</v>
      </c>
      <c r="K95" s="107">
        <v>321</v>
      </c>
      <c r="L95" s="228"/>
      <c r="N95" s="102">
        <v>1010433</v>
      </c>
      <c r="O95" s="226" t="s">
        <v>223</v>
      </c>
      <c r="P95" s="118"/>
    </row>
    <row r="96" s="67" customFormat="1" ht="15.95" customHeight="1" spans="1:16">
      <c r="A96" s="97" t="s">
        <v>224</v>
      </c>
      <c r="B96" s="55">
        <f t="shared" ref="B96:G96" si="16">SUM(B97:B99)</f>
        <v>86632</v>
      </c>
      <c r="C96" s="55">
        <f t="shared" si="16"/>
        <v>29650</v>
      </c>
      <c r="D96" s="56"/>
      <c r="E96" s="55"/>
      <c r="F96" s="56"/>
      <c r="G96" s="55">
        <f t="shared" si="16"/>
        <v>66591</v>
      </c>
      <c r="H96" s="55"/>
      <c r="I96" s="56"/>
      <c r="J96" s="84">
        <v>1100901</v>
      </c>
      <c r="K96" s="228">
        <f>SUM(K97:K99)</f>
        <v>63152</v>
      </c>
      <c r="L96" s="228">
        <f>SUM(L97:L99)</f>
        <v>69241</v>
      </c>
      <c r="N96" s="102">
        <v>1010434</v>
      </c>
      <c r="O96" s="226" t="s">
        <v>225</v>
      </c>
      <c r="P96" s="118"/>
    </row>
    <row r="97" ht="15.95" customHeight="1" spans="1:16">
      <c r="A97" s="75" t="s">
        <v>226</v>
      </c>
      <c r="B97" s="60">
        <f>86632</f>
        <v>86632</v>
      </c>
      <c r="C97" s="60">
        <v>29650</v>
      </c>
      <c r="D97" s="61"/>
      <c r="E97" s="60"/>
      <c r="F97" s="61"/>
      <c r="G97" s="60">
        <f>67255-664</f>
        <v>66591</v>
      </c>
      <c r="H97" s="60"/>
      <c r="I97" s="61"/>
      <c r="J97" s="87">
        <v>110090102</v>
      </c>
      <c r="K97" s="230">
        <v>63152</v>
      </c>
      <c r="L97" s="230">
        <v>69241</v>
      </c>
      <c r="N97" s="102">
        <v>1010435</v>
      </c>
      <c r="O97" s="226" t="s">
        <v>227</v>
      </c>
      <c r="P97" s="118"/>
    </row>
    <row r="98" ht="15.95" customHeight="1" spans="1:16">
      <c r="A98" s="75" t="s">
        <v>228</v>
      </c>
      <c r="B98" s="60"/>
      <c r="C98" s="60">
        <f>[2]柳东资支!C13</f>
        <v>0</v>
      </c>
      <c r="D98" s="61"/>
      <c r="E98" s="60"/>
      <c r="F98" s="61"/>
      <c r="G98" s="60"/>
      <c r="H98" s="60"/>
      <c r="I98" s="61"/>
      <c r="J98" s="87">
        <v>110090103</v>
      </c>
      <c r="K98" s="230"/>
      <c r="L98" s="231"/>
      <c r="N98" s="102">
        <v>1010436</v>
      </c>
      <c r="O98" s="226" t="s">
        <v>229</v>
      </c>
      <c r="P98" s="118"/>
    </row>
    <row r="99" ht="15.95" customHeight="1" spans="1:16">
      <c r="A99" s="75" t="s">
        <v>230</v>
      </c>
      <c r="B99" s="60"/>
      <c r="C99" s="60"/>
      <c r="D99" s="61"/>
      <c r="E99" s="60"/>
      <c r="F99" s="61"/>
      <c r="G99" s="60"/>
      <c r="H99" s="60"/>
      <c r="I99" s="61"/>
      <c r="J99" s="87">
        <v>110090199</v>
      </c>
      <c r="K99" s="230"/>
      <c r="L99" s="231"/>
      <c r="N99" s="102">
        <v>1010439</v>
      </c>
      <c r="O99" s="226" t="s">
        <v>231</v>
      </c>
      <c r="P99" s="118"/>
    </row>
    <row r="100" s="67" customFormat="1" ht="15.95" customHeight="1" spans="1:16">
      <c r="A100" s="97" t="s">
        <v>232</v>
      </c>
      <c r="B100" s="55"/>
      <c r="C100" s="55">
        <v>99</v>
      </c>
      <c r="D100" s="56"/>
      <c r="E100" s="55"/>
      <c r="F100" s="56"/>
      <c r="G100" s="55"/>
      <c r="H100" s="55"/>
      <c r="I100" s="56"/>
      <c r="J100" s="84">
        <v>1101101</v>
      </c>
      <c r="K100" s="107"/>
      <c r="L100" s="228"/>
      <c r="N100" s="102">
        <v>1010440</v>
      </c>
      <c r="O100" s="226" t="s">
        <v>233</v>
      </c>
      <c r="P100" s="118"/>
    </row>
    <row r="101" s="67" customFormat="1" ht="15.95" customHeight="1" spans="1:16">
      <c r="A101" s="97" t="s">
        <v>234</v>
      </c>
      <c r="B101" s="55">
        <v>1009</v>
      </c>
      <c r="C101" s="55">
        <v>17654</v>
      </c>
      <c r="D101" s="56"/>
      <c r="E101" s="55"/>
      <c r="F101" s="56"/>
      <c r="G101" s="55"/>
      <c r="H101" s="55"/>
      <c r="I101" s="56"/>
      <c r="J101" s="84">
        <v>11015</v>
      </c>
      <c r="K101" s="107"/>
      <c r="L101" s="228">
        <v>12072</v>
      </c>
      <c r="N101" s="102">
        <v>1010441</v>
      </c>
      <c r="O101" s="226" t="s">
        <v>235</v>
      </c>
      <c r="P101" s="118"/>
    </row>
    <row r="102" s="67" customFormat="1" ht="15.95" customHeight="1" spans="1:16">
      <c r="A102" s="72" t="s">
        <v>236</v>
      </c>
      <c r="B102" s="55">
        <f t="shared" ref="B102:G102" si="17">B6+B31</f>
        <v>215461</v>
      </c>
      <c r="C102" s="55">
        <f t="shared" si="17"/>
        <v>168235</v>
      </c>
      <c r="D102" s="56"/>
      <c r="E102" s="55"/>
      <c r="F102" s="56"/>
      <c r="G102" s="55">
        <f t="shared" si="17"/>
        <v>172837</v>
      </c>
      <c r="H102" s="55"/>
      <c r="I102" s="56"/>
      <c r="J102" s="84"/>
      <c r="K102" s="107"/>
      <c r="L102" s="229">
        <f>L6+L31</f>
        <v>119148</v>
      </c>
      <c r="N102" s="102">
        <v>1010442</v>
      </c>
      <c r="O102" s="226" t="s">
        <v>237</v>
      </c>
      <c r="P102" s="118"/>
    </row>
    <row r="103" ht="15.95" hidden="1" customHeight="1" spans="14:16">
      <c r="N103" s="102">
        <v>1010443</v>
      </c>
      <c r="O103" s="226" t="s">
        <v>238</v>
      </c>
      <c r="P103" s="118"/>
    </row>
    <row r="104" ht="15.95" hidden="1" customHeight="1" spans="4:16">
      <c r="D104" s="145">
        <f>G102-B102</f>
        <v>-42624</v>
      </c>
      <c r="N104" s="102">
        <v>1010444</v>
      </c>
      <c r="O104" s="226" t="s">
        <v>239</v>
      </c>
      <c r="P104" s="118"/>
    </row>
    <row r="105" ht="15.95" hidden="1" customHeight="1" spans="4:16">
      <c r="D105" s="145">
        <f>D104/B102</f>
        <v>-0.197826984929987</v>
      </c>
      <c r="N105" s="102">
        <v>1010445</v>
      </c>
      <c r="O105" s="226" t="s">
        <v>240</v>
      </c>
      <c r="P105" s="118"/>
    </row>
    <row r="106" ht="15.95" hidden="1" customHeight="1" spans="14:16">
      <c r="N106" s="102">
        <v>1010446</v>
      </c>
      <c r="O106" s="226" t="s">
        <v>241</v>
      </c>
      <c r="P106" s="118"/>
    </row>
    <row r="107" ht="15.95" customHeight="1" spans="14:16">
      <c r="N107" s="102">
        <v>1010447</v>
      </c>
      <c r="O107" s="226" t="s">
        <v>242</v>
      </c>
      <c r="P107" s="118"/>
    </row>
    <row r="108" ht="15.95" customHeight="1" spans="14:16">
      <c r="N108" s="102">
        <v>1010448</v>
      </c>
      <c r="O108" s="226" t="s">
        <v>243</v>
      </c>
      <c r="P108" s="118"/>
    </row>
    <row r="109" ht="15.95" customHeight="1" spans="14:16">
      <c r="N109" s="102">
        <v>1010449</v>
      </c>
      <c r="O109" s="226" t="s">
        <v>244</v>
      </c>
      <c r="P109" s="118"/>
    </row>
    <row r="110" ht="15.95" customHeight="1" spans="14:16">
      <c r="N110" s="102">
        <v>1010450</v>
      </c>
      <c r="O110" s="226" t="s">
        <v>245</v>
      </c>
      <c r="P110" s="118"/>
    </row>
    <row r="111" ht="15.95" customHeight="1" spans="14:16">
      <c r="N111" s="102">
        <v>10105</v>
      </c>
      <c r="O111" s="117" t="s">
        <v>246</v>
      </c>
      <c r="P111" s="118"/>
    </row>
    <row r="112" ht="15.95" customHeight="1" spans="14:16">
      <c r="N112" s="102">
        <v>10106</v>
      </c>
      <c r="O112" s="117" t="s">
        <v>53</v>
      </c>
      <c r="P112" s="118"/>
    </row>
    <row r="113" ht="15.95" customHeight="1" spans="14:16">
      <c r="N113" s="102">
        <v>1010601</v>
      </c>
      <c r="O113" s="226" t="s">
        <v>247</v>
      </c>
      <c r="P113" s="118"/>
    </row>
    <row r="114" ht="15.95" customHeight="1" spans="14:16">
      <c r="N114" s="102">
        <v>101060101</v>
      </c>
      <c r="O114" s="226" t="s">
        <v>248</v>
      </c>
      <c r="P114" s="118"/>
    </row>
    <row r="115" spans="14:16">
      <c r="N115" s="102">
        <v>101060102</v>
      </c>
      <c r="O115" s="226" t="s">
        <v>249</v>
      </c>
      <c r="P115" s="118"/>
    </row>
    <row r="116" spans="14:16">
      <c r="N116" s="102">
        <v>101060109</v>
      </c>
      <c r="O116" s="226" t="s">
        <v>250</v>
      </c>
      <c r="P116" s="118"/>
    </row>
    <row r="117" spans="14:16">
      <c r="N117" s="102">
        <v>1010602</v>
      </c>
      <c r="O117" s="226" t="s">
        <v>251</v>
      </c>
      <c r="P117" s="118"/>
    </row>
    <row r="118" spans="14:16">
      <c r="N118" s="102">
        <v>1010603</v>
      </c>
      <c r="O118" s="226" t="s">
        <v>252</v>
      </c>
      <c r="P118" s="118"/>
    </row>
    <row r="119" spans="14:16">
      <c r="N119" s="102">
        <v>1010620</v>
      </c>
      <c r="O119" s="226" t="s">
        <v>253</v>
      </c>
      <c r="P119" s="118"/>
    </row>
    <row r="120" spans="14:16">
      <c r="N120" s="102">
        <v>10107</v>
      </c>
      <c r="O120" s="117" t="s">
        <v>55</v>
      </c>
      <c r="P120" s="118"/>
    </row>
    <row r="121" spans="14:16">
      <c r="N121" s="102">
        <v>1010701</v>
      </c>
      <c r="O121" s="226" t="s">
        <v>254</v>
      </c>
      <c r="P121" s="118"/>
    </row>
    <row r="122" spans="14:16">
      <c r="N122" s="102">
        <v>1010702</v>
      </c>
      <c r="O122" s="226" t="s">
        <v>255</v>
      </c>
      <c r="P122" s="118"/>
    </row>
    <row r="123" spans="14:16">
      <c r="N123" s="102">
        <v>1010719</v>
      </c>
      <c r="O123" s="226" t="s">
        <v>256</v>
      </c>
      <c r="P123" s="118"/>
    </row>
    <row r="124" spans="14:16">
      <c r="N124" s="102">
        <v>1010720</v>
      </c>
      <c r="O124" s="226" t="s">
        <v>257</v>
      </c>
      <c r="P124" s="118"/>
    </row>
    <row r="125" spans="14:16">
      <c r="N125" s="102">
        <v>10109</v>
      </c>
      <c r="O125" s="117" t="s">
        <v>57</v>
      </c>
      <c r="P125" s="118"/>
    </row>
    <row r="126" spans="14:16">
      <c r="N126" s="102">
        <v>1010918</v>
      </c>
      <c r="O126" s="226" t="s">
        <v>258</v>
      </c>
      <c r="P126" s="118"/>
    </row>
    <row r="127" spans="14:16">
      <c r="N127" s="102">
        <v>1010921</v>
      </c>
      <c r="O127" s="226" t="s">
        <v>259</v>
      </c>
      <c r="P127" s="118"/>
    </row>
    <row r="128" spans="14:16">
      <c r="N128" s="102">
        <v>1010922</v>
      </c>
      <c r="O128" s="226" t="s">
        <v>260</v>
      </c>
      <c r="P128" s="118"/>
    </row>
    <row r="129" spans="14:16">
      <c r="N129" s="102">
        <v>10110</v>
      </c>
      <c r="O129" s="117" t="s">
        <v>59</v>
      </c>
      <c r="P129" s="118"/>
    </row>
    <row r="130" spans="14:16">
      <c r="N130" s="102">
        <v>10111</v>
      </c>
      <c r="O130" s="117" t="s">
        <v>61</v>
      </c>
      <c r="P130" s="118"/>
    </row>
    <row r="131" spans="14:16">
      <c r="N131" s="102">
        <v>1011101</v>
      </c>
      <c r="O131" s="226" t="s">
        <v>261</v>
      </c>
      <c r="P131" s="118"/>
    </row>
    <row r="132" spans="14:16">
      <c r="N132" s="102">
        <v>10112</v>
      </c>
      <c r="O132" s="117" t="s">
        <v>63</v>
      </c>
      <c r="P132" s="118"/>
    </row>
    <row r="133" spans="14:16">
      <c r="N133" s="102">
        <v>10113</v>
      </c>
      <c r="O133" s="117" t="s">
        <v>65</v>
      </c>
      <c r="P133" s="118"/>
    </row>
    <row r="134" spans="14:16">
      <c r="N134" s="102">
        <v>10114</v>
      </c>
      <c r="O134" s="117" t="s">
        <v>67</v>
      </c>
      <c r="P134" s="118"/>
    </row>
    <row r="135" spans="14:16">
      <c r="N135" s="102">
        <v>10115</v>
      </c>
      <c r="O135" s="117" t="s">
        <v>262</v>
      </c>
      <c r="P135" s="118"/>
    </row>
    <row r="136" spans="14:16">
      <c r="N136" s="102">
        <v>10116</v>
      </c>
      <c r="O136" s="117" t="s">
        <v>263</v>
      </c>
      <c r="P136" s="118"/>
    </row>
    <row r="137" spans="14:16">
      <c r="N137" s="102">
        <v>10117</v>
      </c>
      <c r="O137" s="117" t="s">
        <v>264</v>
      </c>
      <c r="P137" s="118"/>
    </row>
    <row r="138" spans="14:16">
      <c r="N138" s="102">
        <v>10118</v>
      </c>
      <c r="O138" s="117" t="s">
        <v>69</v>
      </c>
      <c r="P138" s="118"/>
    </row>
    <row r="139" spans="14:16">
      <c r="N139" s="102">
        <v>10119</v>
      </c>
      <c r="O139" s="117" t="s">
        <v>71</v>
      </c>
      <c r="P139" s="118"/>
    </row>
    <row r="140" spans="14:16">
      <c r="N140" s="102">
        <v>10120</v>
      </c>
      <c r="O140" s="117" t="s">
        <v>265</v>
      </c>
      <c r="P140" s="118"/>
    </row>
    <row r="141" spans="14:16">
      <c r="N141" s="102">
        <v>10121</v>
      </c>
      <c r="O141" s="117" t="s">
        <v>73</v>
      </c>
      <c r="P141" s="118"/>
    </row>
    <row r="142" spans="14:16">
      <c r="N142" s="102">
        <v>10199</v>
      </c>
      <c r="O142" s="117" t="s">
        <v>75</v>
      </c>
      <c r="P142" s="118"/>
    </row>
    <row r="143" spans="14:16">
      <c r="N143" s="102">
        <v>103</v>
      </c>
      <c r="O143" s="117" t="s">
        <v>266</v>
      </c>
      <c r="P143" s="118"/>
    </row>
    <row r="144" spans="14:16">
      <c r="N144" s="102">
        <v>10302</v>
      </c>
      <c r="O144" s="117" t="s">
        <v>79</v>
      </c>
      <c r="P144" s="118"/>
    </row>
    <row r="145" spans="14:16">
      <c r="N145" s="102">
        <v>1030203</v>
      </c>
      <c r="O145" s="226" t="s">
        <v>267</v>
      </c>
      <c r="P145" s="118"/>
    </row>
    <row r="146" spans="14:16">
      <c r="N146" s="102">
        <v>103020301</v>
      </c>
      <c r="O146" s="226" t="s">
        <v>268</v>
      </c>
      <c r="P146" s="118"/>
    </row>
    <row r="147" spans="14:16">
      <c r="N147" s="102">
        <v>103020302</v>
      </c>
      <c r="O147" s="226" t="s">
        <v>269</v>
      </c>
      <c r="P147" s="118"/>
    </row>
    <row r="148" spans="14:16">
      <c r="N148" s="102">
        <v>103020303</v>
      </c>
      <c r="O148" s="226" t="s">
        <v>270</v>
      </c>
      <c r="P148" s="118"/>
    </row>
    <row r="149" spans="14:16">
      <c r="N149" s="102">
        <v>103020304</v>
      </c>
      <c r="O149" s="226" t="s">
        <v>271</v>
      </c>
      <c r="P149" s="118"/>
    </row>
    <row r="150" spans="14:16">
      <c r="N150" s="102">
        <v>103020305</v>
      </c>
      <c r="O150" s="226" t="s">
        <v>272</v>
      </c>
      <c r="P150" s="118"/>
    </row>
    <row r="151" spans="14:16">
      <c r="N151" s="102">
        <v>103020399</v>
      </c>
      <c r="O151" s="226" t="s">
        <v>273</v>
      </c>
      <c r="P151" s="118"/>
    </row>
    <row r="152" spans="14:16">
      <c r="N152" s="102">
        <v>1030205</v>
      </c>
      <c r="O152" s="226" t="s">
        <v>274</v>
      </c>
      <c r="P152" s="118"/>
    </row>
    <row r="153" spans="14:16">
      <c r="N153" s="102">
        <v>1030210</v>
      </c>
      <c r="O153" s="226" t="s">
        <v>275</v>
      </c>
      <c r="P153" s="118"/>
    </row>
    <row r="154" spans="14:16">
      <c r="N154" s="102">
        <v>1030212</v>
      </c>
      <c r="O154" s="226" t="s">
        <v>276</v>
      </c>
      <c r="P154" s="118"/>
    </row>
    <row r="155" spans="14:16">
      <c r="N155" s="102">
        <v>1030216</v>
      </c>
      <c r="O155" s="226" t="s">
        <v>277</v>
      </c>
      <c r="P155" s="118"/>
    </row>
    <row r="156" spans="14:16">
      <c r="N156" s="102">
        <v>1030217</v>
      </c>
      <c r="O156" s="226" t="s">
        <v>278</v>
      </c>
      <c r="P156" s="118"/>
    </row>
    <row r="157" spans="14:16">
      <c r="N157" s="102">
        <v>1030218</v>
      </c>
      <c r="O157" s="226" t="s">
        <v>279</v>
      </c>
      <c r="P157" s="118"/>
    </row>
    <row r="158" spans="14:16">
      <c r="N158" s="102">
        <v>1030219</v>
      </c>
      <c r="O158" s="226" t="s">
        <v>280</v>
      </c>
      <c r="P158" s="118"/>
    </row>
    <row r="159" spans="14:16">
      <c r="N159" s="102">
        <v>1030220</v>
      </c>
      <c r="O159" s="226" t="s">
        <v>281</v>
      </c>
      <c r="P159" s="118"/>
    </row>
    <row r="160" spans="14:16">
      <c r="N160" s="102">
        <v>1030222</v>
      </c>
      <c r="O160" s="226" t="s">
        <v>282</v>
      </c>
      <c r="P160" s="118"/>
    </row>
    <row r="161" spans="14:16">
      <c r="N161" s="102">
        <v>1030223</v>
      </c>
      <c r="O161" s="226" t="s">
        <v>283</v>
      </c>
      <c r="P161" s="118"/>
    </row>
    <row r="162" spans="14:16">
      <c r="N162" s="102">
        <v>1030224</v>
      </c>
      <c r="O162" s="226" t="s">
        <v>284</v>
      </c>
      <c r="P162" s="118"/>
    </row>
    <row r="163" spans="14:16">
      <c r="N163" s="102">
        <v>1030225</v>
      </c>
      <c r="O163" s="226" t="s">
        <v>285</v>
      </c>
      <c r="P163" s="118"/>
    </row>
    <row r="164" spans="14:16">
      <c r="N164" s="102">
        <v>1030299</v>
      </c>
      <c r="O164" s="226" t="s">
        <v>286</v>
      </c>
      <c r="P164" s="118"/>
    </row>
    <row r="165" spans="14:16">
      <c r="N165" s="102">
        <v>103029901</v>
      </c>
      <c r="O165" s="226" t="s">
        <v>287</v>
      </c>
      <c r="P165" s="118"/>
    </row>
    <row r="166" spans="14:16">
      <c r="N166" s="102">
        <v>103029999</v>
      </c>
      <c r="O166" s="226" t="s">
        <v>288</v>
      </c>
      <c r="P166" s="118"/>
    </row>
    <row r="167" spans="14:16">
      <c r="N167" s="102">
        <v>10304</v>
      </c>
      <c r="O167" s="117" t="s">
        <v>81</v>
      </c>
      <c r="P167" s="118"/>
    </row>
    <row r="168" spans="14:16">
      <c r="N168" s="102">
        <v>1030401</v>
      </c>
      <c r="O168" s="226" t="s">
        <v>289</v>
      </c>
      <c r="P168" s="118"/>
    </row>
    <row r="169" spans="14:16">
      <c r="N169" s="102">
        <v>1030402</v>
      </c>
      <c r="O169" s="226" t="s">
        <v>290</v>
      </c>
      <c r="P169" s="118"/>
    </row>
    <row r="170" spans="14:16">
      <c r="N170" s="102">
        <v>1030403</v>
      </c>
      <c r="O170" s="226" t="s">
        <v>291</v>
      </c>
      <c r="P170" s="118"/>
    </row>
    <row r="171" spans="14:16">
      <c r="N171" s="102">
        <v>1030404</v>
      </c>
      <c r="O171" s="226" t="s">
        <v>292</v>
      </c>
      <c r="P171" s="118"/>
    </row>
    <row r="172" spans="14:16">
      <c r="N172" s="102">
        <v>1030406</v>
      </c>
      <c r="O172" s="226" t="s">
        <v>293</v>
      </c>
      <c r="P172" s="118"/>
    </row>
    <row r="173" spans="14:16">
      <c r="N173" s="102">
        <v>1030407</v>
      </c>
      <c r="O173" s="226" t="s">
        <v>294</v>
      </c>
      <c r="P173" s="118"/>
    </row>
    <row r="174" spans="14:16">
      <c r="N174" s="102">
        <v>1030408</v>
      </c>
      <c r="O174" s="226" t="s">
        <v>295</v>
      </c>
      <c r="P174" s="118"/>
    </row>
    <row r="175" spans="14:16">
      <c r="N175" s="102">
        <v>1030409</v>
      </c>
      <c r="O175" s="226" t="s">
        <v>296</v>
      </c>
      <c r="P175" s="118"/>
    </row>
    <row r="176" spans="14:16">
      <c r="N176" s="102">
        <v>1030410</v>
      </c>
      <c r="O176" s="226" t="s">
        <v>297</v>
      </c>
      <c r="P176" s="118"/>
    </row>
    <row r="177" spans="14:16">
      <c r="N177" s="102">
        <v>1030413</v>
      </c>
      <c r="O177" s="226" t="s">
        <v>298</v>
      </c>
      <c r="P177" s="118"/>
    </row>
    <row r="178" spans="14:16">
      <c r="N178" s="102">
        <v>1030414</v>
      </c>
      <c r="O178" s="226" t="s">
        <v>299</v>
      </c>
      <c r="P178" s="118"/>
    </row>
    <row r="179" spans="14:16">
      <c r="N179" s="102">
        <v>1030415</v>
      </c>
      <c r="O179" s="226" t="s">
        <v>300</v>
      </c>
      <c r="P179" s="118"/>
    </row>
    <row r="180" spans="14:16">
      <c r="N180" s="102">
        <v>1030416</v>
      </c>
      <c r="O180" s="226" t="s">
        <v>301</v>
      </c>
      <c r="P180" s="118"/>
    </row>
    <row r="181" spans="14:16">
      <c r="N181" s="102">
        <v>1030417</v>
      </c>
      <c r="O181" s="226" t="s">
        <v>302</v>
      </c>
      <c r="P181" s="118"/>
    </row>
    <row r="182" spans="14:16">
      <c r="N182" s="102">
        <v>1030418</v>
      </c>
      <c r="O182" s="226" t="s">
        <v>303</v>
      </c>
      <c r="P182" s="118"/>
    </row>
    <row r="183" spans="14:16">
      <c r="N183" s="102">
        <v>1030419</v>
      </c>
      <c r="O183" s="226" t="s">
        <v>304</v>
      </c>
      <c r="P183" s="118"/>
    </row>
    <row r="184" spans="14:16">
      <c r="N184" s="102">
        <v>1030420</v>
      </c>
      <c r="O184" s="226" t="s">
        <v>305</v>
      </c>
      <c r="P184" s="118"/>
    </row>
    <row r="185" spans="14:16">
      <c r="N185" s="102">
        <v>1030422</v>
      </c>
      <c r="O185" s="226" t="s">
        <v>306</v>
      </c>
      <c r="P185" s="118"/>
    </row>
    <row r="186" spans="14:16">
      <c r="N186" s="102">
        <v>1030424</v>
      </c>
      <c r="O186" s="226" t="s">
        <v>307</v>
      </c>
      <c r="P186" s="118"/>
    </row>
    <row r="187" spans="14:16">
      <c r="N187" s="102">
        <v>1030425</v>
      </c>
      <c r="O187" s="226" t="s">
        <v>308</v>
      </c>
      <c r="P187" s="118"/>
    </row>
    <row r="188" spans="14:16">
      <c r="N188" s="102">
        <v>1030426</v>
      </c>
      <c r="O188" s="226" t="s">
        <v>309</v>
      </c>
      <c r="P188" s="118"/>
    </row>
    <row r="189" spans="14:16">
      <c r="N189" s="102">
        <v>1030427</v>
      </c>
      <c r="O189" s="226" t="s">
        <v>310</v>
      </c>
      <c r="P189" s="118"/>
    </row>
    <row r="190" spans="14:16">
      <c r="N190" s="102">
        <v>1030429</v>
      </c>
      <c r="O190" s="226" t="s">
        <v>311</v>
      </c>
      <c r="P190" s="118"/>
    </row>
    <row r="191" spans="14:16">
      <c r="N191" s="102">
        <v>1030430</v>
      </c>
      <c r="O191" s="226" t="s">
        <v>312</v>
      </c>
      <c r="P191" s="118"/>
    </row>
    <row r="192" spans="14:16">
      <c r="N192" s="102">
        <v>1030431</v>
      </c>
      <c r="O192" s="226" t="s">
        <v>313</v>
      </c>
      <c r="P192" s="118"/>
    </row>
    <row r="193" spans="14:16">
      <c r="N193" s="102">
        <v>1030432</v>
      </c>
      <c r="O193" s="226" t="s">
        <v>314</v>
      </c>
      <c r="P193" s="118"/>
    </row>
    <row r="194" spans="14:16">
      <c r="N194" s="102">
        <v>103043208</v>
      </c>
      <c r="O194" s="226" t="s">
        <v>315</v>
      </c>
      <c r="P194" s="118"/>
    </row>
    <row r="195" spans="14:16">
      <c r="N195" s="102">
        <v>1030433</v>
      </c>
      <c r="O195" s="226" t="s">
        <v>316</v>
      </c>
      <c r="P195" s="118"/>
    </row>
    <row r="196" spans="14:16">
      <c r="N196" s="102">
        <v>1030434</v>
      </c>
      <c r="O196" s="226" t="s">
        <v>317</v>
      </c>
      <c r="P196" s="118"/>
    </row>
    <row r="197" spans="14:16">
      <c r="N197" s="102">
        <v>103043404</v>
      </c>
      <c r="O197" s="226" t="s">
        <v>318</v>
      </c>
      <c r="P197" s="118"/>
    </row>
    <row r="198" spans="14:16">
      <c r="N198" s="102">
        <v>1030435</v>
      </c>
      <c r="O198" s="226" t="s">
        <v>319</v>
      </c>
      <c r="P198" s="118"/>
    </row>
    <row r="199" spans="14:16">
      <c r="N199" s="102">
        <v>1030440</v>
      </c>
      <c r="O199" s="226" t="s">
        <v>320</v>
      </c>
      <c r="P199" s="118"/>
    </row>
    <row r="200" spans="14:16">
      <c r="N200" s="102">
        <v>1030442</v>
      </c>
      <c r="O200" s="226" t="s">
        <v>321</v>
      </c>
      <c r="P200" s="118"/>
    </row>
    <row r="201" spans="14:16">
      <c r="N201" s="102">
        <v>103044220</v>
      </c>
      <c r="O201" s="226" t="s">
        <v>322</v>
      </c>
      <c r="P201" s="118"/>
    </row>
    <row r="202" spans="14:16">
      <c r="N202" s="102">
        <v>1030443</v>
      </c>
      <c r="O202" s="226" t="s">
        <v>323</v>
      </c>
      <c r="P202" s="118"/>
    </row>
    <row r="203" spans="14:16">
      <c r="N203" s="102">
        <v>103044308</v>
      </c>
      <c r="O203" s="226" t="s">
        <v>324</v>
      </c>
      <c r="P203" s="118"/>
    </row>
    <row r="204" spans="14:16">
      <c r="N204" s="102">
        <v>1030444</v>
      </c>
      <c r="O204" s="226" t="s">
        <v>325</v>
      </c>
      <c r="P204" s="118"/>
    </row>
    <row r="205" spans="14:16">
      <c r="N205" s="102">
        <v>1030445</v>
      </c>
      <c r="O205" s="226" t="s">
        <v>326</v>
      </c>
      <c r="P205" s="118"/>
    </row>
    <row r="206" spans="14:16">
      <c r="N206" s="102">
        <v>103044507</v>
      </c>
      <c r="O206" s="226" t="s">
        <v>327</v>
      </c>
      <c r="P206" s="118"/>
    </row>
    <row r="207" spans="14:16">
      <c r="N207" s="102">
        <v>1030446</v>
      </c>
      <c r="O207" s="226" t="s">
        <v>328</v>
      </c>
      <c r="P207" s="118"/>
    </row>
    <row r="208" spans="14:16">
      <c r="N208" s="102">
        <v>103044609</v>
      </c>
      <c r="O208" s="226" t="s">
        <v>329</v>
      </c>
      <c r="P208" s="118"/>
    </row>
    <row r="209" spans="14:16">
      <c r="N209" s="102">
        <v>1030447</v>
      </c>
      <c r="O209" s="226" t="s">
        <v>330</v>
      </c>
      <c r="P209" s="118"/>
    </row>
    <row r="210" spans="14:16">
      <c r="N210" s="102">
        <v>1030448</v>
      </c>
      <c r="O210" s="226" t="s">
        <v>331</v>
      </c>
      <c r="P210" s="118"/>
    </row>
    <row r="211" spans="14:16">
      <c r="N211" s="102">
        <v>1030449</v>
      </c>
      <c r="O211" s="226" t="s">
        <v>332</v>
      </c>
      <c r="P211" s="118"/>
    </row>
    <row r="212" spans="14:16">
      <c r="N212" s="102">
        <v>1030450</v>
      </c>
      <c r="O212" s="226" t="s">
        <v>333</v>
      </c>
      <c r="P212" s="118"/>
    </row>
    <row r="213" spans="14:16">
      <c r="N213" s="102">
        <v>1030451</v>
      </c>
      <c r="O213" s="226" t="s">
        <v>334</v>
      </c>
      <c r="P213" s="118"/>
    </row>
    <row r="214" spans="14:16">
      <c r="N214" s="102">
        <v>1030452</v>
      </c>
      <c r="O214" s="226" t="s">
        <v>335</v>
      </c>
      <c r="P214" s="118"/>
    </row>
    <row r="215" spans="14:16">
      <c r="N215" s="102">
        <v>1030455</v>
      </c>
      <c r="O215" s="226" t="s">
        <v>336</v>
      </c>
      <c r="P215" s="118"/>
    </row>
    <row r="216" spans="14:16">
      <c r="N216" s="102">
        <v>1030456</v>
      </c>
      <c r="O216" s="226" t="s">
        <v>337</v>
      </c>
      <c r="P216" s="118"/>
    </row>
    <row r="217" spans="14:16">
      <c r="N217" s="102">
        <v>1030457</v>
      </c>
      <c r="O217" s="226" t="s">
        <v>338</v>
      </c>
      <c r="P217" s="118"/>
    </row>
    <row r="218" spans="14:16">
      <c r="N218" s="102">
        <v>1030458</v>
      </c>
      <c r="O218" s="226" t="s">
        <v>339</v>
      </c>
      <c r="P218" s="118"/>
    </row>
    <row r="219" spans="14:16">
      <c r="N219" s="102">
        <v>1030459</v>
      </c>
      <c r="O219" s="226" t="s">
        <v>340</v>
      </c>
      <c r="P219" s="118"/>
    </row>
    <row r="220" spans="14:16">
      <c r="N220" s="102">
        <v>1030461</v>
      </c>
      <c r="O220" s="226" t="s">
        <v>341</v>
      </c>
      <c r="P220" s="118"/>
    </row>
    <row r="221" spans="14:16">
      <c r="N221" s="102">
        <v>1030499</v>
      </c>
      <c r="O221" s="226" t="s">
        <v>342</v>
      </c>
      <c r="P221" s="118"/>
    </row>
    <row r="222" spans="14:16">
      <c r="N222" s="102">
        <v>10305</v>
      </c>
      <c r="O222" s="117" t="s">
        <v>83</v>
      </c>
      <c r="P222" s="118"/>
    </row>
    <row r="223" spans="14:16">
      <c r="N223" s="102">
        <v>1030501</v>
      </c>
      <c r="O223" s="226" t="s">
        <v>343</v>
      </c>
      <c r="P223" s="118"/>
    </row>
    <row r="224" spans="14:16">
      <c r="N224" s="102">
        <v>103050101</v>
      </c>
      <c r="O224" s="226" t="s">
        <v>344</v>
      </c>
      <c r="P224" s="118"/>
    </row>
    <row r="225" spans="14:16">
      <c r="N225" s="102">
        <v>103050102</v>
      </c>
      <c r="O225" s="226" t="s">
        <v>345</v>
      </c>
      <c r="P225" s="118"/>
    </row>
    <row r="226" spans="14:16">
      <c r="N226" s="102">
        <v>103050103</v>
      </c>
      <c r="O226" s="226" t="s">
        <v>346</v>
      </c>
      <c r="P226" s="118"/>
    </row>
    <row r="227" spans="14:16">
      <c r="N227" s="102">
        <v>103050105</v>
      </c>
      <c r="O227" s="226" t="s">
        <v>347</v>
      </c>
      <c r="P227" s="118"/>
    </row>
    <row r="228" spans="14:16">
      <c r="N228" s="102">
        <v>103050107</v>
      </c>
      <c r="O228" s="226" t="s">
        <v>348</v>
      </c>
      <c r="P228" s="118"/>
    </row>
    <row r="229" spans="14:16">
      <c r="N229" s="102">
        <v>103050108</v>
      </c>
      <c r="O229" s="226" t="s">
        <v>349</v>
      </c>
      <c r="P229" s="118"/>
    </row>
    <row r="230" spans="14:16">
      <c r="N230" s="102">
        <v>103050109</v>
      </c>
      <c r="O230" s="226" t="s">
        <v>350</v>
      </c>
      <c r="P230" s="118"/>
    </row>
    <row r="231" spans="14:16">
      <c r="N231" s="102">
        <v>103050110</v>
      </c>
      <c r="O231" s="226" t="s">
        <v>351</v>
      </c>
      <c r="P231" s="118"/>
    </row>
    <row r="232" spans="14:16">
      <c r="N232" s="102">
        <v>103050111</v>
      </c>
      <c r="O232" s="226" t="s">
        <v>352</v>
      </c>
      <c r="P232" s="118"/>
    </row>
    <row r="233" spans="14:16">
      <c r="N233" s="102">
        <v>103050112</v>
      </c>
      <c r="O233" s="226" t="s">
        <v>353</v>
      </c>
      <c r="P233" s="227"/>
    </row>
    <row r="234" spans="14:16">
      <c r="N234" s="102">
        <v>103050113</v>
      </c>
      <c r="O234" s="226" t="s">
        <v>354</v>
      </c>
      <c r="P234" s="118"/>
    </row>
    <row r="235" spans="14:16">
      <c r="N235" s="102">
        <v>103050114</v>
      </c>
      <c r="O235" s="226" t="s">
        <v>355</v>
      </c>
      <c r="P235" s="225"/>
    </row>
    <row r="236" spans="14:16">
      <c r="N236" s="102">
        <v>103050115</v>
      </c>
      <c r="O236" s="226" t="s">
        <v>356</v>
      </c>
      <c r="P236" s="118"/>
    </row>
    <row r="237" spans="14:16">
      <c r="N237" s="102">
        <v>103050116</v>
      </c>
      <c r="O237" s="226" t="s">
        <v>357</v>
      </c>
      <c r="P237" s="118"/>
    </row>
    <row r="238" spans="14:16">
      <c r="N238" s="102">
        <v>103050117</v>
      </c>
      <c r="O238" s="226" t="s">
        <v>358</v>
      </c>
      <c r="P238" s="118"/>
    </row>
    <row r="239" spans="14:16">
      <c r="N239" s="102">
        <v>103050119</v>
      </c>
      <c r="O239" s="226" t="s">
        <v>359</v>
      </c>
      <c r="P239" s="118"/>
    </row>
    <row r="240" spans="14:16">
      <c r="N240" s="102">
        <v>103050120</v>
      </c>
      <c r="O240" s="226" t="s">
        <v>360</v>
      </c>
      <c r="P240" s="118"/>
    </row>
    <row r="241" spans="14:16">
      <c r="N241" s="102">
        <v>103050121</v>
      </c>
      <c r="O241" s="226" t="s">
        <v>361</v>
      </c>
      <c r="P241" s="118"/>
    </row>
    <row r="242" spans="14:16">
      <c r="N242" s="102">
        <v>103050122</v>
      </c>
      <c r="O242" s="226" t="s">
        <v>362</v>
      </c>
      <c r="P242" s="118"/>
    </row>
    <row r="243" spans="14:16">
      <c r="N243" s="102">
        <v>103050123</v>
      </c>
      <c r="O243" s="226" t="s">
        <v>363</v>
      </c>
      <c r="P243" s="118"/>
    </row>
    <row r="244" spans="14:16">
      <c r="N244" s="102">
        <v>103050199</v>
      </c>
      <c r="O244" s="226" t="s">
        <v>364</v>
      </c>
      <c r="P244" s="118"/>
    </row>
    <row r="245" spans="14:16">
      <c r="N245" s="102">
        <v>1030502</v>
      </c>
      <c r="O245" s="226" t="s">
        <v>365</v>
      </c>
      <c r="P245" s="118"/>
    </row>
    <row r="246" spans="14:16">
      <c r="N246" s="102">
        <v>1030503</v>
      </c>
      <c r="O246" s="226" t="s">
        <v>366</v>
      </c>
      <c r="P246" s="118"/>
    </row>
    <row r="247" spans="14:16">
      <c r="N247" s="102">
        <v>1030509</v>
      </c>
      <c r="O247" s="226" t="s">
        <v>367</v>
      </c>
      <c r="P247" s="118"/>
    </row>
    <row r="248" spans="14:16">
      <c r="N248" s="102">
        <v>10306</v>
      </c>
      <c r="O248" s="117" t="s">
        <v>85</v>
      </c>
      <c r="P248" s="118"/>
    </row>
    <row r="249" spans="14:16">
      <c r="N249" s="102">
        <v>1030601</v>
      </c>
      <c r="O249" s="226" t="s">
        <v>368</v>
      </c>
      <c r="P249" s="118"/>
    </row>
    <row r="250" spans="14:16">
      <c r="N250" s="102">
        <v>103060101</v>
      </c>
      <c r="O250" s="226" t="s">
        <v>369</v>
      </c>
      <c r="P250" s="118"/>
    </row>
    <row r="251" spans="14:16">
      <c r="N251" s="102">
        <v>103060102</v>
      </c>
      <c r="O251" s="226" t="s">
        <v>370</v>
      </c>
      <c r="P251" s="118"/>
    </row>
    <row r="252" spans="14:16">
      <c r="N252" s="102">
        <v>103060199</v>
      </c>
      <c r="O252" s="226" t="s">
        <v>371</v>
      </c>
      <c r="P252" s="118"/>
    </row>
    <row r="253" spans="14:16">
      <c r="N253" s="102">
        <v>1030602</v>
      </c>
      <c r="O253" s="226" t="s">
        <v>372</v>
      </c>
      <c r="P253" s="118"/>
    </row>
    <row r="254" spans="14:16">
      <c r="N254" s="102">
        <v>103060201</v>
      </c>
      <c r="O254" s="226" t="s">
        <v>373</v>
      </c>
      <c r="P254" s="118"/>
    </row>
    <row r="255" spans="14:16">
      <c r="N255" s="102">
        <v>103060299</v>
      </c>
      <c r="O255" s="226" t="s">
        <v>374</v>
      </c>
      <c r="P255" s="118"/>
    </row>
    <row r="256" spans="14:16">
      <c r="N256" s="102">
        <v>1030603</v>
      </c>
      <c r="O256" s="226" t="s">
        <v>375</v>
      </c>
      <c r="P256" s="118"/>
    </row>
    <row r="257" spans="14:16">
      <c r="N257" s="102">
        <v>103060399</v>
      </c>
      <c r="O257" s="226" t="s">
        <v>376</v>
      </c>
      <c r="P257" s="118"/>
    </row>
    <row r="258" spans="14:16">
      <c r="N258" s="102">
        <v>1030604</v>
      </c>
      <c r="O258" s="226" t="s">
        <v>377</v>
      </c>
      <c r="P258" s="118"/>
    </row>
    <row r="259" spans="14:16">
      <c r="N259" s="102">
        <v>103060499</v>
      </c>
      <c r="O259" s="226" t="s">
        <v>378</v>
      </c>
      <c r="P259" s="118"/>
    </row>
    <row r="260" spans="14:16">
      <c r="N260" s="102">
        <v>1030605</v>
      </c>
      <c r="O260" s="226" t="s">
        <v>379</v>
      </c>
      <c r="P260" s="118"/>
    </row>
    <row r="261" spans="14:16">
      <c r="N261" s="102">
        <v>1030606</v>
      </c>
      <c r="O261" s="226" t="s">
        <v>380</v>
      </c>
      <c r="P261" s="118"/>
    </row>
    <row r="262" spans="14:16">
      <c r="N262" s="102">
        <v>103060601</v>
      </c>
      <c r="O262" s="226" t="s">
        <v>381</v>
      </c>
      <c r="P262" s="118"/>
    </row>
    <row r="263" spans="14:16">
      <c r="N263" s="102">
        <v>103060602</v>
      </c>
      <c r="O263" s="226" t="s">
        <v>382</v>
      </c>
      <c r="P263" s="118"/>
    </row>
    <row r="264" spans="14:16">
      <c r="N264" s="102">
        <v>103060699</v>
      </c>
      <c r="O264" s="226" t="s">
        <v>383</v>
      </c>
      <c r="P264" s="118"/>
    </row>
    <row r="265" spans="14:16">
      <c r="N265" s="102">
        <v>1030607</v>
      </c>
      <c r="O265" s="226" t="s">
        <v>384</v>
      </c>
      <c r="P265" s="118"/>
    </row>
    <row r="266" spans="14:16">
      <c r="N266" s="102">
        <v>1030699</v>
      </c>
      <c r="O266" s="226" t="s">
        <v>385</v>
      </c>
      <c r="P266" s="118"/>
    </row>
    <row r="267" spans="14:16">
      <c r="N267" s="102">
        <v>10307</v>
      </c>
      <c r="O267" s="117" t="s">
        <v>87</v>
      </c>
      <c r="P267" s="118"/>
    </row>
    <row r="268" spans="14:16">
      <c r="N268" s="102">
        <v>1030701</v>
      </c>
      <c r="O268" s="226" t="s">
        <v>386</v>
      </c>
      <c r="P268" s="118"/>
    </row>
    <row r="269" spans="14:16">
      <c r="N269" s="102">
        <v>1030702</v>
      </c>
      <c r="O269" s="226" t="s">
        <v>387</v>
      </c>
      <c r="P269" s="118"/>
    </row>
    <row r="270" spans="14:16">
      <c r="N270" s="102">
        <v>1030703</v>
      </c>
      <c r="O270" s="226" t="s">
        <v>388</v>
      </c>
      <c r="P270" s="118"/>
    </row>
    <row r="271" spans="14:16">
      <c r="N271" s="102">
        <v>1030704</v>
      </c>
      <c r="O271" s="226" t="s">
        <v>389</v>
      </c>
      <c r="P271" s="118"/>
    </row>
    <row r="272" spans="14:16">
      <c r="N272" s="102">
        <v>1030705</v>
      </c>
      <c r="O272" s="226" t="s">
        <v>390</v>
      </c>
      <c r="P272" s="118"/>
    </row>
    <row r="273" spans="14:16">
      <c r="N273" s="102">
        <v>103070501</v>
      </c>
      <c r="O273" s="226" t="s">
        <v>391</v>
      </c>
      <c r="P273" s="118"/>
    </row>
    <row r="274" spans="14:16">
      <c r="N274" s="102">
        <v>103070502</v>
      </c>
      <c r="O274" s="226" t="s">
        <v>392</v>
      </c>
      <c r="P274" s="118"/>
    </row>
    <row r="275" spans="14:16">
      <c r="N275" s="102">
        <v>103070503</v>
      </c>
      <c r="O275" s="226" t="s">
        <v>393</v>
      </c>
      <c r="P275" s="118"/>
    </row>
    <row r="276" spans="14:16">
      <c r="N276" s="102">
        <v>103070599</v>
      </c>
      <c r="O276" s="226" t="s">
        <v>394</v>
      </c>
      <c r="P276" s="118"/>
    </row>
    <row r="277" spans="14:16">
      <c r="N277" s="102">
        <v>1030706</v>
      </c>
      <c r="O277" s="226" t="s">
        <v>395</v>
      </c>
      <c r="P277" s="118"/>
    </row>
    <row r="278" spans="14:16">
      <c r="N278" s="102">
        <v>1030707</v>
      </c>
      <c r="O278" s="226" t="s">
        <v>396</v>
      </c>
      <c r="P278" s="118"/>
    </row>
    <row r="279" spans="14:16">
      <c r="N279" s="102">
        <v>1030708</v>
      </c>
      <c r="O279" s="226" t="s">
        <v>397</v>
      </c>
      <c r="P279" s="118"/>
    </row>
    <row r="280" spans="14:16">
      <c r="N280" s="102">
        <v>1030709</v>
      </c>
      <c r="O280" s="226" t="s">
        <v>398</v>
      </c>
      <c r="P280" s="118"/>
    </row>
    <row r="281" spans="14:16">
      <c r="N281" s="102">
        <v>1030710</v>
      </c>
      <c r="O281" s="226" t="s">
        <v>399</v>
      </c>
      <c r="P281" s="118"/>
    </row>
    <row r="282" spans="14:16">
      <c r="N282" s="102">
        <v>103071001</v>
      </c>
      <c r="O282" s="226" t="s">
        <v>400</v>
      </c>
      <c r="P282" s="118"/>
    </row>
    <row r="283" spans="14:16">
      <c r="N283" s="102">
        <v>103071002</v>
      </c>
      <c r="O283" s="226" t="s">
        <v>401</v>
      </c>
      <c r="P283" s="118"/>
    </row>
    <row r="284" spans="14:16">
      <c r="N284" s="102">
        <v>1030711</v>
      </c>
      <c r="O284" s="226" t="s">
        <v>402</v>
      </c>
      <c r="P284" s="118"/>
    </row>
    <row r="285" spans="14:16">
      <c r="N285" s="102">
        <v>1030712</v>
      </c>
      <c r="O285" s="226" t="s">
        <v>403</v>
      </c>
      <c r="P285" s="118"/>
    </row>
    <row r="286" spans="14:16">
      <c r="N286" s="102">
        <v>1030713</v>
      </c>
      <c r="O286" s="226" t="s">
        <v>404</v>
      </c>
      <c r="P286" s="118"/>
    </row>
    <row r="287" spans="14:16">
      <c r="N287" s="102">
        <v>1030714</v>
      </c>
      <c r="O287" s="226" t="s">
        <v>405</v>
      </c>
      <c r="P287" s="118"/>
    </row>
    <row r="288" spans="14:16">
      <c r="N288" s="102">
        <v>103071401</v>
      </c>
      <c r="O288" s="226" t="s">
        <v>406</v>
      </c>
      <c r="P288" s="118"/>
    </row>
    <row r="289" spans="14:16">
      <c r="N289" s="102">
        <v>103071402</v>
      </c>
      <c r="O289" s="226" t="s">
        <v>407</v>
      </c>
      <c r="P289" s="118"/>
    </row>
    <row r="290" spans="14:16">
      <c r="N290" s="102">
        <v>103071404</v>
      </c>
      <c r="O290" s="226" t="s">
        <v>408</v>
      </c>
      <c r="P290" s="118"/>
    </row>
    <row r="291" spans="14:16">
      <c r="N291" s="102">
        <v>103071405</v>
      </c>
      <c r="O291" s="226" t="s">
        <v>409</v>
      </c>
      <c r="P291" s="118"/>
    </row>
    <row r="292" spans="14:16">
      <c r="N292" s="102">
        <v>1030715</v>
      </c>
      <c r="O292" s="226" t="s">
        <v>410</v>
      </c>
      <c r="P292" s="118"/>
    </row>
    <row r="293" spans="14:16">
      <c r="N293" s="102">
        <v>1030716</v>
      </c>
      <c r="O293" s="226" t="s">
        <v>411</v>
      </c>
      <c r="P293" s="118"/>
    </row>
    <row r="294" spans="14:16">
      <c r="N294" s="102">
        <v>1030717</v>
      </c>
      <c r="O294" s="226" t="s">
        <v>412</v>
      </c>
      <c r="P294" s="118"/>
    </row>
    <row r="295" spans="14:16">
      <c r="N295" s="102" t="s">
        <v>413</v>
      </c>
      <c r="O295" s="226" t="s">
        <v>414</v>
      </c>
      <c r="P295" s="118"/>
    </row>
    <row r="296" spans="14:16">
      <c r="N296" s="102" t="s">
        <v>415</v>
      </c>
      <c r="O296" s="226" t="s">
        <v>416</v>
      </c>
      <c r="P296" s="118"/>
    </row>
    <row r="297" spans="14:16">
      <c r="N297" s="102" t="s">
        <v>417</v>
      </c>
      <c r="O297" s="226" t="s">
        <v>418</v>
      </c>
      <c r="P297" s="118"/>
    </row>
    <row r="298" spans="14:16">
      <c r="N298" s="102" t="s">
        <v>419</v>
      </c>
      <c r="O298" s="226" t="s">
        <v>420</v>
      </c>
      <c r="P298" s="118"/>
    </row>
    <row r="299" spans="14:16">
      <c r="N299" s="102" t="s">
        <v>421</v>
      </c>
      <c r="O299" s="226" t="s">
        <v>422</v>
      </c>
      <c r="P299" s="118"/>
    </row>
    <row r="300" spans="14:16">
      <c r="N300" s="102">
        <v>1030799</v>
      </c>
      <c r="O300" s="226" t="s">
        <v>423</v>
      </c>
      <c r="P300" s="118"/>
    </row>
    <row r="301" spans="14:16">
      <c r="N301" s="102">
        <v>10308</v>
      </c>
      <c r="O301" s="117" t="s">
        <v>89</v>
      </c>
      <c r="P301" s="118"/>
    </row>
    <row r="302" spans="14:16">
      <c r="N302" s="102">
        <v>1030801</v>
      </c>
      <c r="O302" s="226" t="s">
        <v>424</v>
      </c>
      <c r="P302" s="118"/>
    </row>
    <row r="303" spans="14:16">
      <c r="N303" s="102">
        <v>1030802</v>
      </c>
      <c r="O303" s="226" t="s">
        <v>425</v>
      </c>
      <c r="P303" s="118"/>
    </row>
    <row r="304" spans="14:16">
      <c r="N304" s="102">
        <v>10309</v>
      </c>
      <c r="O304" s="117" t="s">
        <v>91</v>
      </c>
      <c r="P304" s="118"/>
    </row>
    <row r="305" spans="14:16">
      <c r="N305" s="102">
        <v>1030901</v>
      </c>
      <c r="O305" s="226" t="s">
        <v>426</v>
      </c>
      <c r="P305" s="118"/>
    </row>
    <row r="306" spans="14:16">
      <c r="N306" s="102">
        <v>1030902</v>
      </c>
      <c r="O306" s="226" t="s">
        <v>427</v>
      </c>
      <c r="P306" s="118"/>
    </row>
    <row r="307" spans="14:16">
      <c r="N307" s="102">
        <v>1030903</v>
      </c>
      <c r="O307" s="226" t="s">
        <v>428</v>
      </c>
      <c r="P307" s="118"/>
    </row>
    <row r="308" spans="14:16">
      <c r="N308" s="102">
        <v>1030904</v>
      </c>
      <c r="O308" s="226" t="s">
        <v>429</v>
      </c>
      <c r="P308" s="118"/>
    </row>
    <row r="309" spans="14:16">
      <c r="N309" s="102">
        <v>1030999</v>
      </c>
      <c r="O309" s="226" t="s">
        <v>430</v>
      </c>
      <c r="P309" s="118"/>
    </row>
    <row r="310" spans="14:16">
      <c r="N310" s="102">
        <v>10399</v>
      </c>
      <c r="O310" s="117" t="s">
        <v>93</v>
      </c>
      <c r="P310" s="118"/>
    </row>
    <row r="311" spans="14:16">
      <c r="N311" s="102">
        <v>1039904</v>
      </c>
      <c r="O311" s="226" t="s">
        <v>431</v>
      </c>
      <c r="P311" s="118"/>
    </row>
    <row r="312" spans="14:16">
      <c r="N312" s="102">
        <v>1039907</v>
      </c>
      <c r="O312" s="226" t="s">
        <v>432</v>
      </c>
      <c r="P312" s="118"/>
    </row>
    <row r="313" spans="14:16">
      <c r="N313" s="102">
        <v>1039908</v>
      </c>
      <c r="O313" s="226" t="s">
        <v>433</v>
      </c>
      <c r="P313" s="118"/>
    </row>
    <row r="314" spans="14:16">
      <c r="N314" s="102">
        <v>1039912</v>
      </c>
      <c r="O314" s="226" t="s">
        <v>434</v>
      </c>
      <c r="P314" s="118"/>
    </row>
    <row r="315" spans="14:16">
      <c r="N315" s="102">
        <v>1039913</v>
      </c>
      <c r="O315" s="226" t="s">
        <v>435</v>
      </c>
      <c r="P315" s="118"/>
    </row>
    <row r="316" spans="14:16">
      <c r="N316" s="102">
        <v>1039914</v>
      </c>
      <c r="O316" s="226" t="s">
        <v>436</v>
      </c>
      <c r="P316" s="118"/>
    </row>
    <row r="317" spans="14:16">
      <c r="N317" s="102">
        <v>1039999</v>
      </c>
      <c r="O317" s="226" t="s">
        <v>437</v>
      </c>
      <c r="P317" s="118"/>
    </row>
  </sheetData>
  <sheetProtection selectLockedCells="1" selectUnlockedCells="1" autoFilter="0" pivotTables="0"/>
  <mergeCells count="14">
    <mergeCell ref="A1:I1"/>
    <mergeCell ref="B3:F3"/>
    <mergeCell ref="G3:I3"/>
    <mergeCell ref="E4:F4"/>
    <mergeCell ref="H4:I4"/>
    <mergeCell ref="N4:P4"/>
    <mergeCell ref="A3:A5"/>
    <mergeCell ref="B4:B5"/>
    <mergeCell ref="C4:C5"/>
    <mergeCell ref="D4:D5"/>
    <mergeCell ref="G4:G5"/>
    <mergeCell ref="J4:J5"/>
    <mergeCell ref="K4:K5"/>
    <mergeCell ref="L4:L5"/>
  </mergeCells>
  <printOptions horizontalCentered="1"/>
  <pageMargins left="0.354166666666667" right="0.236111111111111" top="0.550694444444444" bottom="0.590277777777778" header="0.156944444444444" footer="0.393055555555556"/>
  <pageSetup paperSize="9" firstPageNumber="25" fitToWidth="0" fitToHeight="0" orientation="landscape" useFirstPageNumber="1" horizontalDpi="600"/>
  <headerFooter>
    <oddFooter>&amp;C&amp;"仿宋_GB2312"&amp;14—&amp;P—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25"/>
  <sheetViews>
    <sheetView showZeros="0" view="pageBreakPreview" zoomScaleNormal="100" workbookViewId="0">
      <pane xSplit="2" ySplit="6" topLeftCell="C573" activePane="bottomRight" state="frozen"/>
      <selection/>
      <selection pane="topRight"/>
      <selection pane="bottomLeft"/>
      <selection pane="bottomRight" activeCell="B581" sqref="B581"/>
    </sheetView>
  </sheetViews>
  <sheetFormatPr defaultColWidth="9" defaultRowHeight="15.75" customHeight="1"/>
  <cols>
    <col min="1" max="1" width="6.275" style="144" hidden="1" customWidth="1"/>
    <col min="2" max="2" width="45.3666666666667" style="68" customWidth="1"/>
    <col min="3" max="4" width="12.625" style="125" customWidth="1"/>
    <col min="5" max="5" width="9.625" style="145" customWidth="1"/>
    <col min="6" max="6" width="12.625" style="125" customWidth="1"/>
    <col min="7" max="7" width="9.625" style="145" customWidth="1"/>
    <col min="8" max="9" width="12.625" style="125" customWidth="1"/>
    <col min="10" max="10" width="9.625" style="145" customWidth="1"/>
    <col min="11" max="11" width="9.125" style="144" hidden="1" customWidth="1"/>
    <col min="12" max="12" width="11.5416666666667" style="144" hidden="1" customWidth="1"/>
    <col min="13" max="15" width="12.625" style="165" hidden="1" customWidth="1"/>
    <col min="16" max="16" width="10.9083333333333" style="165" hidden="1" customWidth="1"/>
    <col min="17" max="17" width="12" style="165" hidden="1" customWidth="1"/>
    <col min="18" max="19" width="11.375" style="71" hidden="1" customWidth="1"/>
    <col min="20" max="21" width="11.375" style="166" hidden="1" customWidth="1"/>
    <col min="22" max="22" width="9" style="71" hidden="1" customWidth="1"/>
    <col min="23" max="23" width="9" style="51" hidden="1" customWidth="1"/>
    <col min="24" max="24" width="24.375" style="51" hidden="1" customWidth="1"/>
    <col min="25" max="25" width="9" style="51" hidden="1" customWidth="1"/>
    <col min="26" max="35" width="9" style="51" customWidth="1"/>
    <col min="36" max="16384" width="9" style="51"/>
  </cols>
  <sheetData>
    <row r="1" s="67" customFormat="1" ht="27" customHeight="1" spans="1:22">
      <c r="A1" s="146"/>
      <c r="B1" s="52" t="s">
        <v>438</v>
      </c>
      <c r="C1" s="52"/>
      <c r="D1" s="52"/>
      <c r="E1" s="52"/>
      <c r="F1" s="52"/>
      <c r="G1" s="52"/>
      <c r="H1" s="52"/>
      <c r="I1" s="52"/>
      <c r="J1" s="52"/>
      <c r="K1" s="146"/>
      <c r="L1" s="146"/>
      <c r="M1" s="179"/>
      <c r="N1" s="179"/>
      <c r="O1" s="179"/>
      <c r="P1" s="179"/>
      <c r="Q1" s="179"/>
      <c r="R1" s="188"/>
      <c r="S1" s="188"/>
      <c r="T1" s="189"/>
      <c r="U1" s="189"/>
      <c r="V1" s="188"/>
    </row>
    <row r="2" s="67" customFormat="1" customHeight="1" spans="1:22">
      <c r="A2" s="147"/>
      <c r="B2" s="148"/>
      <c r="C2" s="149"/>
      <c r="D2" s="149" t="s">
        <v>1</v>
      </c>
      <c r="E2" s="150"/>
      <c r="F2" s="149"/>
      <c r="G2" s="150"/>
      <c r="H2" s="149"/>
      <c r="I2" s="149"/>
      <c r="J2" s="151" t="s">
        <v>439</v>
      </c>
      <c r="K2" s="147"/>
      <c r="L2" s="147"/>
      <c r="M2" s="179"/>
      <c r="N2" s="179"/>
      <c r="O2" s="179"/>
      <c r="P2" s="179"/>
      <c r="Q2" s="179"/>
      <c r="R2" s="188"/>
      <c r="S2" s="188"/>
      <c r="T2" s="189"/>
      <c r="U2" s="189"/>
      <c r="V2" s="188"/>
    </row>
    <row r="3" s="49" customFormat="1" ht="15.95" customHeight="1" spans="1:22">
      <c r="A3" s="152" t="s">
        <v>440</v>
      </c>
      <c r="B3" s="54" t="s">
        <v>28</v>
      </c>
      <c r="C3" s="167" t="s">
        <v>29</v>
      </c>
      <c r="D3" s="168"/>
      <c r="E3" s="168"/>
      <c r="F3" s="168"/>
      <c r="G3" s="114"/>
      <c r="H3" s="167" t="s">
        <v>30</v>
      </c>
      <c r="I3" s="168"/>
      <c r="J3" s="114"/>
      <c r="K3" s="51" t="s">
        <v>31</v>
      </c>
      <c r="L3" s="180"/>
      <c r="M3" s="181"/>
      <c r="N3" s="181"/>
      <c r="O3" s="181"/>
      <c r="P3" s="181"/>
      <c r="Q3" s="181">
        <f>Q6-H578</f>
        <v>0</v>
      </c>
      <c r="R3" s="180"/>
      <c r="S3" s="180"/>
      <c r="T3" s="190"/>
      <c r="U3" s="190"/>
      <c r="V3" s="80"/>
    </row>
    <row r="4" s="49" customFormat="1" ht="31" customHeight="1" spans="1:25">
      <c r="A4" s="81"/>
      <c r="B4" s="54"/>
      <c r="C4" s="169" t="s">
        <v>32</v>
      </c>
      <c r="D4" s="169" t="s">
        <v>33</v>
      </c>
      <c r="E4" s="170" t="s">
        <v>441</v>
      </c>
      <c r="F4" s="167" t="s">
        <v>35</v>
      </c>
      <c r="G4" s="114"/>
      <c r="H4" s="169" t="s">
        <v>36</v>
      </c>
      <c r="I4" s="54" t="s">
        <v>442</v>
      </c>
      <c r="J4" s="54"/>
      <c r="K4" s="81"/>
      <c r="L4" s="157"/>
      <c r="M4" s="182" t="s">
        <v>443</v>
      </c>
      <c r="N4" s="182" t="s">
        <v>444</v>
      </c>
      <c r="O4" s="182" t="s">
        <v>445</v>
      </c>
      <c r="P4" s="182" t="s">
        <v>40</v>
      </c>
      <c r="Q4" s="157" t="s">
        <v>446</v>
      </c>
      <c r="R4" s="157"/>
      <c r="S4" s="157"/>
      <c r="T4" s="191"/>
      <c r="U4" s="191"/>
      <c r="V4" s="80"/>
      <c r="W4" s="49" t="s">
        <v>447</v>
      </c>
      <c r="X4" s="88"/>
      <c r="Y4" s="88"/>
    </row>
    <row r="5" s="49" customFormat="1" ht="16" customHeight="1" spans="1:25">
      <c r="A5" s="157" t="s">
        <v>44</v>
      </c>
      <c r="B5" s="54"/>
      <c r="C5" s="171"/>
      <c r="D5" s="171"/>
      <c r="E5" s="172"/>
      <c r="F5" s="154" t="s">
        <v>42</v>
      </c>
      <c r="G5" s="155" t="s">
        <v>43</v>
      </c>
      <c r="H5" s="171"/>
      <c r="I5" s="154" t="s">
        <v>42</v>
      </c>
      <c r="J5" s="155" t="s">
        <v>43</v>
      </c>
      <c r="K5" s="157" t="s">
        <v>44</v>
      </c>
      <c r="L5" s="157" t="s">
        <v>45</v>
      </c>
      <c r="M5" s="182" t="s">
        <v>42</v>
      </c>
      <c r="N5" s="182" t="s">
        <v>42</v>
      </c>
      <c r="O5" s="182" t="s">
        <v>42</v>
      </c>
      <c r="P5" s="182" t="s">
        <v>42</v>
      </c>
      <c r="Q5" s="182" t="s">
        <v>448</v>
      </c>
      <c r="R5" s="157" t="s">
        <v>449</v>
      </c>
      <c r="S5" s="157" t="s">
        <v>450</v>
      </c>
      <c r="T5" s="191" t="s">
        <v>451</v>
      </c>
      <c r="U5" s="191" t="s">
        <v>452</v>
      </c>
      <c r="V5" s="80"/>
      <c r="W5" s="192" t="s">
        <v>44</v>
      </c>
      <c r="X5" s="192" t="s">
        <v>45</v>
      </c>
      <c r="Y5" s="192" t="s">
        <v>42</v>
      </c>
    </row>
    <row r="6" s="67" customFormat="1" ht="15.95" customHeight="1" spans="1:25">
      <c r="A6" s="202"/>
      <c r="B6" s="72" t="s">
        <v>453</v>
      </c>
      <c r="C6" s="55">
        <f t="shared" ref="C6:H6" si="0">SUM(C7,C80,C81,C92,C125,C153,C177,C197,C281,C326,C360,C378,C443,C461,C479,C487,C500,C501,C511,C527,C536,C564,C565,C568,C574,C578)</f>
        <v>156938</v>
      </c>
      <c r="D6" s="55">
        <f t="shared" si="0"/>
        <v>112874</v>
      </c>
      <c r="E6" s="96">
        <f t="shared" ref="E6:E69" si="1">IF(C6&lt;&gt;0,D6/C6*100,0)</f>
        <v>71.92267009902</v>
      </c>
      <c r="F6" s="95">
        <f t="shared" ref="F6:F8" si="2">D6-M6</f>
        <v>-25182</v>
      </c>
      <c r="G6" s="96">
        <f t="shared" ref="G6:G69" si="3">IF(M6&lt;&gt;0,(D6/M6-1)*100,0)</f>
        <v>-18.2404241756968</v>
      </c>
      <c r="H6" s="55">
        <f t="shared" si="0"/>
        <v>136189</v>
      </c>
      <c r="I6" s="95">
        <f t="shared" ref="I6:I69" si="4">H6-C6</f>
        <v>-20749</v>
      </c>
      <c r="J6" s="96">
        <f t="shared" ref="J6:J69" si="5">IF(C6&lt;&gt;0,(H6/C6-1)*100,0)</f>
        <v>-13.2211446558514</v>
      </c>
      <c r="K6" s="202"/>
      <c r="L6" s="203" t="s">
        <v>454</v>
      </c>
      <c r="M6" s="184">
        <f t="shared" ref="M6:O6" si="6">SUM(M7,M80,M81,M92,M125,M153,M177,M197,M281,M326,M360,M378,M443,M461,M479,M487,M500,M501,M511,M527,M536,M564,M565,M568,M574,M578)</f>
        <v>138056</v>
      </c>
      <c r="N6" s="184" t="e">
        <f t="shared" si="6"/>
        <v>#REF!</v>
      </c>
      <c r="O6" s="184" t="e">
        <f t="shared" si="6"/>
        <v>#REF!</v>
      </c>
      <c r="P6" s="184">
        <f t="shared" ref="P6:P69" si="7">D6</f>
        <v>112874</v>
      </c>
      <c r="Q6" s="184">
        <f t="shared" ref="Q6:T6" si="8">SUM(Q7,Q80,Q81,Q92,Q125,Q153,Q177,Q197,Q281,Q326,Q360,Q378,Q443,Q461,Q479,Q487,Q500,Q501,Q511,Q527,Q536,Q564,Q565,Q568,Q574,Q578)</f>
        <v>3100</v>
      </c>
      <c r="R6" s="159"/>
      <c r="S6" s="184">
        <f t="shared" si="8"/>
        <v>0</v>
      </c>
      <c r="T6" s="184">
        <f t="shared" si="8"/>
        <v>0</v>
      </c>
      <c r="U6" s="193">
        <f t="shared" ref="U6:U69" si="9">Q6+R6+S6+T6</f>
        <v>3100</v>
      </c>
      <c r="V6" s="188"/>
      <c r="W6" s="89"/>
      <c r="X6" s="194" t="s">
        <v>453</v>
      </c>
      <c r="Y6" s="118"/>
    </row>
    <row r="7" s="67" customFormat="1" ht="15.95" customHeight="1" spans="1:25">
      <c r="A7" s="202">
        <v>201</v>
      </c>
      <c r="B7" s="97" t="s">
        <v>455</v>
      </c>
      <c r="C7" s="55">
        <f>SUM(C8,C11,C13,C18,C20,C23,C31,C33,C35,C37,C39,C41,C44,C44,C46,C48,C50,C52,C54,C57,C61,C63,C66,C68,C70,C72,C74,C78)</f>
        <v>18806</v>
      </c>
      <c r="D7" s="55">
        <f>SUM(D8,D11,D13,D18,D20,D23,D31,D33,D35,D37,D39,D41,D44,D46,D48,D50,D52,D54,D57,D61,D66,D68,D70,D72,D74,D78,D63)</f>
        <v>16479</v>
      </c>
      <c r="E7" s="96">
        <f t="shared" si="1"/>
        <v>87.6262894820802</v>
      </c>
      <c r="F7" s="95">
        <f t="shared" si="2"/>
        <v>-4247</v>
      </c>
      <c r="G7" s="96">
        <f t="shared" si="3"/>
        <v>-20.4911705104699</v>
      </c>
      <c r="H7" s="55">
        <f>SUM(H8,H11,H13,H18,H20,H23,H31,H33,H35,H37,H39,H41,H44,H46,H48,H50,H52,H54,H57,H61,H66,H68,H70,H72,H74,H78,H63)</f>
        <v>19354</v>
      </c>
      <c r="I7" s="95">
        <f t="shared" si="4"/>
        <v>548</v>
      </c>
      <c r="J7" s="96">
        <f t="shared" si="5"/>
        <v>2.91396362862917</v>
      </c>
      <c r="K7" s="204">
        <v>201</v>
      </c>
      <c r="L7" s="204" t="s">
        <v>456</v>
      </c>
      <c r="M7" s="184">
        <f>SUM(M8,M11,M13,M18,M20,M23,M31,M33,M35,M37,M39,M41,M44,M46,M48,M50,M52,M54,M57,M61,M63,M66,M68,M70,M72,M74,M78)</f>
        <v>20726</v>
      </c>
      <c r="N7" s="184">
        <f>SUM(N8,N11,N13,N18,N20,N23,N31,N33,N35,N37,N39,N41,N44,N46,N48,N50,N52,N54,N57,N61,N63,N66,N68,N70,N72,N74,N78)</f>
        <v>15773</v>
      </c>
      <c r="O7" s="205">
        <f>SUM(O8,O11,O13,O18,O20,O23,O31,O33,O35,O37,O39,O41,O44,O44,O46,O48,O50,O52,O54,O57,O61,O63,O66,O68,O70,O72,O74,O78)</f>
        <v>19192</v>
      </c>
      <c r="P7" s="184">
        <f t="shared" si="7"/>
        <v>16479</v>
      </c>
      <c r="Q7" s="207"/>
      <c r="R7" s="159"/>
      <c r="S7" s="159"/>
      <c r="T7" s="193"/>
      <c r="U7" s="193">
        <f t="shared" si="9"/>
        <v>0</v>
      </c>
      <c r="V7" s="188"/>
      <c r="W7" s="89">
        <v>201</v>
      </c>
      <c r="X7" s="194" t="s">
        <v>457</v>
      </c>
      <c r="Y7" s="118"/>
    </row>
    <row r="8" ht="15.95" customHeight="1" spans="1:25">
      <c r="A8" s="202">
        <v>20101</v>
      </c>
      <c r="B8" s="75" t="s">
        <v>458</v>
      </c>
      <c r="C8" s="60">
        <f t="shared" ref="C8:H8" si="10">SUM(C9:C10)</f>
        <v>104</v>
      </c>
      <c r="D8" s="60">
        <f t="shared" si="10"/>
        <v>67</v>
      </c>
      <c r="E8" s="99">
        <f t="shared" si="1"/>
        <v>64.4230769230769</v>
      </c>
      <c r="F8" s="98">
        <f t="shared" si="2"/>
        <v>19</v>
      </c>
      <c r="G8" s="99">
        <f t="shared" si="3"/>
        <v>39.5833333333333</v>
      </c>
      <c r="H8" s="60">
        <f t="shared" si="10"/>
        <v>58</v>
      </c>
      <c r="I8" s="98">
        <f t="shared" si="4"/>
        <v>-46</v>
      </c>
      <c r="J8" s="99">
        <f t="shared" si="5"/>
        <v>-44.2307692307692</v>
      </c>
      <c r="K8" s="202">
        <v>20101</v>
      </c>
      <c r="L8" s="204" t="s">
        <v>458</v>
      </c>
      <c r="M8" s="184">
        <f t="shared" ref="M8:O8" si="11">SUM(M9:M10)</f>
        <v>48</v>
      </c>
      <c r="N8" s="184">
        <f t="shared" si="11"/>
        <v>55</v>
      </c>
      <c r="O8" s="60">
        <f t="shared" si="11"/>
        <v>94</v>
      </c>
      <c r="P8" s="184">
        <f t="shared" si="7"/>
        <v>67</v>
      </c>
      <c r="Q8" s="207"/>
      <c r="R8" s="185"/>
      <c r="S8" s="159"/>
      <c r="T8" s="185"/>
      <c r="U8" s="195">
        <f t="shared" si="9"/>
        <v>0</v>
      </c>
      <c r="W8" s="89">
        <v>20101</v>
      </c>
      <c r="X8" s="194" t="s">
        <v>459</v>
      </c>
      <c r="Y8" s="118"/>
    </row>
    <row r="9" ht="15.95" customHeight="1" spans="1:25">
      <c r="A9" s="202">
        <v>2010108</v>
      </c>
      <c r="B9" s="75" t="s">
        <v>460</v>
      </c>
      <c r="C9" s="60"/>
      <c r="D9" s="60"/>
      <c r="E9" s="99">
        <f t="shared" si="1"/>
        <v>0</v>
      </c>
      <c r="F9" s="60">
        <f>SUM(F10:F11)</f>
        <v>19</v>
      </c>
      <c r="G9" s="99">
        <f t="shared" si="3"/>
        <v>0</v>
      </c>
      <c r="H9" s="60"/>
      <c r="I9" s="98">
        <f t="shared" si="4"/>
        <v>0</v>
      </c>
      <c r="J9" s="99">
        <f t="shared" si="5"/>
        <v>0</v>
      </c>
      <c r="K9" s="202">
        <v>2010108</v>
      </c>
      <c r="L9" s="202" t="s">
        <v>460</v>
      </c>
      <c r="M9" s="184"/>
      <c r="N9" s="184"/>
      <c r="O9" s="184"/>
      <c r="P9" s="184">
        <f t="shared" si="7"/>
        <v>0</v>
      </c>
      <c r="Q9" s="207"/>
      <c r="R9" s="185"/>
      <c r="S9" s="159"/>
      <c r="T9" s="195"/>
      <c r="U9" s="195">
        <f t="shared" si="9"/>
        <v>0</v>
      </c>
      <c r="W9" s="89">
        <v>2010108</v>
      </c>
      <c r="X9" s="89" t="s">
        <v>461</v>
      </c>
      <c r="Y9" s="118"/>
    </row>
    <row r="10" ht="15.95" customHeight="1" spans="1:25">
      <c r="A10" s="202">
        <v>2010199</v>
      </c>
      <c r="B10" s="75" t="s">
        <v>462</v>
      </c>
      <c r="C10" s="60">
        <v>104</v>
      </c>
      <c r="D10" s="60">
        <v>67</v>
      </c>
      <c r="E10" s="99">
        <f t="shared" si="1"/>
        <v>64.4230769230769</v>
      </c>
      <c r="F10" s="98">
        <f t="shared" ref="F10:F73" si="12">D10-M10</f>
        <v>19</v>
      </c>
      <c r="G10" s="99">
        <f t="shared" si="3"/>
        <v>39.5833333333333</v>
      </c>
      <c r="H10" s="60">
        <v>58</v>
      </c>
      <c r="I10" s="98">
        <f t="shared" si="4"/>
        <v>-46</v>
      </c>
      <c r="J10" s="99">
        <f t="shared" si="5"/>
        <v>-44.2307692307692</v>
      </c>
      <c r="K10" s="202">
        <v>2010199</v>
      </c>
      <c r="L10" s="202" t="s">
        <v>462</v>
      </c>
      <c r="M10" s="184">
        <v>48</v>
      </c>
      <c r="N10" s="184">
        <v>55</v>
      </c>
      <c r="O10" s="184">
        <f>C10-10</f>
        <v>94</v>
      </c>
      <c r="P10" s="184">
        <f t="shared" si="7"/>
        <v>67</v>
      </c>
      <c r="Q10" s="207"/>
      <c r="R10" s="185"/>
      <c r="S10" s="159"/>
      <c r="T10" s="185"/>
      <c r="U10" s="195">
        <f t="shared" si="9"/>
        <v>0</v>
      </c>
      <c r="V10" s="188"/>
      <c r="W10" s="89">
        <v>2010199</v>
      </c>
      <c r="X10" s="89" t="s">
        <v>463</v>
      </c>
      <c r="Y10" s="118"/>
    </row>
    <row r="11" ht="15.95" customHeight="1" spans="1:25">
      <c r="A11" s="202">
        <v>20102</v>
      </c>
      <c r="B11" s="75" t="s">
        <v>464</v>
      </c>
      <c r="C11" s="60">
        <f t="shared" ref="C11:H11" si="13">SUM(C12:C12)</f>
        <v>0</v>
      </c>
      <c r="D11" s="60">
        <f t="shared" si="13"/>
        <v>0</v>
      </c>
      <c r="E11" s="99">
        <f t="shared" si="1"/>
        <v>0</v>
      </c>
      <c r="F11" s="98">
        <f t="shared" si="12"/>
        <v>0</v>
      </c>
      <c r="G11" s="99">
        <f t="shared" si="3"/>
        <v>0</v>
      </c>
      <c r="H11" s="60">
        <f t="shared" si="13"/>
        <v>0</v>
      </c>
      <c r="I11" s="98">
        <f t="shared" si="4"/>
        <v>0</v>
      </c>
      <c r="J11" s="99">
        <f t="shared" si="5"/>
        <v>0</v>
      </c>
      <c r="K11" s="202">
        <v>20102</v>
      </c>
      <c r="L11" s="204" t="s">
        <v>464</v>
      </c>
      <c r="M11" s="184"/>
      <c r="N11" s="184"/>
      <c r="O11" s="184"/>
      <c r="P11" s="184">
        <f t="shared" si="7"/>
        <v>0</v>
      </c>
      <c r="Q11" s="207"/>
      <c r="R11" s="185"/>
      <c r="S11" s="159"/>
      <c r="T11" s="195"/>
      <c r="U11" s="195">
        <f t="shared" si="9"/>
        <v>0</v>
      </c>
      <c r="W11" s="89">
        <v>20102</v>
      </c>
      <c r="X11" s="194" t="s">
        <v>465</v>
      </c>
      <c r="Y11" s="118"/>
    </row>
    <row r="12" ht="15.95" customHeight="1" spans="1:25">
      <c r="A12" s="202">
        <v>2010299</v>
      </c>
      <c r="B12" s="75" t="s">
        <v>466</v>
      </c>
      <c r="C12" s="60"/>
      <c r="D12" s="60"/>
      <c r="E12" s="99">
        <f t="shared" si="1"/>
        <v>0</v>
      </c>
      <c r="F12" s="98">
        <f t="shared" si="12"/>
        <v>0</v>
      </c>
      <c r="G12" s="99">
        <f t="shared" si="3"/>
        <v>0</v>
      </c>
      <c r="H12" s="60"/>
      <c r="I12" s="98">
        <f t="shared" si="4"/>
        <v>0</v>
      </c>
      <c r="J12" s="99">
        <f t="shared" si="5"/>
        <v>0</v>
      </c>
      <c r="K12" s="202">
        <v>2010299</v>
      </c>
      <c r="L12" s="202" t="s">
        <v>466</v>
      </c>
      <c r="M12" s="184"/>
      <c r="N12" s="184"/>
      <c r="O12" s="184"/>
      <c r="P12" s="184">
        <f t="shared" si="7"/>
        <v>0</v>
      </c>
      <c r="Q12" s="207"/>
      <c r="R12" s="185"/>
      <c r="S12" s="159"/>
      <c r="T12" s="195"/>
      <c r="U12" s="195">
        <f t="shared" si="9"/>
        <v>0</v>
      </c>
      <c r="W12" s="89">
        <v>2010299</v>
      </c>
      <c r="X12" s="89" t="s">
        <v>467</v>
      </c>
      <c r="Y12" s="118"/>
    </row>
    <row r="13" ht="15.95" customHeight="1" spans="1:25">
      <c r="A13" s="202">
        <v>20103</v>
      </c>
      <c r="B13" s="75" t="s">
        <v>468</v>
      </c>
      <c r="C13" s="60">
        <f t="shared" ref="C13:H13" si="14">SUM(C14:C17)</f>
        <v>7925</v>
      </c>
      <c r="D13" s="60">
        <f t="shared" si="14"/>
        <v>9364</v>
      </c>
      <c r="E13" s="99">
        <f t="shared" si="1"/>
        <v>118.157728706625</v>
      </c>
      <c r="F13" s="98">
        <f t="shared" si="12"/>
        <v>-2303</v>
      </c>
      <c r="G13" s="99">
        <f t="shared" si="3"/>
        <v>-19.7394360161138</v>
      </c>
      <c r="H13" s="60">
        <f t="shared" si="14"/>
        <v>10434</v>
      </c>
      <c r="I13" s="98">
        <f t="shared" si="4"/>
        <v>2509</v>
      </c>
      <c r="J13" s="99">
        <f t="shared" si="5"/>
        <v>31.6593059936908</v>
      </c>
      <c r="K13" s="202">
        <v>20103</v>
      </c>
      <c r="L13" s="204" t="s">
        <v>468</v>
      </c>
      <c r="M13" s="184">
        <f t="shared" ref="M13:O13" si="15">SUM(M14:M17)</f>
        <v>11667</v>
      </c>
      <c r="N13" s="184">
        <f t="shared" si="15"/>
        <v>10139</v>
      </c>
      <c r="O13" s="60">
        <f t="shared" si="15"/>
        <v>9156</v>
      </c>
      <c r="P13" s="184">
        <f t="shared" si="7"/>
        <v>9364</v>
      </c>
      <c r="Q13" s="207"/>
      <c r="R13" s="185"/>
      <c r="S13" s="159"/>
      <c r="T13" s="195"/>
      <c r="U13" s="195">
        <f t="shared" si="9"/>
        <v>0</v>
      </c>
      <c r="W13" s="89">
        <v>20103</v>
      </c>
      <c r="X13" s="194" t="s">
        <v>469</v>
      </c>
      <c r="Y13" s="118"/>
    </row>
    <row r="14" ht="15.95" customHeight="1" spans="1:25">
      <c r="A14" s="202">
        <v>2010301</v>
      </c>
      <c r="B14" s="75" t="s">
        <v>470</v>
      </c>
      <c r="C14" s="60">
        <v>1636</v>
      </c>
      <c r="D14" s="60">
        <v>2781</v>
      </c>
      <c r="E14" s="99">
        <f t="shared" si="1"/>
        <v>169.987775061125</v>
      </c>
      <c r="F14" s="98">
        <f t="shared" si="12"/>
        <v>-163</v>
      </c>
      <c r="G14" s="99">
        <f t="shared" si="3"/>
        <v>-5.53668478260869</v>
      </c>
      <c r="H14" s="60">
        <v>1809</v>
      </c>
      <c r="I14" s="98">
        <f t="shared" si="4"/>
        <v>173</v>
      </c>
      <c r="J14" s="99">
        <f t="shared" si="5"/>
        <v>10.5745721271394</v>
      </c>
      <c r="K14" s="202">
        <v>2010301</v>
      </c>
      <c r="L14" s="202" t="s">
        <v>470</v>
      </c>
      <c r="M14" s="184">
        <v>2944</v>
      </c>
      <c r="N14" s="184">
        <v>2459</v>
      </c>
      <c r="O14" s="184">
        <f>1636-3</f>
        <v>1633</v>
      </c>
      <c r="P14" s="184">
        <f t="shared" si="7"/>
        <v>2781</v>
      </c>
      <c r="Q14" s="207"/>
      <c r="R14" s="185"/>
      <c r="S14" s="159"/>
      <c r="T14" s="195"/>
      <c r="U14" s="195">
        <f t="shared" si="9"/>
        <v>0</v>
      </c>
      <c r="V14" s="188"/>
      <c r="W14" s="89">
        <v>2010301</v>
      </c>
      <c r="X14" s="89" t="s">
        <v>471</v>
      </c>
      <c r="Y14" s="118"/>
    </row>
    <row r="15" ht="15.95" customHeight="1" spans="1:25">
      <c r="A15" s="202">
        <v>2010302</v>
      </c>
      <c r="B15" s="75" t="s">
        <v>472</v>
      </c>
      <c r="C15" s="60">
        <v>3645</v>
      </c>
      <c r="D15" s="60">
        <v>6041</v>
      </c>
      <c r="E15" s="99">
        <f t="shared" si="1"/>
        <v>165.733882030178</v>
      </c>
      <c r="F15" s="98">
        <f t="shared" si="12"/>
        <v>-1146</v>
      </c>
      <c r="G15" s="99">
        <f t="shared" si="3"/>
        <v>-15.9454570752748</v>
      </c>
      <c r="H15" s="60">
        <v>6194</v>
      </c>
      <c r="I15" s="98">
        <f t="shared" si="4"/>
        <v>2549</v>
      </c>
      <c r="J15" s="99">
        <f t="shared" si="5"/>
        <v>69.9314128943759</v>
      </c>
      <c r="K15" s="202">
        <v>2010302</v>
      </c>
      <c r="L15" s="202" t="s">
        <v>472</v>
      </c>
      <c r="M15" s="184">
        <v>7187</v>
      </c>
      <c r="N15" s="184">
        <v>7157</v>
      </c>
      <c r="O15" s="184">
        <f>3645+987</f>
        <v>4632</v>
      </c>
      <c r="P15" s="184">
        <f t="shared" si="7"/>
        <v>6041</v>
      </c>
      <c r="Q15" s="207"/>
      <c r="R15" s="185"/>
      <c r="S15" s="159"/>
      <c r="T15" s="195"/>
      <c r="U15" s="195">
        <f t="shared" si="9"/>
        <v>0</v>
      </c>
      <c r="V15" s="188"/>
      <c r="W15" s="89">
        <v>2010302</v>
      </c>
      <c r="X15" s="89" t="s">
        <v>473</v>
      </c>
      <c r="Y15" s="118"/>
    </row>
    <row r="16" ht="15.95" customHeight="1" spans="1:25">
      <c r="A16" s="202">
        <v>2010306</v>
      </c>
      <c r="B16" s="75" t="s">
        <v>474</v>
      </c>
      <c r="C16" s="60">
        <v>358</v>
      </c>
      <c r="D16" s="60">
        <v>507</v>
      </c>
      <c r="E16" s="99">
        <f t="shared" si="1"/>
        <v>141.620111731844</v>
      </c>
      <c r="F16" s="98">
        <f t="shared" si="12"/>
        <v>41</v>
      </c>
      <c r="G16" s="99">
        <f t="shared" si="3"/>
        <v>8.79828326180256</v>
      </c>
      <c r="H16" s="60">
        <v>559</v>
      </c>
      <c r="I16" s="98">
        <f t="shared" si="4"/>
        <v>201</v>
      </c>
      <c r="J16" s="99">
        <f t="shared" si="5"/>
        <v>56.1452513966481</v>
      </c>
      <c r="K16" s="202">
        <v>2010306</v>
      </c>
      <c r="L16" s="202" t="s">
        <v>474</v>
      </c>
      <c r="M16" s="184">
        <v>466</v>
      </c>
      <c r="N16" s="184">
        <v>414</v>
      </c>
      <c r="O16" s="184">
        <f>358+38</f>
        <v>396</v>
      </c>
      <c r="P16" s="184">
        <f t="shared" si="7"/>
        <v>507</v>
      </c>
      <c r="Q16" s="207"/>
      <c r="R16" s="185"/>
      <c r="S16" s="159"/>
      <c r="T16" s="195"/>
      <c r="U16" s="195">
        <f t="shared" si="9"/>
        <v>0</v>
      </c>
      <c r="V16" s="188"/>
      <c r="W16" s="89">
        <v>2010306</v>
      </c>
      <c r="X16" s="89" t="s">
        <v>475</v>
      </c>
      <c r="Y16" s="118"/>
    </row>
    <row r="17" ht="15.95" customHeight="1" spans="1:25">
      <c r="A17" s="202">
        <v>2010399</v>
      </c>
      <c r="B17" s="75" t="s">
        <v>476</v>
      </c>
      <c r="C17" s="60">
        <v>2286</v>
      </c>
      <c r="D17" s="60">
        <f>169-134</f>
        <v>35</v>
      </c>
      <c r="E17" s="99">
        <f t="shared" si="1"/>
        <v>1.53105861767279</v>
      </c>
      <c r="F17" s="98">
        <f t="shared" si="12"/>
        <v>-1035</v>
      </c>
      <c r="G17" s="99">
        <f t="shared" si="3"/>
        <v>-96.7289719626168</v>
      </c>
      <c r="H17" s="60">
        <v>1872</v>
      </c>
      <c r="I17" s="98">
        <f t="shared" si="4"/>
        <v>-414</v>
      </c>
      <c r="J17" s="99">
        <f t="shared" si="5"/>
        <v>-18.1102362204724</v>
      </c>
      <c r="K17" s="202">
        <v>2010399</v>
      </c>
      <c r="L17" s="206" t="s">
        <v>476</v>
      </c>
      <c r="M17" s="184">
        <v>1070</v>
      </c>
      <c r="N17" s="184">
        <v>109</v>
      </c>
      <c r="O17" s="184">
        <f>2286+42+20+147</f>
        <v>2495</v>
      </c>
      <c r="P17" s="184">
        <f t="shared" si="7"/>
        <v>35</v>
      </c>
      <c r="Q17" s="207"/>
      <c r="R17" s="185"/>
      <c r="S17" s="159"/>
      <c r="T17" s="195"/>
      <c r="U17" s="195">
        <f t="shared" si="9"/>
        <v>0</v>
      </c>
      <c r="V17" s="188"/>
      <c r="W17" s="89">
        <v>2010399</v>
      </c>
      <c r="X17" s="89" t="s">
        <v>477</v>
      </c>
      <c r="Y17" s="118"/>
    </row>
    <row r="18" ht="15.95" customHeight="1" spans="1:25">
      <c r="A18" s="202">
        <v>20104</v>
      </c>
      <c r="B18" s="75" t="s">
        <v>478</v>
      </c>
      <c r="C18" s="60">
        <f t="shared" ref="C18:H18" si="16">SUM(C19:C19)</f>
        <v>72</v>
      </c>
      <c r="D18" s="60">
        <f t="shared" si="16"/>
        <v>80</v>
      </c>
      <c r="E18" s="99">
        <f t="shared" si="1"/>
        <v>111.111111111111</v>
      </c>
      <c r="F18" s="98">
        <f t="shared" si="12"/>
        <v>24</v>
      </c>
      <c r="G18" s="99">
        <f t="shared" si="3"/>
        <v>42.8571428571429</v>
      </c>
      <c r="H18" s="60">
        <f t="shared" si="16"/>
        <v>240</v>
      </c>
      <c r="I18" s="98">
        <f t="shared" si="4"/>
        <v>168</v>
      </c>
      <c r="J18" s="99">
        <f t="shared" si="5"/>
        <v>233.333333333333</v>
      </c>
      <c r="K18" s="202">
        <v>20104</v>
      </c>
      <c r="L18" s="204" t="s">
        <v>478</v>
      </c>
      <c r="M18" s="184">
        <f t="shared" ref="M18:O18" si="17">SUM(M19:M19)</f>
        <v>56</v>
      </c>
      <c r="N18" s="184">
        <f t="shared" si="17"/>
        <v>38</v>
      </c>
      <c r="O18" s="184">
        <f t="shared" si="17"/>
        <v>124</v>
      </c>
      <c r="P18" s="184">
        <f t="shared" si="7"/>
        <v>80</v>
      </c>
      <c r="Q18" s="207"/>
      <c r="R18" s="185"/>
      <c r="S18" s="159"/>
      <c r="T18" s="185"/>
      <c r="U18" s="195">
        <f t="shared" si="9"/>
        <v>0</v>
      </c>
      <c r="W18" s="89">
        <v>20104</v>
      </c>
      <c r="X18" s="194" t="s">
        <v>479</v>
      </c>
      <c r="Y18" s="118"/>
    </row>
    <row r="19" ht="15.95" customHeight="1" spans="1:25">
      <c r="A19" s="202">
        <v>2010499</v>
      </c>
      <c r="B19" s="75" t="s">
        <v>480</v>
      </c>
      <c r="C19" s="60">
        <v>72</v>
      </c>
      <c r="D19" s="60">
        <v>80</v>
      </c>
      <c r="E19" s="99">
        <f t="shared" si="1"/>
        <v>111.111111111111</v>
      </c>
      <c r="F19" s="98">
        <f t="shared" si="12"/>
        <v>24</v>
      </c>
      <c r="G19" s="99">
        <f t="shared" si="3"/>
        <v>42.8571428571429</v>
      </c>
      <c r="H19" s="60">
        <v>240</v>
      </c>
      <c r="I19" s="98">
        <f t="shared" si="4"/>
        <v>168</v>
      </c>
      <c r="J19" s="99">
        <f t="shared" si="5"/>
        <v>233.333333333333</v>
      </c>
      <c r="K19" s="202">
        <v>2010499</v>
      </c>
      <c r="L19" s="202" t="s">
        <v>480</v>
      </c>
      <c r="M19" s="184">
        <v>56</v>
      </c>
      <c r="N19" s="184">
        <v>38</v>
      </c>
      <c r="O19" s="184">
        <f>C19+52</f>
        <v>124</v>
      </c>
      <c r="P19" s="184">
        <f t="shared" si="7"/>
        <v>80</v>
      </c>
      <c r="Q19" s="207"/>
      <c r="R19" s="185"/>
      <c r="S19" s="159"/>
      <c r="T19" s="195"/>
      <c r="U19" s="195">
        <f t="shared" si="9"/>
        <v>0</v>
      </c>
      <c r="V19" s="188"/>
      <c r="W19" s="89">
        <v>2010499</v>
      </c>
      <c r="X19" s="89" t="s">
        <v>481</v>
      </c>
      <c r="Y19" s="118"/>
    </row>
    <row r="20" ht="15.95" customHeight="1" spans="1:25">
      <c r="A20" s="202">
        <v>20105</v>
      </c>
      <c r="B20" s="75" t="s">
        <v>482</v>
      </c>
      <c r="C20" s="60">
        <f t="shared" ref="C20:H20" si="18">SUM(C21:C22)</f>
        <v>155</v>
      </c>
      <c r="D20" s="60">
        <f t="shared" si="18"/>
        <v>79</v>
      </c>
      <c r="E20" s="99">
        <f t="shared" si="1"/>
        <v>50.9677419354839</v>
      </c>
      <c r="F20" s="98">
        <f t="shared" si="12"/>
        <v>-178</v>
      </c>
      <c r="G20" s="99">
        <f t="shared" si="3"/>
        <v>-69.2607003891051</v>
      </c>
      <c r="H20" s="60">
        <f t="shared" si="18"/>
        <v>152</v>
      </c>
      <c r="I20" s="98">
        <f t="shared" si="4"/>
        <v>-3</v>
      </c>
      <c r="J20" s="99">
        <f t="shared" si="5"/>
        <v>-1.93548387096775</v>
      </c>
      <c r="K20" s="202">
        <v>20105</v>
      </c>
      <c r="L20" s="204" t="s">
        <v>482</v>
      </c>
      <c r="M20" s="184">
        <f t="shared" ref="M20:O20" si="19">SUM(M21:M22)</f>
        <v>257</v>
      </c>
      <c r="N20" s="184">
        <f t="shared" si="19"/>
        <v>20</v>
      </c>
      <c r="O20" s="184">
        <f t="shared" si="19"/>
        <v>177</v>
      </c>
      <c r="P20" s="184">
        <f t="shared" si="7"/>
        <v>79</v>
      </c>
      <c r="Q20" s="207"/>
      <c r="R20" s="185"/>
      <c r="S20" s="159"/>
      <c r="T20" s="195"/>
      <c r="U20" s="195">
        <f t="shared" si="9"/>
        <v>0</v>
      </c>
      <c r="V20" s="188"/>
      <c r="W20" s="89">
        <v>20105</v>
      </c>
      <c r="X20" s="194" t="s">
        <v>483</v>
      </c>
      <c r="Y20" s="118"/>
    </row>
    <row r="21" ht="15.95" customHeight="1" spans="1:25">
      <c r="A21" s="202">
        <v>2010508</v>
      </c>
      <c r="B21" s="75" t="s">
        <v>484</v>
      </c>
      <c r="C21" s="60">
        <v>60</v>
      </c>
      <c r="D21" s="60">
        <v>53</v>
      </c>
      <c r="E21" s="99">
        <f t="shared" si="1"/>
        <v>88.3333333333333</v>
      </c>
      <c r="F21" s="98">
        <f t="shared" si="12"/>
        <v>-196</v>
      </c>
      <c r="G21" s="99">
        <f t="shared" si="3"/>
        <v>-78.714859437751</v>
      </c>
      <c r="H21" s="60"/>
      <c r="I21" s="98">
        <f t="shared" si="4"/>
        <v>-60</v>
      </c>
      <c r="J21" s="99">
        <f t="shared" si="5"/>
        <v>-100</v>
      </c>
      <c r="K21" s="202">
        <v>2010508</v>
      </c>
      <c r="L21" s="202" t="s">
        <v>484</v>
      </c>
      <c r="M21" s="184">
        <v>249</v>
      </c>
      <c r="N21" s="184"/>
      <c r="O21" s="184">
        <f>C21+4</f>
        <v>64</v>
      </c>
      <c r="P21" s="184">
        <f t="shared" si="7"/>
        <v>53</v>
      </c>
      <c r="Q21" s="207"/>
      <c r="R21" s="185"/>
      <c r="S21" s="159"/>
      <c r="T21" s="195"/>
      <c r="U21" s="195">
        <f t="shared" si="9"/>
        <v>0</v>
      </c>
      <c r="V21" s="188"/>
      <c r="W21" s="89">
        <v>2010508</v>
      </c>
      <c r="X21" s="89" t="s">
        <v>485</v>
      </c>
      <c r="Y21" s="118"/>
    </row>
    <row r="22" ht="15.95" customHeight="1" spans="1:25">
      <c r="A22" s="202">
        <v>2010599</v>
      </c>
      <c r="B22" s="75" t="s">
        <v>486</v>
      </c>
      <c r="C22" s="60">
        <v>95</v>
      </c>
      <c r="D22" s="60">
        <v>26</v>
      </c>
      <c r="E22" s="99">
        <f t="shared" si="1"/>
        <v>27.3684210526316</v>
      </c>
      <c r="F22" s="98">
        <f t="shared" si="12"/>
        <v>18</v>
      </c>
      <c r="G22" s="99">
        <f t="shared" si="3"/>
        <v>225</v>
      </c>
      <c r="H22" s="60">
        <v>152</v>
      </c>
      <c r="I22" s="98">
        <f t="shared" si="4"/>
        <v>57</v>
      </c>
      <c r="J22" s="99">
        <f t="shared" si="5"/>
        <v>60</v>
      </c>
      <c r="K22" s="202">
        <v>2010599</v>
      </c>
      <c r="L22" s="202" t="s">
        <v>486</v>
      </c>
      <c r="M22" s="184">
        <v>8</v>
      </c>
      <c r="N22" s="184">
        <v>20</v>
      </c>
      <c r="O22" s="184">
        <f>C22+18</f>
        <v>113</v>
      </c>
      <c r="P22" s="184">
        <f t="shared" si="7"/>
        <v>26</v>
      </c>
      <c r="Q22" s="207"/>
      <c r="R22" s="185"/>
      <c r="S22" s="159"/>
      <c r="T22" s="195"/>
      <c r="U22" s="195">
        <f t="shared" si="9"/>
        <v>0</v>
      </c>
      <c r="W22" s="89">
        <v>2010599</v>
      </c>
      <c r="X22" s="89" t="s">
        <v>487</v>
      </c>
      <c r="Y22" s="118"/>
    </row>
    <row r="23" ht="15.95" customHeight="1" spans="1:25">
      <c r="A23" s="202">
        <v>20106</v>
      </c>
      <c r="B23" s="75" t="s">
        <v>488</v>
      </c>
      <c r="C23" s="60">
        <f t="shared" ref="C23:H23" si="20">SUM(C24:C30)</f>
        <v>995</v>
      </c>
      <c r="D23" s="60">
        <f t="shared" si="20"/>
        <v>876</v>
      </c>
      <c r="E23" s="99">
        <f t="shared" si="1"/>
        <v>88.0402010050251</v>
      </c>
      <c r="F23" s="98">
        <f t="shared" si="12"/>
        <v>-244</v>
      </c>
      <c r="G23" s="99">
        <f t="shared" si="3"/>
        <v>-21.7857142857143</v>
      </c>
      <c r="H23" s="60">
        <f t="shared" si="20"/>
        <v>1117</v>
      </c>
      <c r="I23" s="98">
        <f t="shared" si="4"/>
        <v>122</v>
      </c>
      <c r="J23" s="99">
        <f t="shared" si="5"/>
        <v>12.2613065326633</v>
      </c>
      <c r="K23" s="202">
        <v>20106</v>
      </c>
      <c r="L23" s="204" t="s">
        <v>488</v>
      </c>
      <c r="M23" s="184">
        <f t="shared" ref="M23:O23" si="21">SUM(M24:M30)</f>
        <v>1120</v>
      </c>
      <c r="N23" s="184">
        <f t="shared" si="21"/>
        <v>612</v>
      </c>
      <c r="O23" s="60">
        <f t="shared" si="21"/>
        <v>873</v>
      </c>
      <c r="P23" s="184">
        <f t="shared" si="7"/>
        <v>876</v>
      </c>
      <c r="Q23" s="207"/>
      <c r="R23" s="185"/>
      <c r="S23" s="159"/>
      <c r="T23" s="195"/>
      <c r="U23" s="195">
        <f t="shared" si="9"/>
        <v>0</v>
      </c>
      <c r="V23" s="188"/>
      <c r="W23" s="89">
        <v>20106</v>
      </c>
      <c r="X23" s="194" t="s">
        <v>489</v>
      </c>
      <c r="Y23" s="118"/>
    </row>
    <row r="24" ht="15.95" customHeight="1" spans="1:25">
      <c r="A24" s="202">
        <v>2010601</v>
      </c>
      <c r="B24" s="75" t="s">
        <v>470</v>
      </c>
      <c r="C24" s="60">
        <v>90</v>
      </c>
      <c r="D24" s="60">
        <v>137</v>
      </c>
      <c r="E24" s="99">
        <f t="shared" si="1"/>
        <v>152.222222222222</v>
      </c>
      <c r="F24" s="98">
        <f t="shared" si="12"/>
        <v>-31</v>
      </c>
      <c r="G24" s="99">
        <f t="shared" si="3"/>
        <v>-18.452380952381</v>
      </c>
      <c r="H24" s="60">
        <v>128</v>
      </c>
      <c r="I24" s="98">
        <f t="shared" si="4"/>
        <v>38</v>
      </c>
      <c r="J24" s="99">
        <f t="shared" si="5"/>
        <v>42.2222222222222</v>
      </c>
      <c r="K24" s="202">
        <v>2010601</v>
      </c>
      <c r="L24" s="202" t="s">
        <v>470</v>
      </c>
      <c r="M24" s="184">
        <v>168</v>
      </c>
      <c r="N24" s="184">
        <v>119</v>
      </c>
      <c r="O24" s="184">
        <f>C24-8</f>
        <v>82</v>
      </c>
      <c r="P24" s="184">
        <f t="shared" si="7"/>
        <v>137</v>
      </c>
      <c r="Q24" s="207"/>
      <c r="R24" s="185"/>
      <c r="S24" s="159"/>
      <c r="T24" s="195"/>
      <c r="U24" s="195">
        <f t="shared" si="9"/>
        <v>0</v>
      </c>
      <c r="V24" s="188"/>
      <c r="W24" s="89">
        <v>2010601</v>
      </c>
      <c r="X24" s="89" t="s">
        <v>471</v>
      </c>
      <c r="Y24" s="118"/>
    </row>
    <row r="25" ht="15.95" customHeight="1" spans="1:25">
      <c r="A25" s="202">
        <v>2010602</v>
      </c>
      <c r="B25" s="75" t="s">
        <v>472</v>
      </c>
      <c r="C25" s="60">
        <v>154</v>
      </c>
      <c r="D25" s="60">
        <v>123</v>
      </c>
      <c r="E25" s="99">
        <f t="shared" si="1"/>
        <v>79.8701298701299</v>
      </c>
      <c r="F25" s="98">
        <f t="shared" si="12"/>
        <v>27</v>
      </c>
      <c r="G25" s="99">
        <f t="shared" si="3"/>
        <v>28.125</v>
      </c>
      <c r="H25" s="60">
        <v>319</v>
      </c>
      <c r="I25" s="98">
        <f t="shared" si="4"/>
        <v>165</v>
      </c>
      <c r="J25" s="99">
        <f t="shared" si="5"/>
        <v>107.142857142857</v>
      </c>
      <c r="K25" s="202">
        <v>2010602</v>
      </c>
      <c r="L25" s="202" t="s">
        <v>472</v>
      </c>
      <c r="M25" s="184">
        <v>96</v>
      </c>
      <c r="N25" s="184">
        <v>56</v>
      </c>
      <c r="O25" s="184">
        <f>C25-56</f>
        <v>98</v>
      </c>
      <c r="P25" s="184">
        <f t="shared" si="7"/>
        <v>123</v>
      </c>
      <c r="Q25" s="207"/>
      <c r="R25" s="185"/>
      <c r="S25" s="159"/>
      <c r="T25" s="195"/>
      <c r="U25" s="195">
        <f t="shared" si="9"/>
        <v>0</v>
      </c>
      <c r="W25" s="89">
        <v>2010602</v>
      </c>
      <c r="X25" s="89" t="s">
        <v>473</v>
      </c>
      <c r="Y25" s="118"/>
    </row>
    <row r="26" ht="15.95" customHeight="1" spans="1:25">
      <c r="A26" s="202">
        <v>2010604</v>
      </c>
      <c r="B26" s="75" t="s">
        <v>490</v>
      </c>
      <c r="C26" s="60"/>
      <c r="D26" s="60"/>
      <c r="E26" s="99">
        <f t="shared" si="1"/>
        <v>0</v>
      </c>
      <c r="F26" s="98">
        <f t="shared" si="12"/>
        <v>-23</v>
      </c>
      <c r="G26" s="99">
        <f t="shared" si="3"/>
        <v>-100</v>
      </c>
      <c r="H26" s="60"/>
      <c r="I26" s="98">
        <f t="shared" si="4"/>
        <v>0</v>
      </c>
      <c r="J26" s="99">
        <f t="shared" si="5"/>
        <v>0</v>
      </c>
      <c r="K26" s="202">
        <v>2010604</v>
      </c>
      <c r="L26" s="202" t="s">
        <v>490</v>
      </c>
      <c r="M26" s="184">
        <v>23</v>
      </c>
      <c r="N26" s="184"/>
      <c r="O26" s="184"/>
      <c r="P26" s="184">
        <f t="shared" si="7"/>
        <v>0</v>
      </c>
      <c r="Q26" s="207"/>
      <c r="R26" s="185"/>
      <c r="S26" s="159"/>
      <c r="T26" s="195"/>
      <c r="U26" s="195">
        <f t="shared" si="9"/>
        <v>0</v>
      </c>
      <c r="V26" s="188"/>
      <c r="W26" s="89">
        <v>2010604</v>
      </c>
      <c r="X26" s="89" t="s">
        <v>491</v>
      </c>
      <c r="Y26" s="118"/>
    </row>
    <row r="27" ht="15.95" customHeight="1" spans="1:25">
      <c r="A27" s="202">
        <v>2010605</v>
      </c>
      <c r="B27" s="75" t="s">
        <v>492</v>
      </c>
      <c r="C27" s="60">
        <v>30</v>
      </c>
      <c r="D27" s="60">
        <v>31</v>
      </c>
      <c r="E27" s="99">
        <f t="shared" si="1"/>
        <v>103.333333333333</v>
      </c>
      <c r="F27" s="98">
        <f t="shared" si="12"/>
        <v>1</v>
      </c>
      <c r="G27" s="99">
        <f t="shared" si="3"/>
        <v>3.33333333333334</v>
      </c>
      <c r="H27" s="60">
        <v>35</v>
      </c>
      <c r="I27" s="98">
        <f t="shared" si="4"/>
        <v>5</v>
      </c>
      <c r="J27" s="99">
        <f t="shared" si="5"/>
        <v>16.6666666666667</v>
      </c>
      <c r="K27" s="202">
        <v>2010605</v>
      </c>
      <c r="L27" s="202" t="s">
        <v>492</v>
      </c>
      <c r="M27" s="184">
        <v>30</v>
      </c>
      <c r="N27" s="184">
        <v>21</v>
      </c>
      <c r="O27" s="184">
        <f>C27+12</f>
        <v>42</v>
      </c>
      <c r="P27" s="184">
        <f t="shared" si="7"/>
        <v>31</v>
      </c>
      <c r="Q27" s="207"/>
      <c r="R27" s="185"/>
      <c r="S27" s="159"/>
      <c r="T27" s="195"/>
      <c r="U27" s="195">
        <f t="shared" si="9"/>
        <v>0</v>
      </c>
      <c r="V27" s="188"/>
      <c r="W27" s="89">
        <v>2010605</v>
      </c>
      <c r="X27" s="89" t="s">
        <v>493</v>
      </c>
      <c r="Y27" s="118"/>
    </row>
    <row r="28" ht="15.95" customHeight="1" spans="1:25">
      <c r="A28" s="202">
        <v>2010608</v>
      </c>
      <c r="B28" s="75" t="s">
        <v>494</v>
      </c>
      <c r="C28" s="60">
        <v>670</v>
      </c>
      <c r="D28" s="60">
        <v>490</v>
      </c>
      <c r="E28" s="99">
        <f t="shared" si="1"/>
        <v>73.134328358209</v>
      </c>
      <c r="F28" s="98">
        <f t="shared" si="12"/>
        <v>-153</v>
      </c>
      <c r="G28" s="99">
        <f t="shared" si="3"/>
        <v>-23.7947122861586</v>
      </c>
      <c r="H28" s="60">
        <v>560</v>
      </c>
      <c r="I28" s="98">
        <f t="shared" si="4"/>
        <v>-110</v>
      </c>
      <c r="J28" s="99">
        <f t="shared" si="5"/>
        <v>-16.4179104477612</v>
      </c>
      <c r="K28" s="202">
        <v>2010608</v>
      </c>
      <c r="L28" s="202" t="s">
        <v>494</v>
      </c>
      <c r="M28" s="184">
        <v>643</v>
      </c>
      <c r="N28" s="184">
        <v>330</v>
      </c>
      <c r="O28" s="184">
        <f>C28-70</f>
        <v>600</v>
      </c>
      <c r="P28" s="184">
        <f t="shared" si="7"/>
        <v>490</v>
      </c>
      <c r="Q28" s="207"/>
      <c r="R28" s="185"/>
      <c r="S28" s="159"/>
      <c r="T28" s="195"/>
      <c r="U28" s="195">
        <f t="shared" si="9"/>
        <v>0</v>
      </c>
      <c r="V28" s="188"/>
      <c r="W28" s="89">
        <v>2010608</v>
      </c>
      <c r="X28" s="89" t="s">
        <v>495</v>
      </c>
      <c r="Y28" s="118"/>
    </row>
    <row r="29" ht="15.95" customHeight="1" spans="1:25">
      <c r="A29" s="202">
        <v>2010650</v>
      </c>
      <c r="B29" s="75" t="s">
        <v>496</v>
      </c>
      <c r="C29" s="60">
        <v>51</v>
      </c>
      <c r="D29" s="60">
        <v>95</v>
      </c>
      <c r="E29" s="99">
        <f t="shared" si="1"/>
        <v>186.274509803922</v>
      </c>
      <c r="F29" s="98">
        <f t="shared" si="12"/>
        <v>-5</v>
      </c>
      <c r="G29" s="99">
        <f t="shared" si="3"/>
        <v>-5</v>
      </c>
      <c r="H29" s="60">
        <v>71</v>
      </c>
      <c r="I29" s="98">
        <f t="shared" si="4"/>
        <v>20</v>
      </c>
      <c r="J29" s="99">
        <f t="shared" si="5"/>
        <v>39.2156862745098</v>
      </c>
      <c r="K29" s="202">
        <v>2010650</v>
      </c>
      <c r="L29" s="202" t="s">
        <v>496</v>
      </c>
      <c r="M29" s="184">
        <v>100</v>
      </c>
      <c r="N29" s="184">
        <v>86</v>
      </c>
      <c r="O29" s="184">
        <f>C29</f>
        <v>51</v>
      </c>
      <c r="P29" s="184">
        <f t="shared" si="7"/>
        <v>95</v>
      </c>
      <c r="Q29" s="207"/>
      <c r="R29" s="185"/>
      <c r="S29" s="159"/>
      <c r="T29" s="195"/>
      <c r="U29" s="195">
        <f t="shared" si="9"/>
        <v>0</v>
      </c>
      <c r="V29" s="188"/>
      <c r="W29" s="89">
        <v>2010650</v>
      </c>
      <c r="X29" s="89" t="s">
        <v>497</v>
      </c>
      <c r="Y29" s="118"/>
    </row>
    <row r="30" ht="15.95" customHeight="1" spans="1:25">
      <c r="A30" s="202">
        <v>2010699</v>
      </c>
      <c r="B30" s="75" t="s">
        <v>498</v>
      </c>
      <c r="C30" s="60"/>
      <c r="D30" s="60"/>
      <c r="E30" s="99">
        <f t="shared" si="1"/>
        <v>0</v>
      </c>
      <c r="F30" s="98">
        <f t="shared" si="12"/>
        <v>-60</v>
      </c>
      <c r="G30" s="99">
        <f t="shared" si="3"/>
        <v>-100</v>
      </c>
      <c r="H30" s="60">
        <v>4</v>
      </c>
      <c r="I30" s="98">
        <f t="shared" si="4"/>
        <v>4</v>
      </c>
      <c r="J30" s="99">
        <f t="shared" si="5"/>
        <v>0</v>
      </c>
      <c r="K30" s="202">
        <v>2010699</v>
      </c>
      <c r="L30" s="202" t="s">
        <v>498</v>
      </c>
      <c r="M30" s="184">
        <v>60</v>
      </c>
      <c r="N30" s="184"/>
      <c r="O30" s="184"/>
      <c r="P30" s="184">
        <f t="shared" si="7"/>
        <v>0</v>
      </c>
      <c r="Q30" s="207"/>
      <c r="R30" s="185"/>
      <c r="S30" s="159"/>
      <c r="T30" s="195"/>
      <c r="U30" s="195">
        <f t="shared" si="9"/>
        <v>0</v>
      </c>
      <c r="W30" s="89">
        <v>2010699</v>
      </c>
      <c r="X30" s="89" t="s">
        <v>499</v>
      </c>
      <c r="Y30" s="118"/>
    </row>
    <row r="31" ht="15.95" customHeight="1" spans="1:25">
      <c r="A31" s="202">
        <v>20107</v>
      </c>
      <c r="B31" s="75" t="s">
        <v>500</v>
      </c>
      <c r="C31" s="60">
        <f t="shared" ref="C31:H31" si="22">SUM(C32:C32)</f>
        <v>1033</v>
      </c>
      <c r="D31" s="60">
        <f t="shared" si="22"/>
        <v>1003</v>
      </c>
      <c r="E31" s="99">
        <f t="shared" si="1"/>
        <v>97.0958373668925</v>
      </c>
      <c r="F31" s="98">
        <f t="shared" si="12"/>
        <v>237</v>
      </c>
      <c r="G31" s="99">
        <f t="shared" si="3"/>
        <v>30.9399477806789</v>
      </c>
      <c r="H31" s="60">
        <f t="shared" si="22"/>
        <v>600</v>
      </c>
      <c r="I31" s="98">
        <f t="shared" si="4"/>
        <v>-433</v>
      </c>
      <c r="J31" s="99">
        <f t="shared" si="5"/>
        <v>-41.9167473378509</v>
      </c>
      <c r="K31" s="202">
        <v>20107</v>
      </c>
      <c r="L31" s="204" t="s">
        <v>500</v>
      </c>
      <c r="M31" s="184">
        <f t="shared" ref="M31:O31" si="23">SUM(M32:M32)</f>
        <v>766</v>
      </c>
      <c r="N31" s="184">
        <f t="shared" si="23"/>
        <v>819</v>
      </c>
      <c r="O31" s="60">
        <f t="shared" si="23"/>
        <v>972</v>
      </c>
      <c r="P31" s="184">
        <f t="shared" si="7"/>
        <v>1003</v>
      </c>
      <c r="Q31" s="207"/>
      <c r="R31" s="185"/>
      <c r="S31" s="159"/>
      <c r="T31" s="195"/>
      <c r="U31" s="195">
        <f t="shared" si="9"/>
        <v>0</v>
      </c>
      <c r="W31" s="89">
        <v>20107</v>
      </c>
      <c r="X31" s="194" t="s">
        <v>501</v>
      </c>
      <c r="Y31" s="118"/>
    </row>
    <row r="32" ht="15.95" customHeight="1" spans="1:25">
      <c r="A32" s="202">
        <v>2010799</v>
      </c>
      <c r="B32" s="75" t="s">
        <v>502</v>
      </c>
      <c r="C32" s="60">
        <v>1033</v>
      </c>
      <c r="D32" s="60">
        <v>1003</v>
      </c>
      <c r="E32" s="99">
        <f t="shared" si="1"/>
        <v>97.0958373668925</v>
      </c>
      <c r="F32" s="98">
        <f t="shared" si="12"/>
        <v>237</v>
      </c>
      <c r="G32" s="99">
        <f t="shared" si="3"/>
        <v>30.9399477806789</v>
      </c>
      <c r="H32" s="60">
        <v>600</v>
      </c>
      <c r="I32" s="98">
        <f t="shared" si="4"/>
        <v>-433</v>
      </c>
      <c r="J32" s="99">
        <f t="shared" si="5"/>
        <v>-41.9167473378509</v>
      </c>
      <c r="K32" s="202">
        <v>2010799</v>
      </c>
      <c r="L32" s="202" t="s">
        <v>502</v>
      </c>
      <c r="M32" s="184">
        <v>766</v>
      </c>
      <c r="N32" s="184">
        <v>819</v>
      </c>
      <c r="O32" s="184">
        <f>C32-61</f>
        <v>972</v>
      </c>
      <c r="P32" s="184">
        <f t="shared" si="7"/>
        <v>1003</v>
      </c>
      <c r="Q32" s="207"/>
      <c r="R32" s="185"/>
      <c r="S32" s="159"/>
      <c r="T32" s="195"/>
      <c r="U32" s="195">
        <f t="shared" si="9"/>
        <v>0</v>
      </c>
      <c r="W32" s="89">
        <v>2010799</v>
      </c>
      <c r="X32" s="89" t="s">
        <v>503</v>
      </c>
      <c r="Y32" s="118"/>
    </row>
    <row r="33" ht="15.95" customHeight="1" spans="1:25">
      <c r="A33" s="202">
        <v>20108</v>
      </c>
      <c r="B33" s="75" t="s">
        <v>504</v>
      </c>
      <c r="C33" s="60">
        <f t="shared" ref="C33:H33" si="24">SUM(C34:C34)</f>
        <v>37</v>
      </c>
      <c r="D33" s="60">
        <f t="shared" si="24"/>
        <v>31</v>
      </c>
      <c r="E33" s="99">
        <f t="shared" si="1"/>
        <v>83.7837837837838</v>
      </c>
      <c r="F33" s="98">
        <f t="shared" si="12"/>
        <v>-3</v>
      </c>
      <c r="G33" s="99">
        <f t="shared" si="3"/>
        <v>-8.82352941176471</v>
      </c>
      <c r="H33" s="60">
        <f t="shared" si="24"/>
        <v>9</v>
      </c>
      <c r="I33" s="98">
        <f t="shared" si="4"/>
        <v>-28</v>
      </c>
      <c r="J33" s="99">
        <f t="shared" si="5"/>
        <v>-75.6756756756757</v>
      </c>
      <c r="K33" s="202">
        <v>20108</v>
      </c>
      <c r="L33" s="204" t="s">
        <v>504</v>
      </c>
      <c r="M33" s="184">
        <f t="shared" ref="M33:O33" si="25">SUM(M34:M34)</f>
        <v>34</v>
      </c>
      <c r="N33" s="184">
        <f t="shared" si="25"/>
        <v>25</v>
      </c>
      <c r="O33" s="60">
        <f t="shared" si="25"/>
        <v>35</v>
      </c>
      <c r="P33" s="184">
        <f t="shared" si="7"/>
        <v>31</v>
      </c>
      <c r="Q33" s="207"/>
      <c r="R33" s="185"/>
      <c r="S33" s="159"/>
      <c r="T33" s="195"/>
      <c r="U33" s="195">
        <f t="shared" si="9"/>
        <v>0</v>
      </c>
      <c r="V33" s="188"/>
      <c r="W33" s="89">
        <v>20108</v>
      </c>
      <c r="X33" s="194" t="s">
        <v>505</v>
      </c>
      <c r="Y33" s="118"/>
    </row>
    <row r="34" ht="15.95" customHeight="1" spans="1:25">
      <c r="A34" s="202">
        <v>2010899</v>
      </c>
      <c r="B34" s="75" t="s">
        <v>506</v>
      </c>
      <c r="C34" s="60">
        <v>37</v>
      </c>
      <c r="D34" s="60">
        <v>31</v>
      </c>
      <c r="E34" s="99">
        <f t="shared" si="1"/>
        <v>83.7837837837838</v>
      </c>
      <c r="F34" s="98">
        <f t="shared" si="12"/>
        <v>-3</v>
      </c>
      <c r="G34" s="99">
        <f t="shared" si="3"/>
        <v>-8.82352941176471</v>
      </c>
      <c r="H34" s="60">
        <v>9</v>
      </c>
      <c r="I34" s="98">
        <f t="shared" si="4"/>
        <v>-28</v>
      </c>
      <c r="J34" s="99">
        <f t="shared" si="5"/>
        <v>-75.6756756756757</v>
      </c>
      <c r="K34" s="202">
        <v>2010899</v>
      </c>
      <c r="L34" s="202" t="s">
        <v>506</v>
      </c>
      <c r="M34" s="184">
        <v>34</v>
      </c>
      <c r="N34" s="184">
        <v>25</v>
      </c>
      <c r="O34" s="184">
        <f>C34-2</f>
        <v>35</v>
      </c>
      <c r="P34" s="184">
        <f t="shared" si="7"/>
        <v>31</v>
      </c>
      <c r="Q34" s="207"/>
      <c r="R34" s="185"/>
      <c r="S34" s="159"/>
      <c r="T34" s="195"/>
      <c r="U34" s="195">
        <f t="shared" si="9"/>
        <v>0</v>
      </c>
      <c r="V34" s="188"/>
      <c r="W34" s="89">
        <v>2010899</v>
      </c>
      <c r="X34" s="89" t="s">
        <v>507</v>
      </c>
      <c r="Y34" s="118"/>
    </row>
    <row r="35" ht="15.95" customHeight="1" spans="1:25">
      <c r="A35" s="202">
        <v>20109</v>
      </c>
      <c r="B35" s="75" t="s">
        <v>508</v>
      </c>
      <c r="C35" s="60">
        <f t="shared" ref="C35:H35" si="26">SUM(C36:C36)</f>
        <v>0</v>
      </c>
      <c r="D35" s="60">
        <f t="shared" si="26"/>
        <v>0</v>
      </c>
      <c r="E35" s="99">
        <f t="shared" si="1"/>
        <v>0</v>
      </c>
      <c r="F35" s="98">
        <f t="shared" si="12"/>
        <v>-65</v>
      </c>
      <c r="G35" s="99">
        <f t="shared" si="3"/>
        <v>-100</v>
      </c>
      <c r="H35" s="60">
        <f t="shared" si="26"/>
        <v>0</v>
      </c>
      <c r="I35" s="98">
        <f t="shared" si="4"/>
        <v>0</v>
      </c>
      <c r="J35" s="99">
        <f t="shared" si="5"/>
        <v>0</v>
      </c>
      <c r="K35" s="202">
        <v>20109</v>
      </c>
      <c r="L35" s="202" t="s">
        <v>508</v>
      </c>
      <c r="M35" s="60">
        <f>SUM(M36:M36)</f>
        <v>65</v>
      </c>
      <c r="N35" s="60">
        <f>SUM(N36:N36)</f>
        <v>0</v>
      </c>
      <c r="O35" s="184"/>
      <c r="P35" s="184">
        <f t="shared" si="7"/>
        <v>0</v>
      </c>
      <c r="Q35" s="207"/>
      <c r="R35" s="185"/>
      <c r="S35" s="159"/>
      <c r="T35" s="195"/>
      <c r="U35" s="195">
        <f t="shared" si="9"/>
        <v>0</v>
      </c>
      <c r="V35" s="188"/>
      <c r="W35" s="89">
        <v>20109</v>
      </c>
      <c r="X35" s="194" t="s">
        <v>509</v>
      </c>
      <c r="Y35" s="118"/>
    </row>
    <row r="36" ht="15.95" customHeight="1" spans="1:25">
      <c r="A36" s="202">
        <v>2010999</v>
      </c>
      <c r="B36" s="75" t="s">
        <v>510</v>
      </c>
      <c r="C36" s="60"/>
      <c r="D36" s="60"/>
      <c r="E36" s="99">
        <f t="shared" si="1"/>
        <v>0</v>
      </c>
      <c r="F36" s="98">
        <f t="shared" si="12"/>
        <v>-65</v>
      </c>
      <c r="G36" s="99">
        <f t="shared" si="3"/>
        <v>-100</v>
      </c>
      <c r="H36" s="60"/>
      <c r="I36" s="98">
        <f t="shared" si="4"/>
        <v>0</v>
      </c>
      <c r="J36" s="99">
        <f t="shared" si="5"/>
        <v>0</v>
      </c>
      <c r="K36" s="202">
        <v>2010999</v>
      </c>
      <c r="L36" s="202" t="s">
        <v>510</v>
      </c>
      <c r="M36" s="184">
        <v>65</v>
      </c>
      <c r="N36" s="184"/>
      <c r="O36" s="184"/>
      <c r="P36" s="184">
        <f t="shared" si="7"/>
        <v>0</v>
      </c>
      <c r="Q36" s="207"/>
      <c r="R36" s="185"/>
      <c r="S36" s="159"/>
      <c r="T36" s="185"/>
      <c r="U36" s="195">
        <f t="shared" si="9"/>
        <v>0</v>
      </c>
      <c r="V36" s="188"/>
      <c r="W36" s="89">
        <v>2010999</v>
      </c>
      <c r="X36" s="89" t="s">
        <v>511</v>
      </c>
      <c r="Y36" s="118"/>
    </row>
    <row r="37" ht="15.95" customHeight="1" spans="1:25">
      <c r="A37" s="202">
        <v>20110</v>
      </c>
      <c r="B37" s="75" t="s">
        <v>512</v>
      </c>
      <c r="C37" s="60">
        <f t="shared" ref="C37:H37" si="27">SUM(C38:C38)</f>
        <v>0</v>
      </c>
      <c r="D37" s="60">
        <f t="shared" si="27"/>
        <v>0</v>
      </c>
      <c r="E37" s="99">
        <f t="shared" si="1"/>
        <v>0</v>
      </c>
      <c r="F37" s="98">
        <f t="shared" si="12"/>
        <v>-1365</v>
      </c>
      <c r="G37" s="99">
        <f t="shared" si="3"/>
        <v>-100</v>
      </c>
      <c r="H37" s="60">
        <f t="shared" si="27"/>
        <v>0</v>
      </c>
      <c r="I37" s="98">
        <f t="shared" si="4"/>
        <v>0</v>
      </c>
      <c r="J37" s="99">
        <f t="shared" si="5"/>
        <v>0</v>
      </c>
      <c r="K37" s="202">
        <v>20110</v>
      </c>
      <c r="L37" s="204" t="s">
        <v>512</v>
      </c>
      <c r="M37" s="184">
        <f t="shared" ref="M37:O37" si="28">SUM(M38:M38)</f>
        <v>1365</v>
      </c>
      <c r="N37" s="184">
        <f t="shared" si="28"/>
        <v>0</v>
      </c>
      <c r="O37" s="60">
        <f t="shared" si="28"/>
        <v>1</v>
      </c>
      <c r="P37" s="184">
        <f t="shared" si="7"/>
        <v>0</v>
      </c>
      <c r="Q37" s="207"/>
      <c r="R37" s="185"/>
      <c r="S37" s="159"/>
      <c r="T37" s="195"/>
      <c r="U37" s="195">
        <f t="shared" si="9"/>
        <v>0</v>
      </c>
      <c r="W37" s="89">
        <v>20111</v>
      </c>
      <c r="X37" s="194" t="s">
        <v>513</v>
      </c>
      <c r="Y37" s="118"/>
    </row>
    <row r="38" ht="15.95" customHeight="1" spans="1:25">
      <c r="A38" s="202">
        <v>2011099</v>
      </c>
      <c r="B38" s="75" t="s">
        <v>514</v>
      </c>
      <c r="C38" s="60"/>
      <c r="D38" s="60"/>
      <c r="E38" s="99">
        <f t="shared" si="1"/>
        <v>0</v>
      </c>
      <c r="F38" s="98">
        <f t="shared" si="12"/>
        <v>-1365</v>
      </c>
      <c r="G38" s="99">
        <f t="shared" si="3"/>
        <v>-100</v>
      </c>
      <c r="H38" s="60"/>
      <c r="I38" s="98">
        <f t="shared" si="4"/>
        <v>0</v>
      </c>
      <c r="J38" s="99">
        <f t="shared" si="5"/>
        <v>0</v>
      </c>
      <c r="K38" s="202">
        <v>2011099</v>
      </c>
      <c r="L38" s="202" t="s">
        <v>514</v>
      </c>
      <c r="M38" s="184">
        <f>1365</f>
        <v>1365</v>
      </c>
      <c r="N38" s="184"/>
      <c r="O38" s="184">
        <v>1</v>
      </c>
      <c r="P38" s="184">
        <f t="shared" si="7"/>
        <v>0</v>
      </c>
      <c r="Q38" s="207"/>
      <c r="R38" s="185"/>
      <c r="S38" s="159"/>
      <c r="T38" s="185"/>
      <c r="U38" s="195">
        <f t="shared" si="9"/>
        <v>0</v>
      </c>
      <c r="W38" s="89">
        <v>2011104</v>
      </c>
      <c r="X38" s="89" t="s">
        <v>515</v>
      </c>
      <c r="Y38" s="118"/>
    </row>
    <row r="39" ht="15.95" customHeight="1" spans="1:25">
      <c r="A39" s="202">
        <v>20111</v>
      </c>
      <c r="B39" s="75" t="s">
        <v>516</v>
      </c>
      <c r="C39" s="60">
        <f t="shared" ref="C39:H39" si="29">SUM(C40:C40)</f>
        <v>56</v>
      </c>
      <c r="D39" s="60">
        <f t="shared" si="29"/>
        <v>60</v>
      </c>
      <c r="E39" s="99">
        <f t="shared" si="1"/>
        <v>107.142857142857</v>
      </c>
      <c r="F39" s="98">
        <f t="shared" si="12"/>
        <v>21</v>
      </c>
      <c r="G39" s="99">
        <f t="shared" si="3"/>
        <v>53.8461538461539</v>
      </c>
      <c r="H39" s="60">
        <f t="shared" si="29"/>
        <v>4</v>
      </c>
      <c r="I39" s="98">
        <f t="shared" si="4"/>
        <v>-52</v>
      </c>
      <c r="J39" s="99">
        <f t="shared" si="5"/>
        <v>-92.8571428571429</v>
      </c>
      <c r="K39" s="202">
        <v>20111</v>
      </c>
      <c r="L39" s="204" t="s">
        <v>516</v>
      </c>
      <c r="M39" s="184">
        <f t="shared" ref="M39:O39" si="30">SUM(M40:M40)</f>
        <v>39</v>
      </c>
      <c r="N39" s="184">
        <f t="shared" si="30"/>
        <v>53</v>
      </c>
      <c r="O39" s="60">
        <f t="shared" si="30"/>
        <v>43</v>
      </c>
      <c r="P39" s="184">
        <f t="shared" si="7"/>
        <v>60</v>
      </c>
      <c r="Q39" s="207"/>
      <c r="R39" s="185"/>
      <c r="S39" s="159"/>
      <c r="T39" s="195"/>
      <c r="U39" s="195">
        <f t="shared" si="9"/>
        <v>0</v>
      </c>
      <c r="V39" s="188"/>
      <c r="W39" s="89">
        <v>2011105</v>
      </c>
      <c r="X39" s="89" t="s">
        <v>517</v>
      </c>
      <c r="Y39" s="118"/>
    </row>
    <row r="40" ht="15.95" customHeight="1" spans="1:25">
      <c r="A40" s="202">
        <v>2011199</v>
      </c>
      <c r="B40" s="75" t="s">
        <v>518</v>
      </c>
      <c r="C40" s="60">
        <v>56</v>
      </c>
      <c r="D40" s="60">
        <v>60</v>
      </c>
      <c r="E40" s="99">
        <f t="shared" si="1"/>
        <v>107.142857142857</v>
      </c>
      <c r="F40" s="98">
        <f t="shared" si="12"/>
        <v>21</v>
      </c>
      <c r="G40" s="99">
        <f t="shared" si="3"/>
        <v>53.8461538461539</v>
      </c>
      <c r="H40" s="60">
        <v>4</v>
      </c>
      <c r="I40" s="98">
        <f t="shared" si="4"/>
        <v>-52</v>
      </c>
      <c r="J40" s="99">
        <f t="shared" si="5"/>
        <v>-92.8571428571429</v>
      </c>
      <c r="K40" s="202">
        <v>2011199</v>
      </c>
      <c r="L40" s="202" t="s">
        <v>518</v>
      </c>
      <c r="M40" s="184">
        <v>39</v>
      </c>
      <c r="N40" s="184">
        <v>53</v>
      </c>
      <c r="O40" s="184">
        <f>C40-3-10</f>
        <v>43</v>
      </c>
      <c r="P40" s="184">
        <f t="shared" si="7"/>
        <v>60</v>
      </c>
      <c r="Q40" s="207"/>
      <c r="R40" s="185"/>
      <c r="S40" s="159"/>
      <c r="T40" s="185"/>
      <c r="U40" s="195">
        <f t="shared" si="9"/>
        <v>0</v>
      </c>
      <c r="V40" s="188"/>
      <c r="W40" s="89">
        <v>2011304</v>
      </c>
      <c r="X40" s="89" t="s">
        <v>519</v>
      </c>
      <c r="Y40" s="118"/>
    </row>
    <row r="41" ht="15.95" customHeight="1" spans="1:25">
      <c r="A41" s="202">
        <v>20113</v>
      </c>
      <c r="B41" s="75" t="s">
        <v>520</v>
      </c>
      <c r="C41" s="60">
        <f t="shared" ref="C41:H41" si="31">SUM(C42:C43)</f>
        <v>2060</v>
      </c>
      <c r="D41" s="60">
        <f t="shared" si="31"/>
        <v>2341</v>
      </c>
      <c r="E41" s="99">
        <f t="shared" si="1"/>
        <v>113.640776699029</v>
      </c>
      <c r="F41" s="98">
        <f t="shared" si="12"/>
        <v>989</v>
      </c>
      <c r="G41" s="99">
        <f t="shared" si="3"/>
        <v>73.1508875739645</v>
      </c>
      <c r="H41" s="60">
        <f t="shared" si="31"/>
        <v>2208</v>
      </c>
      <c r="I41" s="98">
        <f t="shared" si="4"/>
        <v>148</v>
      </c>
      <c r="J41" s="99">
        <f t="shared" si="5"/>
        <v>7.18446601941747</v>
      </c>
      <c r="K41" s="202">
        <v>20113</v>
      </c>
      <c r="L41" s="204" t="s">
        <v>520</v>
      </c>
      <c r="M41" s="184">
        <f t="shared" ref="M41:O41" si="32">SUM(M42:M43)</f>
        <v>1352</v>
      </c>
      <c r="N41" s="184">
        <f t="shared" si="32"/>
        <v>1919</v>
      </c>
      <c r="O41" s="60">
        <f t="shared" si="32"/>
        <v>2567</v>
      </c>
      <c r="P41" s="184">
        <f t="shared" si="7"/>
        <v>2341</v>
      </c>
      <c r="Q41" s="207"/>
      <c r="R41" s="185"/>
      <c r="S41" s="159"/>
      <c r="T41" s="195"/>
      <c r="U41" s="195">
        <f t="shared" si="9"/>
        <v>0</v>
      </c>
      <c r="V41" s="188"/>
      <c r="W41" s="89">
        <v>2011305</v>
      </c>
      <c r="X41" s="89" t="s">
        <v>521</v>
      </c>
      <c r="Y41" s="118"/>
    </row>
    <row r="42" ht="15.95" customHeight="1" spans="1:25">
      <c r="A42" s="202">
        <v>2011308</v>
      </c>
      <c r="B42" s="75" t="s">
        <v>522</v>
      </c>
      <c r="C42" s="60">
        <v>207</v>
      </c>
      <c r="D42" s="60">
        <v>45</v>
      </c>
      <c r="E42" s="99">
        <f t="shared" si="1"/>
        <v>21.7391304347826</v>
      </c>
      <c r="F42" s="98">
        <f t="shared" si="12"/>
        <v>-51</v>
      </c>
      <c r="G42" s="99">
        <f t="shared" si="3"/>
        <v>-53.125</v>
      </c>
      <c r="H42" s="60">
        <v>125</v>
      </c>
      <c r="I42" s="98">
        <f t="shared" si="4"/>
        <v>-82</v>
      </c>
      <c r="J42" s="99">
        <f t="shared" si="5"/>
        <v>-39.6135265700483</v>
      </c>
      <c r="K42" s="202">
        <v>2011308</v>
      </c>
      <c r="L42" s="202" t="s">
        <v>522</v>
      </c>
      <c r="M42" s="184">
        <v>96</v>
      </c>
      <c r="N42" s="184">
        <v>33</v>
      </c>
      <c r="O42" s="184">
        <f>C42+1</f>
        <v>208</v>
      </c>
      <c r="P42" s="184">
        <f t="shared" si="7"/>
        <v>45</v>
      </c>
      <c r="Q42" s="207"/>
      <c r="R42" s="185"/>
      <c r="S42" s="159"/>
      <c r="T42" s="195"/>
      <c r="U42" s="195">
        <f t="shared" si="9"/>
        <v>0</v>
      </c>
      <c r="V42" s="188"/>
      <c r="W42" s="89">
        <v>2011402</v>
      </c>
      <c r="X42" s="89" t="s">
        <v>473</v>
      </c>
      <c r="Y42" s="118"/>
    </row>
    <row r="43" ht="15.95" customHeight="1" spans="1:25">
      <c r="A43" s="202">
        <v>2011399</v>
      </c>
      <c r="B43" s="75" t="s">
        <v>523</v>
      </c>
      <c r="C43" s="60">
        <v>1853</v>
      </c>
      <c r="D43" s="60">
        <v>2296</v>
      </c>
      <c r="E43" s="99">
        <f t="shared" si="1"/>
        <v>123.907177549919</v>
      </c>
      <c r="F43" s="98">
        <f t="shared" si="12"/>
        <v>1040</v>
      </c>
      <c r="G43" s="99">
        <f t="shared" si="3"/>
        <v>82.8025477707006</v>
      </c>
      <c r="H43" s="60">
        <v>2083</v>
      </c>
      <c r="I43" s="98">
        <f t="shared" si="4"/>
        <v>230</v>
      </c>
      <c r="J43" s="99">
        <f t="shared" si="5"/>
        <v>12.4123043712898</v>
      </c>
      <c r="K43" s="202">
        <v>2011399</v>
      </c>
      <c r="L43" s="202" t="s">
        <v>523</v>
      </c>
      <c r="M43" s="184">
        <v>1256</v>
      </c>
      <c r="N43" s="184">
        <v>1886</v>
      </c>
      <c r="O43" s="184">
        <f>C43+506</f>
        <v>2359</v>
      </c>
      <c r="P43" s="184">
        <f t="shared" si="7"/>
        <v>2296</v>
      </c>
      <c r="Q43" s="207"/>
      <c r="R43" s="185"/>
      <c r="S43" s="159"/>
      <c r="T43" s="195"/>
      <c r="U43" s="195">
        <f t="shared" si="9"/>
        <v>0</v>
      </c>
      <c r="W43" s="89">
        <v>2011404</v>
      </c>
      <c r="X43" s="89" t="s">
        <v>524</v>
      </c>
      <c r="Y43" s="118"/>
    </row>
    <row r="44" ht="15.95" customHeight="1" spans="1:25">
      <c r="A44" s="202">
        <v>20114</v>
      </c>
      <c r="B44" s="75" t="s">
        <v>525</v>
      </c>
      <c r="C44" s="60">
        <f t="shared" ref="C44:H44" si="33">SUM(C45:C45)</f>
        <v>0</v>
      </c>
      <c r="D44" s="60">
        <f t="shared" si="33"/>
        <v>0</v>
      </c>
      <c r="E44" s="99">
        <f t="shared" si="1"/>
        <v>0</v>
      </c>
      <c r="F44" s="98">
        <f t="shared" si="12"/>
        <v>0</v>
      </c>
      <c r="G44" s="99">
        <f t="shared" si="3"/>
        <v>0</v>
      </c>
      <c r="H44" s="60">
        <f t="shared" si="33"/>
        <v>0</v>
      </c>
      <c r="I44" s="98">
        <f t="shared" si="4"/>
        <v>0</v>
      </c>
      <c r="J44" s="99">
        <f t="shared" si="5"/>
        <v>0</v>
      </c>
      <c r="K44" s="202">
        <v>20114</v>
      </c>
      <c r="L44" s="204" t="s">
        <v>525</v>
      </c>
      <c r="M44" s="184"/>
      <c r="N44" s="184"/>
      <c r="O44" s="184"/>
      <c r="P44" s="184">
        <f t="shared" si="7"/>
        <v>0</v>
      </c>
      <c r="Q44" s="207"/>
      <c r="R44" s="185"/>
      <c r="S44" s="159"/>
      <c r="T44" s="185"/>
      <c r="U44" s="195">
        <f t="shared" si="9"/>
        <v>0</v>
      </c>
      <c r="V44" s="188"/>
      <c r="W44" s="89">
        <v>2011405</v>
      </c>
      <c r="X44" s="89" t="s">
        <v>526</v>
      </c>
      <c r="Y44" s="118"/>
    </row>
    <row r="45" ht="15.95" customHeight="1" spans="1:25">
      <c r="A45" s="202">
        <v>2011499</v>
      </c>
      <c r="B45" s="75" t="s">
        <v>527</v>
      </c>
      <c r="C45" s="60"/>
      <c r="D45" s="60"/>
      <c r="E45" s="99">
        <f t="shared" si="1"/>
        <v>0</v>
      </c>
      <c r="F45" s="98">
        <f t="shared" si="12"/>
        <v>0</v>
      </c>
      <c r="G45" s="99">
        <f t="shared" si="3"/>
        <v>0</v>
      </c>
      <c r="H45" s="60"/>
      <c r="I45" s="98">
        <f t="shared" si="4"/>
        <v>0</v>
      </c>
      <c r="J45" s="99">
        <f t="shared" si="5"/>
        <v>0</v>
      </c>
      <c r="K45" s="202">
        <v>2011499</v>
      </c>
      <c r="L45" s="202" t="s">
        <v>527</v>
      </c>
      <c r="M45" s="184"/>
      <c r="N45" s="184"/>
      <c r="O45" s="184"/>
      <c r="P45" s="184">
        <f t="shared" si="7"/>
        <v>0</v>
      </c>
      <c r="Q45" s="207"/>
      <c r="R45" s="185"/>
      <c r="S45" s="159"/>
      <c r="T45" s="195"/>
      <c r="U45" s="195">
        <f t="shared" si="9"/>
        <v>0</v>
      </c>
      <c r="V45" s="188"/>
      <c r="W45" s="89">
        <v>2012304</v>
      </c>
      <c r="X45" s="89" t="s">
        <v>528</v>
      </c>
      <c r="Y45" s="118"/>
    </row>
    <row r="46" ht="15.95" customHeight="1" spans="1:25">
      <c r="A46" s="202">
        <v>20123</v>
      </c>
      <c r="B46" s="75" t="s">
        <v>529</v>
      </c>
      <c r="C46" s="60">
        <f t="shared" ref="C46:H46" si="34">SUM(C47:C47)</f>
        <v>0</v>
      </c>
      <c r="D46" s="60">
        <f t="shared" si="34"/>
        <v>0</v>
      </c>
      <c r="E46" s="99">
        <f t="shared" si="1"/>
        <v>0</v>
      </c>
      <c r="F46" s="98">
        <f t="shared" si="12"/>
        <v>0</v>
      </c>
      <c r="G46" s="99">
        <f t="shared" si="3"/>
        <v>0</v>
      </c>
      <c r="H46" s="60">
        <f t="shared" si="34"/>
        <v>0</v>
      </c>
      <c r="I46" s="98">
        <f t="shared" si="4"/>
        <v>0</v>
      </c>
      <c r="J46" s="99">
        <f t="shared" si="5"/>
        <v>0</v>
      </c>
      <c r="K46" s="202">
        <v>20123</v>
      </c>
      <c r="L46" s="204" t="s">
        <v>529</v>
      </c>
      <c r="M46" s="184"/>
      <c r="N46" s="184"/>
      <c r="O46" s="184"/>
      <c r="P46" s="184">
        <f t="shared" si="7"/>
        <v>0</v>
      </c>
      <c r="Q46" s="207"/>
      <c r="R46" s="185"/>
      <c r="S46" s="159"/>
      <c r="T46" s="195"/>
      <c r="U46" s="195">
        <f t="shared" si="9"/>
        <v>0</v>
      </c>
      <c r="W46" s="89">
        <v>2012350</v>
      </c>
      <c r="X46" s="89" t="s">
        <v>497</v>
      </c>
      <c r="Y46" s="118"/>
    </row>
    <row r="47" ht="15.95" customHeight="1" spans="1:25">
      <c r="A47" s="202">
        <v>2012399</v>
      </c>
      <c r="B47" s="75" t="s">
        <v>530</v>
      </c>
      <c r="C47" s="60"/>
      <c r="D47" s="60"/>
      <c r="E47" s="99">
        <f t="shared" si="1"/>
        <v>0</v>
      </c>
      <c r="F47" s="98">
        <f t="shared" si="12"/>
        <v>0</v>
      </c>
      <c r="G47" s="99">
        <f t="shared" si="3"/>
        <v>0</v>
      </c>
      <c r="H47" s="60"/>
      <c r="I47" s="98">
        <f t="shared" si="4"/>
        <v>0</v>
      </c>
      <c r="J47" s="99">
        <f t="shared" si="5"/>
        <v>0</v>
      </c>
      <c r="K47" s="202">
        <v>2012399</v>
      </c>
      <c r="L47" s="202" t="s">
        <v>530</v>
      </c>
      <c r="M47" s="184"/>
      <c r="N47" s="184"/>
      <c r="O47" s="184"/>
      <c r="P47" s="184">
        <f t="shared" si="7"/>
        <v>0</v>
      </c>
      <c r="Q47" s="207"/>
      <c r="R47" s="185"/>
      <c r="S47" s="159"/>
      <c r="T47" s="195"/>
      <c r="U47" s="195">
        <f t="shared" si="9"/>
        <v>0</v>
      </c>
      <c r="V47" s="188"/>
      <c r="W47" s="89">
        <v>2012504</v>
      </c>
      <c r="X47" s="89" t="s">
        <v>531</v>
      </c>
      <c r="Y47" s="118"/>
    </row>
    <row r="48" ht="15.95" customHeight="1" spans="1:25">
      <c r="A48" s="202">
        <v>20125</v>
      </c>
      <c r="B48" s="75" t="s">
        <v>532</v>
      </c>
      <c r="C48" s="60">
        <f t="shared" ref="C48:H48" si="35">SUM(C49:C49)</f>
        <v>0</v>
      </c>
      <c r="D48" s="60">
        <f t="shared" si="35"/>
        <v>0</v>
      </c>
      <c r="E48" s="99">
        <f t="shared" si="1"/>
        <v>0</v>
      </c>
      <c r="F48" s="98">
        <f t="shared" si="12"/>
        <v>0</v>
      </c>
      <c r="G48" s="99">
        <f t="shared" si="3"/>
        <v>0</v>
      </c>
      <c r="H48" s="60">
        <f t="shared" si="35"/>
        <v>0</v>
      </c>
      <c r="I48" s="98">
        <f t="shared" si="4"/>
        <v>0</v>
      </c>
      <c r="J48" s="99">
        <f t="shared" si="5"/>
        <v>0</v>
      </c>
      <c r="K48" s="202">
        <v>20125</v>
      </c>
      <c r="L48" s="204" t="s">
        <v>532</v>
      </c>
      <c r="M48" s="184"/>
      <c r="N48" s="184"/>
      <c r="O48" s="184"/>
      <c r="P48" s="184">
        <f t="shared" si="7"/>
        <v>0</v>
      </c>
      <c r="Q48" s="207"/>
      <c r="R48" s="185"/>
      <c r="S48" s="159"/>
      <c r="T48" s="185"/>
      <c r="U48" s="195">
        <f t="shared" si="9"/>
        <v>0</v>
      </c>
      <c r="V48" s="188"/>
      <c r="W48" s="89">
        <v>2012505</v>
      </c>
      <c r="X48" s="89" t="s">
        <v>533</v>
      </c>
      <c r="Y48" s="118"/>
    </row>
    <row r="49" ht="15.95" customHeight="1" spans="1:25">
      <c r="A49" s="202">
        <v>2012599</v>
      </c>
      <c r="B49" s="75" t="s">
        <v>534</v>
      </c>
      <c r="C49" s="60"/>
      <c r="D49" s="60"/>
      <c r="E49" s="99">
        <f t="shared" si="1"/>
        <v>0</v>
      </c>
      <c r="F49" s="98">
        <f t="shared" si="12"/>
        <v>0</v>
      </c>
      <c r="G49" s="99">
        <f t="shared" si="3"/>
        <v>0</v>
      </c>
      <c r="H49" s="60"/>
      <c r="I49" s="98">
        <f t="shared" si="4"/>
        <v>0</v>
      </c>
      <c r="J49" s="99">
        <f t="shared" si="5"/>
        <v>0</v>
      </c>
      <c r="K49" s="202">
        <v>2012599</v>
      </c>
      <c r="L49" s="202" t="s">
        <v>534</v>
      </c>
      <c r="M49" s="184"/>
      <c r="N49" s="184"/>
      <c r="O49" s="184"/>
      <c r="P49" s="184">
        <f t="shared" si="7"/>
        <v>0</v>
      </c>
      <c r="Q49" s="207"/>
      <c r="R49" s="185"/>
      <c r="S49" s="159"/>
      <c r="T49" s="185"/>
      <c r="U49" s="195">
        <f t="shared" si="9"/>
        <v>0</v>
      </c>
      <c r="V49" s="188"/>
      <c r="W49" s="89">
        <v>2012604</v>
      </c>
      <c r="X49" s="89" t="s">
        <v>535</v>
      </c>
      <c r="Y49" s="118"/>
    </row>
    <row r="50" ht="15.95" customHeight="1" spans="1:25">
      <c r="A50" s="202">
        <v>20126</v>
      </c>
      <c r="B50" s="75" t="s">
        <v>536</v>
      </c>
      <c r="C50" s="60">
        <f t="shared" ref="C50:H50" si="36">SUM(C51:C51)</f>
        <v>0</v>
      </c>
      <c r="D50" s="60">
        <f t="shared" si="36"/>
        <v>0</v>
      </c>
      <c r="E50" s="99">
        <f t="shared" si="1"/>
        <v>0</v>
      </c>
      <c r="F50" s="98">
        <f t="shared" si="12"/>
        <v>0</v>
      </c>
      <c r="G50" s="99">
        <f t="shared" si="3"/>
        <v>0</v>
      </c>
      <c r="H50" s="60">
        <f t="shared" si="36"/>
        <v>0</v>
      </c>
      <c r="I50" s="98">
        <f t="shared" si="4"/>
        <v>0</v>
      </c>
      <c r="J50" s="99">
        <f t="shared" si="5"/>
        <v>0</v>
      </c>
      <c r="K50" s="202">
        <v>20126</v>
      </c>
      <c r="L50" s="204" t="s">
        <v>536</v>
      </c>
      <c r="M50" s="184"/>
      <c r="N50" s="184"/>
      <c r="O50" s="184"/>
      <c r="P50" s="184">
        <f t="shared" si="7"/>
        <v>0</v>
      </c>
      <c r="Q50" s="207"/>
      <c r="R50" s="185"/>
      <c r="S50" s="159"/>
      <c r="T50" s="195"/>
      <c r="U50" s="195">
        <f t="shared" si="9"/>
        <v>0</v>
      </c>
      <c r="V50" s="188"/>
      <c r="W50" s="89">
        <v>2012699</v>
      </c>
      <c r="X50" s="89" t="s">
        <v>537</v>
      </c>
      <c r="Y50" s="118"/>
    </row>
    <row r="51" ht="15.95" customHeight="1" spans="1:25">
      <c r="A51" s="202">
        <v>2012699</v>
      </c>
      <c r="B51" s="75" t="s">
        <v>538</v>
      </c>
      <c r="C51" s="60"/>
      <c r="D51" s="60"/>
      <c r="E51" s="99">
        <f t="shared" si="1"/>
        <v>0</v>
      </c>
      <c r="F51" s="98">
        <f t="shared" si="12"/>
        <v>0</v>
      </c>
      <c r="G51" s="99">
        <f t="shared" si="3"/>
        <v>0</v>
      </c>
      <c r="H51" s="60"/>
      <c r="I51" s="98">
        <f t="shared" si="4"/>
        <v>0</v>
      </c>
      <c r="J51" s="99">
        <f t="shared" si="5"/>
        <v>0</v>
      </c>
      <c r="K51" s="202">
        <v>2012699</v>
      </c>
      <c r="L51" s="202" t="s">
        <v>538</v>
      </c>
      <c r="M51" s="184"/>
      <c r="N51" s="184"/>
      <c r="O51" s="184"/>
      <c r="P51" s="184">
        <f t="shared" si="7"/>
        <v>0</v>
      </c>
      <c r="Q51" s="207"/>
      <c r="R51" s="185"/>
      <c r="S51" s="159"/>
      <c r="T51" s="195"/>
      <c r="U51" s="195">
        <f t="shared" si="9"/>
        <v>0</v>
      </c>
      <c r="W51" s="89">
        <v>2012804</v>
      </c>
      <c r="X51" s="89" t="s">
        <v>539</v>
      </c>
      <c r="Y51" s="118"/>
    </row>
    <row r="52" ht="15.95" customHeight="1" spans="1:25">
      <c r="A52" s="202">
        <v>20128</v>
      </c>
      <c r="B52" s="75" t="s">
        <v>540</v>
      </c>
      <c r="C52" s="60">
        <f t="shared" ref="C52:H52" si="37">SUM(C53:C53)</f>
        <v>0</v>
      </c>
      <c r="D52" s="60">
        <f t="shared" si="37"/>
        <v>0</v>
      </c>
      <c r="E52" s="99">
        <f t="shared" si="1"/>
        <v>0</v>
      </c>
      <c r="F52" s="98">
        <f t="shared" si="12"/>
        <v>0</v>
      </c>
      <c r="G52" s="99">
        <f t="shared" si="3"/>
        <v>0</v>
      </c>
      <c r="H52" s="60">
        <f t="shared" si="37"/>
        <v>0</v>
      </c>
      <c r="I52" s="98">
        <f t="shared" si="4"/>
        <v>0</v>
      </c>
      <c r="J52" s="99">
        <f t="shared" si="5"/>
        <v>0</v>
      </c>
      <c r="K52" s="202">
        <v>20128</v>
      </c>
      <c r="L52" s="204" t="s">
        <v>540</v>
      </c>
      <c r="M52" s="184"/>
      <c r="N52" s="184"/>
      <c r="O52" s="184"/>
      <c r="P52" s="184">
        <f t="shared" si="7"/>
        <v>0</v>
      </c>
      <c r="Q52" s="207"/>
      <c r="R52" s="185"/>
      <c r="S52" s="159"/>
      <c r="T52" s="195"/>
      <c r="U52" s="195">
        <f t="shared" si="9"/>
        <v>0</v>
      </c>
      <c r="W52" s="89">
        <v>2012850</v>
      </c>
      <c r="X52" s="89" t="s">
        <v>497</v>
      </c>
      <c r="Y52" s="118"/>
    </row>
    <row r="53" ht="15.95" customHeight="1" spans="1:25">
      <c r="A53" s="202">
        <v>2012899</v>
      </c>
      <c r="B53" s="75" t="s">
        <v>541</v>
      </c>
      <c r="C53" s="60"/>
      <c r="D53" s="60"/>
      <c r="E53" s="99">
        <f t="shared" si="1"/>
        <v>0</v>
      </c>
      <c r="F53" s="98">
        <f t="shared" si="12"/>
        <v>0</v>
      </c>
      <c r="G53" s="99">
        <f t="shared" si="3"/>
        <v>0</v>
      </c>
      <c r="H53" s="60"/>
      <c r="I53" s="98">
        <f t="shared" si="4"/>
        <v>0</v>
      </c>
      <c r="J53" s="99">
        <f t="shared" si="5"/>
        <v>0</v>
      </c>
      <c r="K53" s="202">
        <v>2012899</v>
      </c>
      <c r="L53" s="202" t="s">
        <v>541</v>
      </c>
      <c r="M53" s="184"/>
      <c r="N53" s="184"/>
      <c r="O53" s="184"/>
      <c r="P53" s="184">
        <f t="shared" si="7"/>
        <v>0</v>
      </c>
      <c r="Q53" s="207"/>
      <c r="R53" s="185"/>
      <c r="S53" s="159"/>
      <c r="T53" s="195"/>
      <c r="U53" s="195">
        <f t="shared" si="9"/>
        <v>0</v>
      </c>
      <c r="V53" s="188"/>
      <c r="W53" s="89">
        <v>2012906</v>
      </c>
      <c r="X53" s="89" t="s">
        <v>542</v>
      </c>
      <c r="Y53" s="118"/>
    </row>
    <row r="54" ht="15.95" customHeight="1" spans="1:25">
      <c r="A54" s="202">
        <v>20129</v>
      </c>
      <c r="B54" s="75" t="s">
        <v>543</v>
      </c>
      <c r="C54" s="60">
        <f t="shared" ref="C54:H54" si="38">SUM(C55:C56)</f>
        <v>406</v>
      </c>
      <c r="D54" s="60">
        <f t="shared" si="38"/>
        <v>277</v>
      </c>
      <c r="E54" s="99">
        <f t="shared" si="1"/>
        <v>68.2266009852217</v>
      </c>
      <c r="F54" s="98">
        <f t="shared" si="12"/>
        <v>-95</v>
      </c>
      <c r="G54" s="99">
        <f t="shared" si="3"/>
        <v>-25.5376344086022</v>
      </c>
      <c r="H54" s="60">
        <f t="shared" si="38"/>
        <v>406</v>
      </c>
      <c r="I54" s="98">
        <f t="shared" si="4"/>
        <v>0</v>
      </c>
      <c r="J54" s="99">
        <f t="shared" si="5"/>
        <v>0</v>
      </c>
      <c r="K54" s="202">
        <v>20129</v>
      </c>
      <c r="L54" s="204" t="s">
        <v>543</v>
      </c>
      <c r="M54" s="184">
        <f t="shared" ref="M54:O54" si="39">SUM(M55:M56)</f>
        <v>372</v>
      </c>
      <c r="N54" s="184">
        <f t="shared" si="39"/>
        <v>178</v>
      </c>
      <c r="O54" s="60">
        <f t="shared" si="39"/>
        <v>341</v>
      </c>
      <c r="P54" s="184">
        <f t="shared" si="7"/>
        <v>277</v>
      </c>
      <c r="Q54" s="207"/>
      <c r="R54" s="185"/>
      <c r="S54" s="159"/>
      <c r="T54" s="195"/>
      <c r="U54" s="195">
        <f t="shared" si="9"/>
        <v>0</v>
      </c>
      <c r="W54" s="89">
        <v>2012950</v>
      </c>
      <c r="X54" s="89" t="s">
        <v>497</v>
      </c>
      <c r="Y54" s="118"/>
    </row>
    <row r="55" ht="15.95" customHeight="1" spans="1:25">
      <c r="A55" s="202">
        <v>2012902</v>
      </c>
      <c r="B55" s="75" t="s">
        <v>472</v>
      </c>
      <c r="C55" s="60"/>
      <c r="D55" s="60">
        <v>2</v>
      </c>
      <c r="E55" s="99">
        <f t="shared" si="1"/>
        <v>0</v>
      </c>
      <c r="F55" s="98">
        <f t="shared" si="12"/>
        <v>-11</v>
      </c>
      <c r="G55" s="99">
        <f t="shared" si="3"/>
        <v>-84.6153846153846</v>
      </c>
      <c r="H55" s="60"/>
      <c r="I55" s="98">
        <f t="shared" si="4"/>
        <v>0</v>
      </c>
      <c r="J55" s="99">
        <f t="shared" si="5"/>
        <v>0</v>
      </c>
      <c r="K55" s="202">
        <v>2012902</v>
      </c>
      <c r="L55" s="202" t="s">
        <v>472</v>
      </c>
      <c r="M55" s="184">
        <v>13</v>
      </c>
      <c r="N55" s="184">
        <v>2</v>
      </c>
      <c r="O55" s="184"/>
      <c r="P55" s="184">
        <f t="shared" si="7"/>
        <v>2</v>
      </c>
      <c r="Q55" s="207"/>
      <c r="R55" s="185"/>
      <c r="S55" s="159"/>
      <c r="T55" s="195"/>
      <c r="U55" s="195">
        <f t="shared" si="9"/>
        <v>0</v>
      </c>
      <c r="V55" s="188"/>
      <c r="W55" s="89">
        <v>20131</v>
      </c>
      <c r="X55" s="194" t="s">
        <v>544</v>
      </c>
      <c r="Y55" s="118"/>
    </row>
    <row r="56" ht="15.95" customHeight="1" spans="1:25">
      <c r="A56" s="202">
        <v>2012999</v>
      </c>
      <c r="B56" s="75" t="s">
        <v>545</v>
      </c>
      <c r="C56" s="60">
        <v>406</v>
      </c>
      <c r="D56" s="60">
        <v>275</v>
      </c>
      <c r="E56" s="99">
        <f t="shared" si="1"/>
        <v>67.7339901477832</v>
      </c>
      <c r="F56" s="98">
        <f t="shared" si="12"/>
        <v>-84</v>
      </c>
      <c r="G56" s="99">
        <f t="shared" si="3"/>
        <v>-23.3983286908078</v>
      </c>
      <c r="H56" s="60">
        <v>406</v>
      </c>
      <c r="I56" s="98">
        <f t="shared" si="4"/>
        <v>0</v>
      </c>
      <c r="J56" s="99">
        <f t="shared" si="5"/>
        <v>0</v>
      </c>
      <c r="K56" s="202">
        <v>2012999</v>
      </c>
      <c r="L56" s="202" t="s">
        <v>545</v>
      </c>
      <c r="M56" s="184">
        <v>359</v>
      </c>
      <c r="N56" s="184">
        <v>176</v>
      </c>
      <c r="O56" s="184">
        <f>C56-65</f>
        <v>341</v>
      </c>
      <c r="P56" s="184">
        <f t="shared" si="7"/>
        <v>275</v>
      </c>
      <c r="Q56" s="207"/>
      <c r="R56" s="185"/>
      <c r="S56" s="159"/>
      <c r="T56" s="195"/>
      <c r="U56" s="195">
        <f t="shared" si="9"/>
        <v>0</v>
      </c>
      <c r="V56" s="188"/>
      <c r="W56" s="89">
        <v>2013105</v>
      </c>
      <c r="X56" s="89" t="s">
        <v>546</v>
      </c>
      <c r="Y56" s="118"/>
    </row>
    <row r="57" ht="15.95" customHeight="1" spans="1:25">
      <c r="A57" s="202">
        <v>20131</v>
      </c>
      <c r="B57" s="75" t="s">
        <v>547</v>
      </c>
      <c r="C57" s="60">
        <f t="shared" ref="C57:H57" si="40">SUM(C58:C60)</f>
        <v>1700</v>
      </c>
      <c r="D57" s="60">
        <f t="shared" si="40"/>
        <v>890</v>
      </c>
      <c r="E57" s="99">
        <f t="shared" si="1"/>
        <v>52.3529411764706</v>
      </c>
      <c r="F57" s="98">
        <f t="shared" si="12"/>
        <v>-1026</v>
      </c>
      <c r="G57" s="99">
        <f t="shared" si="3"/>
        <v>-53.5490605427975</v>
      </c>
      <c r="H57" s="60">
        <f t="shared" si="40"/>
        <v>1328</v>
      </c>
      <c r="I57" s="98">
        <f t="shared" si="4"/>
        <v>-372</v>
      </c>
      <c r="J57" s="99">
        <f t="shared" si="5"/>
        <v>-21.8823529411765</v>
      </c>
      <c r="K57" s="202">
        <v>20131</v>
      </c>
      <c r="L57" s="204" t="s">
        <v>547</v>
      </c>
      <c r="M57" s="184">
        <f t="shared" ref="M57:O57" si="41">SUM(M58:M60)</f>
        <v>1916</v>
      </c>
      <c r="N57" s="184">
        <f t="shared" si="41"/>
        <v>621</v>
      </c>
      <c r="O57" s="60">
        <f t="shared" si="41"/>
        <v>1455</v>
      </c>
      <c r="P57" s="184">
        <f t="shared" si="7"/>
        <v>890</v>
      </c>
      <c r="Q57" s="207"/>
      <c r="R57" s="185"/>
      <c r="S57" s="159"/>
      <c r="T57" s="195"/>
      <c r="U57" s="195">
        <f t="shared" si="9"/>
        <v>0</v>
      </c>
      <c r="V57" s="188"/>
      <c r="W57" s="89">
        <v>2013150</v>
      </c>
      <c r="X57" s="89" t="s">
        <v>497</v>
      </c>
      <c r="Y57" s="118"/>
    </row>
    <row r="58" s="67" customFormat="1" ht="15.95" customHeight="1" spans="1:25">
      <c r="A58" s="202">
        <v>2013102</v>
      </c>
      <c r="B58" s="75" t="s">
        <v>472</v>
      </c>
      <c r="C58" s="60">
        <v>82</v>
      </c>
      <c r="D58" s="60">
        <v>63</v>
      </c>
      <c r="E58" s="99">
        <f t="shared" si="1"/>
        <v>76.8292682926829</v>
      </c>
      <c r="F58" s="98">
        <f t="shared" si="12"/>
        <v>-57</v>
      </c>
      <c r="G58" s="99">
        <f t="shared" si="3"/>
        <v>-47.5</v>
      </c>
      <c r="H58" s="60"/>
      <c r="I58" s="98">
        <f t="shared" si="4"/>
        <v>-82</v>
      </c>
      <c r="J58" s="99">
        <f t="shared" si="5"/>
        <v>-100</v>
      </c>
      <c r="K58" s="202">
        <v>2013102</v>
      </c>
      <c r="L58" s="202" t="s">
        <v>472</v>
      </c>
      <c r="M58" s="184">
        <v>120</v>
      </c>
      <c r="N58" s="184">
        <v>36</v>
      </c>
      <c r="O58" s="184">
        <f>82+24</f>
        <v>106</v>
      </c>
      <c r="P58" s="184">
        <f t="shared" si="7"/>
        <v>63</v>
      </c>
      <c r="Q58" s="207"/>
      <c r="R58" s="159"/>
      <c r="S58" s="159"/>
      <c r="T58" s="159"/>
      <c r="U58" s="193">
        <f t="shared" si="9"/>
        <v>0</v>
      </c>
      <c r="V58" s="71"/>
      <c r="W58" s="89">
        <v>20132</v>
      </c>
      <c r="X58" s="194" t="s">
        <v>548</v>
      </c>
      <c r="Y58" s="118"/>
    </row>
    <row r="59" ht="15.95" customHeight="1" spans="1:25">
      <c r="A59" s="202">
        <v>2013150</v>
      </c>
      <c r="B59" s="75" t="s">
        <v>496</v>
      </c>
      <c r="C59" s="60">
        <v>66</v>
      </c>
      <c r="D59" s="60">
        <v>172</v>
      </c>
      <c r="E59" s="99">
        <f t="shared" si="1"/>
        <v>260.606060606061</v>
      </c>
      <c r="F59" s="98">
        <f t="shared" si="12"/>
        <v>49</v>
      </c>
      <c r="G59" s="99">
        <f t="shared" si="3"/>
        <v>39.8373983739837</v>
      </c>
      <c r="H59" s="60">
        <v>158</v>
      </c>
      <c r="I59" s="98">
        <f t="shared" si="4"/>
        <v>92</v>
      </c>
      <c r="J59" s="99">
        <f t="shared" si="5"/>
        <v>139.393939393939</v>
      </c>
      <c r="K59" s="202">
        <v>2013150</v>
      </c>
      <c r="L59" s="202" t="s">
        <v>496</v>
      </c>
      <c r="M59" s="184">
        <v>123</v>
      </c>
      <c r="N59" s="184">
        <v>154</v>
      </c>
      <c r="O59" s="184">
        <f>C59</f>
        <v>66</v>
      </c>
      <c r="P59" s="184">
        <f t="shared" si="7"/>
        <v>172</v>
      </c>
      <c r="Q59" s="207"/>
      <c r="R59" s="185"/>
      <c r="S59" s="159"/>
      <c r="T59" s="195"/>
      <c r="U59" s="195">
        <f t="shared" si="9"/>
        <v>0</v>
      </c>
      <c r="W59" s="89">
        <v>2013203</v>
      </c>
      <c r="X59" s="89" t="s">
        <v>549</v>
      </c>
      <c r="Y59" s="118"/>
    </row>
    <row r="60" ht="15.95" customHeight="1" spans="1:25">
      <c r="A60" s="202">
        <v>2013199</v>
      </c>
      <c r="B60" s="75" t="s">
        <v>550</v>
      </c>
      <c r="C60" s="60">
        <v>1552</v>
      </c>
      <c r="D60" s="60">
        <v>655</v>
      </c>
      <c r="E60" s="99">
        <f t="shared" si="1"/>
        <v>42.2036082474227</v>
      </c>
      <c r="F60" s="98">
        <f t="shared" si="12"/>
        <v>-1018</v>
      </c>
      <c r="G60" s="99">
        <f t="shared" si="3"/>
        <v>-60.848774656306</v>
      </c>
      <c r="H60" s="60">
        <v>1170</v>
      </c>
      <c r="I60" s="98">
        <f t="shared" si="4"/>
        <v>-382</v>
      </c>
      <c r="J60" s="99">
        <f t="shared" si="5"/>
        <v>-24.6134020618557</v>
      </c>
      <c r="K60" s="202">
        <v>2013199</v>
      </c>
      <c r="L60" s="206" t="s">
        <v>550</v>
      </c>
      <c r="M60" s="184">
        <v>1673</v>
      </c>
      <c r="N60" s="184">
        <v>431</v>
      </c>
      <c r="O60" s="184">
        <f>C60-269</f>
        <v>1283</v>
      </c>
      <c r="P60" s="184">
        <f t="shared" si="7"/>
        <v>655</v>
      </c>
      <c r="Q60" s="207"/>
      <c r="R60" s="185"/>
      <c r="S60" s="159"/>
      <c r="T60" s="195"/>
      <c r="U60" s="195">
        <f t="shared" si="9"/>
        <v>0</v>
      </c>
      <c r="W60" s="89">
        <v>2013204</v>
      </c>
      <c r="X60" s="89" t="s">
        <v>551</v>
      </c>
      <c r="Y60" s="118"/>
    </row>
    <row r="61" ht="15.95" customHeight="1" spans="1:25">
      <c r="A61" s="202">
        <v>20132</v>
      </c>
      <c r="B61" s="75" t="s">
        <v>552</v>
      </c>
      <c r="C61" s="60">
        <f t="shared" ref="C61:H61" si="42">SUM(C62:C62)</f>
        <v>0</v>
      </c>
      <c r="D61" s="60">
        <f t="shared" si="42"/>
        <v>13</v>
      </c>
      <c r="E61" s="99">
        <f t="shared" si="1"/>
        <v>0</v>
      </c>
      <c r="F61" s="98">
        <f t="shared" si="12"/>
        <v>12</v>
      </c>
      <c r="G61" s="99">
        <f t="shared" si="3"/>
        <v>1200</v>
      </c>
      <c r="H61" s="60">
        <f t="shared" si="42"/>
        <v>0</v>
      </c>
      <c r="I61" s="98">
        <f t="shared" si="4"/>
        <v>0</v>
      </c>
      <c r="J61" s="99">
        <f t="shared" si="5"/>
        <v>0</v>
      </c>
      <c r="K61" s="202">
        <v>20132</v>
      </c>
      <c r="L61" s="204" t="s">
        <v>552</v>
      </c>
      <c r="M61" s="184">
        <f>SUM(M62:M62)</f>
        <v>1</v>
      </c>
      <c r="N61" s="184">
        <f>SUM(N62:N62)</f>
        <v>13</v>
      </c>
      <c r="O61" s="184"/>
      <c r="P61" s="184">
        <f t="shared" si="7"/>
        <v>13</v>
      </c>
      <c r="Q61" s="207"/>
      <c r="R61" s="185"/>
      <c r="S61" s="159"/>
      <c r="T61" s="195"/>
      <c r="U61" s="195">
        <f t="shared" si="9"/>
        <v>0</v>
      </c>
      <c r="V61" s="188"/>
      <c r="W61" s="89">
        <v>2013250</v>
      </c>
      <c r="X61" s="89" t="s">
        <v>497</v>
      </c>
      <c r="Y61" s="118"/>
    </row>
    <row r="62" ht="15.95" customHeight="1" spans="1:25">
      <c r="A62" s="202">
        <v>2013202</v>
      </c>
      <c r="B62" s="75" t="s">
        <v>472</v>
      </c>
      <c r="C62" s="60"/>
      <c r="D62" s="60">
        <v>13</v>
      </c>
      <c r="E62" s="99">
        <f t="shared" si="1"/>
        <v>0</v>
      </c>
      <c r="F62" s="98">
        <f t="shared" si="12"/>
        <v>12</v>
      </c>
      <c r="G62" s="99">
        <f t="shared" si="3"/>
        <v>1200</v>
      </c>
      <c r="H62" s="60"/>
      <c r="I62" s="98">
        <f t="shared" si="4"/>
        <v>0</v>
      </c>
      <c r="J62" s="99">
        <f t="shared" si="5"/>
        <v>0</v>
      </c>
      <c r="K62" s="202">
        <v>2013202</v>
      </c>
      <c r="L62" s="202" t="s">
        <v>472</v>
      </c>
      <c r="M62" s="184">
        <v>1</v>
      </c>
      <c r="N62" s="184">
        <v>13</v>
      </c>
      <c r="O62" s="184"/>
      <c r="P62" s="184">
        <f t="shared" si="7"/>
        <v>13</v>
      </c>
      <c r="Q62" s="207"/>
      <c r="R62" s="185"/>
      <c r="S62" s="159"/>
      <c r="T62" s="185"/>
      <c r="U62" s="195">
        <f t="shared" si="9"/>
        <v>0</v>
      </c>
      <c r="W62" s="89">
        <v>20133</v>
      </c>
      <c r="X62" s="194" t="s">
        <v>553</v>
      </c>
      <c r="Y62" s="118"/>
    </row>
    <row r="63" ht="15.95" customHeight="1" spans="1:25">
      <c r="A63" s="202">
        <v>20133</v>
      </c>
      <c r="B63" s="75" t="s">
        <v>554</v>
      </c>
      <c r="C63" s="60">
        <f t="shared" ref="C63:H63" si="43">SUM(C64:C65)</f>
        <v>241</v>
      </c>
      <c r="D63" s="60">
        <f t="shared" si="43"/>
        <v>118</v>
      </c>
      <c r="E63" s="99">
        <f t="shared" si="1"/>
        <v>48.9626556016597</v>
      </c>
      <c r="F63" s="98">
        <f t="shared" si="12"/>
        <v>-152</v>
      </c>
      <c r="G63" s="99">
        <f t="shared" si="3"/>
        <v>-56.2962962962963</v>
      </c>
      <c r="H63" s="60">
        <f t="shared" si="43"/>
        <v>377</v>
      </c>
      <c r="I63" s="98">
        <f t="shared" si="4"/>
        <v>136</v>
      </c>
      <c r="J63" s="99">
        <f t="shared" si="5"/>
        <v>56.4315352697095</v>
      </c>
      <c r="K63" s="202">
        <v>20133</v>
      </c>
      <c r="L63" s="204" t="s">
        <v>554</v>
      </c>
      <c r="M63" s="184">
        <f t="shared" ref="M63:O63" si="44">SUM(M64:M65)</f>
        <v>270</v>
      </c>
      <c r="N63" s="184">
        <f t="shared" si="44"/>
        <v>112</v>
      </c>
      <c r="O63" s="60">
        <f t="shared" si="44"/>
        <v>211</v>
      </c>
      <c r="P63" s="184">
        <f t="shared" si="7"/>
        <v>118</v>
      </c>
      <c r="Q63" s="207"/>
      <c r="R63" s="185"/>
      <c r="S63" s="159"/>
      <c r="T63" s="195"/>
      <c r="U63" s="195">
        <f t="shared" si="9"/>
        <v>0</v>
      </c>
      <c r="W63" s="89">
        <v>2013350</v>
      </c>
      <c r="X63" s="89" t="s">
        <v>497</v>
      </c>
      <c r="Y63" s="118"/>
    </row>
    <row r="64" ht="15.95" customHeight="1" spans="1:25">
      <c r="A64" s="202">
        <v>2013350</v>
      </c>
      <c r="B64" s="75" t="s">
        <v>496</v>
      </c>
      <c r="C64" s="60">
        <v>34</v>
      </c>
      <c r="D64" s="60">
        <v>59</v>
      </c>
      <c r="E64" s="99">
        <f t="shared" si="1"/>
        <v>173.529411764706</v>
      </c>
      <c r="F64" s="98">
        <f t="shared" si="12"/>
        <v>-4</v>
      </c>
      <c r="G64" s="99">
        <f t="shared" si="3"/>
        <v>-6.34920634920635</v>
      </c>
      <c r="H64" s="60">
        <v>40</v>
      </c>
      <c r="I64" s="98">
        <f t="shared" si="4"/>
        <v>6</v>
      </c>
      <c r="J64" s="99">
        <f t="shared" si="5"/>
        <v>17.6470588235294</v>
      </c>
      <c r="K64" s="202">
        <v>2013350</v>
      </c>
      <c r="L64" s="202" t="s">
        <v>496</v>
      </c>
      <c r="M64" s="184">
        <v>63</v>
      </c>
      <c r="N64" s="184">
        <v>54</v>
      </c>
      <c r="O64" s="184">
        <f>C64</f>
        <v>34</v>
      </c>
      <c r="P64" s="184">
        <f t="shared" si="7"/>
        <v>59</v>
      </c>
      <c r="Q64" s="207"/>
      <c r="R64" s="185"/>
      <c r="S64" s="159"/>
      <c r="T64" s="195"/>
      <c r="U64" s="195">
        <f t="shared" si="9"/>
        <v>0</v>
      </c>
      <c r="V64" s="188"/>
      <c r="W64" s="89">
        <v>2013403</v>
      </c>
      <c r="X64" s="89" t="s">
        <v>549</v>
      </c>
      <c r="Y64" s="118"/>
    </row>
    <row r="65" ht="15.95" customHeight="1" spans="1:25">
      <c r="A65" s="202">
        <v>2013399</v>
      </c>
      <c r="B65" s="75" t="s">
        <v>555</v>
      </c>
      <c r="C65" s="60">
        <v>207</v>
      </c>
      <c r="D65" s="60">
        <v>59</v>
      </c>
      <c r="E65" s="99">
        <f t="shared" si="1"/>
        <v>28.5024154589372</v>
      </c>
      <c r="F65" s="98">
        <f t="shared" si="12"/>
        <v>-148</v>
      </c>
      <c r="G65" s="99">
        <f t="shared" si="3"/>
        <v>-71.4975845410628</v>
      </c>
      <c r="H65" s="60">
        <v>337</v>
      </c>
      <c r="I65" s="98">
        <f t="shared" si="4"/>
        <v>130</v>
      </c>
      <c r="J65" s="99">
        <f t="shared" si="5"/>
        <v>62.8019323671497</v>
      </c>
      <c r="K65" s="202">
        <v>2013399</v>
      </c>
      <c r="L65" s="202" t="s">
        <v>555</v>
      </c>
      <c r="M65" s="184">
        <v>207</v>
      </c>
      <c r="N65" s="184">
        <v>58</v>
      </c>
      <c r="O65" s="184">
        <f>C65-30</f>
        <v>177</v>
      </c>
      <c r="P65" s="184">
        <f t="shared" si="7"/>
        <v>59</v>
      </c>
      <c r="Q65" s="207"/>
      <c r="R65" s="185"/>
      <c r="S65" s="159"/>
      <c r="T65" s="195"/>
      <c r="U65" s="195">
        <f t="shared" si="9"/>
        <v>0</v>
      </c>
      <c r="V65" s="188"/>
      <c r="W65" s="89">
        <v>2013404</v>
      </c>
      <c r="X65" s="89" t="s">
        <v>556</v>
      </c>
      <c r="Y65" s="118"/>
    </row>
    <row r="66" ht="15.95" customHeight="1" spans="1:25">
      <c r="A66" s="202">
        <v>20134</v>
      </c>
      <c r="B66" s="75" t="s">
        <v>557</v>
      </c>
      <c r="C66" s="60">
        <f t="shared" ref="C66:H66" si="45">SUM(C67:C67)</f>
        <v>0</v>
      </c>
      <c r="D66" s="60">
        <f t="shared" si="45"/>
        <v>0</v>
      </c>
      <c r="E66" s="99">
        <f t="shared" si="1"/>
        <v>0</v>
      </c>
      <c r="F66" s="98">
        <f t="shared" si="12"/>
        <v>0</v>
      </c>
      <c r="G66" s="99">
        <f t="shared" si="3"/>
        <v>0</v>
      </c>
      <c r="H66" s="60">
        <f t="shared" si="45"/>
        <v>0</v>
      </c>
      <c r="I66" s="98">
        <f t="shared" si="4"/>
        <v>0</v>
      </c>
      <c r="J66" s="99">
        <f t="shared" si="5"/>
        <v>0</v>
      </c>
      <c r="K66" s="202">
        <v>20134</v>
      </c>
      <c r="L66" s="204" t="s">
        <v>557</v>
      </c>
      <c r="M66" s="184"/>
      <c r="N66" s="184"/>
      <c r="O66" s="184"/>
      <c r="P66" s="184">
        <f t="shared" si="7"/>
        <v>0</v>
      </c>
      <c r="Q66" s="207"/>
      <c r="R66" s="185"/>
      <c r="S66" s="159"/>
      <c r="T66" s="195"/>
      <c r="U66" s="195">
        <f t="shared" si="9"/>
        <v>0</v>
      </c>
      <c r="W66" s="89">
        <v>2013405</v>
      </c>
      <c r="X66" s="89" t="s">
        <v>558</v>
      </c>
      <c r="Y66" s="118"/>
    </row>
    <row r="67" ht="15.95" customHeight="1" spans="1:25">
      <c r="A67" s="202">
        <v>2013499</v>
      </c>
      <c r="B67" s="75" t="s">
        <v>559</v>
      </c>
      <c r="C67" s="60"/>
      <c r="D67" s="60"/>
      <c r="E67" s="99">
        <f t="shared" si="1"/>
        <v>0</v>
      </c>
      <c r="F67" s="98">
        <f t="shared" si="12"/>
        <v>0</v>
      </c>
      <c r="G67" s="99">
        <f t="shared" si="3"/>
        <v>0</v>
      </c>
      <c r="H67" s="60"/>
      <c r="I67" s="98">
        <f t="shared" si="4"/>
        <v>0</v>
      </c>
      <c r="J67" s="99">
        <f t="shared" si="5"/>
        <v>0</v>
      </c>
      <c r="K67" s="202">
        <v>2013499</v>
      </c>
      <c r="L67" s="202" t="s">
        <v>559</v>
      </c>
      <c r="M67" s="184"/>
      <c r="N67" s="184"/>
      <c r="O67" s="184"/>
      <c r="P67" s="184">
        <f t="shared" si="7"/>
        <v>0</v>
      </c>
      <c r="Q67" s="207"/>
      <c r="R67" s="185"/>
      <c r="S67" s="159"/>
      <c r="T67" s="195"/>
      <c r="U67" s="195">
        <f t="shared" si="9"/>
        <v>0</v>
      </c>
      <c r="V67" s="188"/>
      <c r="W67" s="89">
        <v>2013550</v>
      </c>
      <c r="X67" s="89" t="s">
        <v>497</v>
      </c>
      <c r="Y67" s="118"/>
    </row>
    <row r="68" ht="15.95" customHeight="1" spans="1:25">
      <c r="A68" s="202">
        <v>20135</v>
      </c>
      <c r="B68" s="75" t="s">
        <v>560</v>
      </c>
      <c r="C68" s="60">
        <f t="shared" ref="C68:H68" si="46">SUM(C69:C69)</f>
        <v>0</v>
      </c>
      <c r="D68" s="60">
        <f t="shared" si="46"/>
        <v>0</v>
      </c>
      <c r="E68" s="99">
        <f t="shared" si="1"/>
        <v>0</v>
      </c>
      <c r="F68" s="98">
        <f t="shared" si="12"/>
        <v>0</v>
      </c>
      <c r="G68" s="99">
        <f t="shared" si="3"/>
        <v>0</v>
      </c>
      <c r="H68" s="60">
        <f t="shared" si="46"/>
        <v>0</v>
      </c>
      <c r="I68" s="98">
        <f t="shared" si="4"/>
        <v>0</v>
      </c>
      <c r="J68" s="99">
        <f t="shared" si="5"/>
        <v>0</v>
      </c>
      <c r="K68" s="202">
        <v>20135</v>
      </c>
      <c r="L68" s="204" t="s">
        <v>560</v>
      </c>
      <c r="M68" s="184"/>
      <c r="N68" s="184"/>
      <c r="O68" s="184"/>
      <c r="P68" s="184">
        <f t="shared" si="7"/>
        <v>0</v>
      </c>
      <c r="Q68" s="207"/>
      <c r="R68" s="185"/>
      <c r="S68" s="159"/>
      <c r="T68" s="195"/>
      <c r="U68" s="195">
        <f t="shared" si="9"/>
        <v>0</v>
      </c>
      <c r="W68" s="89">
        <v>2013599</v>
      </c>
      <c r="X68" s="89" t="s">
        <v>561</v>
      </c>
      <c r="Y68" s="118"/>
    </row>
    <row r="69" ht="15.95" customHeight="1" spans="1:25">
      <c r="A69" s="202">
        <v>2013599</v>
      </c>
      <c r="B69" s="75" t="s">
        <v>562</v>
      </c>
      <c r="C69" s="60"/>
      <c r="D69" s="60"/>
      <c r="E69" s="99">
        <f t="shared" si="1"/>
        <v>0</v>
      </c>
      <c r="F69" s="98">
        <f t="shared" si="12"/>
        <v>0</v>
      </c>
      <c r="G69" s="99">
        <f t="shared" si="3"/>
        <v>0</v>
      </c>
      <c r="H69" s="60"/>
      <c r="I69" s="98">
        <f t="shared" si="4"/>
        <v>0</v>
      </c>
      <c r="J69" s="99">
        <f t="shared" si="5"/>
        <v>0</v>
      </c>
      <c r="K69" s="202">
        <v>2013599</v>
      </c>
      <c r="L69" s="202" t="s">
        <v>562</v>
      </c>
      <c r="M69" s="184"/>
      <c r="N69" s="184"/>
      <c r="O69" s="184"/>
      <c r="P69" s="184">
        <f t="shared" si="7"/>
        <v>0</v>
      </c>
      <c r="Q69" s="207"/>
      <c r="R69" s="185"/>
      <c r="S69" s="159"/>
      <c r="T69" s="195"/>
      <c r="U69" s="195">
        <f t="shared" si="9"/>
        <v>0</v>
      </c>
      <c r="W69" s="89">
        <v>2013650</v>
      </c>
      <c r="X69" s="89" t="s">
        <v>497</v>
      </c>
      <c r="Y69" s="118"/>
    </row>
    <row r="70" ht="15.95" customHeight="1" spans="1:25">
      <c r="A70" s="202">
        <v>20136</v>
      </c>
      <c r="B70" s="75" t="s">
        <v>563</v>
      </c>
      <c r="C70" s="60">
        <f t="shared" ref="C70:H70" si="47">SUM(C71:C71)</f>
        <v>31</v>
      </c>
      <c r="D70" s="60">
        <f t="shared" si="47"/>
        <v>28</v>
      </c>
      <c r="E70" s="99">
        <f t="shared" ref="E70:E133" si="48">IF(C70&lt;&gt;0,D70/C70*100,0)</f>
        <v>90.3225806451613</v>
      </c>
      <c r="F70" s="98">
        <f t="shared" si="12"/>
        <v>28</v>
      </c>
      <c r="G70" s="99">
        <f t="shared" ref="G70:G133" si="49">IF(M70&lt;&gt;0,(D70/M70-1)*100,0)</f>
        <v>0</v>
      </c>
      <c r="H70" s="60">
        <f t="shared" si="47"/>
        <v>14</v>
      </c>
      <c r="I70" s="98">
        <f t="shared" ref="I70:I133" si="50">H70-C70</f>
        <v>-17</v>
      </c>
      <c r="J70" s="99">
        <f t="shared" ref="J70:J133" si="51">IF(C70&lt;&gt;0,(H70/C70-1)*100,0)</f>
        <v>-54.8387096774194</v>
      </c>
      <c r="K70" s="202">
        <v>20136</v>
      </c>
      <c r="L70" s="204" t="s">
        <v>563</v>
      </c>
      <c r="M70" s="184">
        <f t="shared" ref="M70:O70" si="52">SUM(M71:M71)</f>
        <v>0</v>
      </c>
      <c r="N70" s="184">
        <f t="shared" si="52"/>
        <v>28</v>
      </c>
      <c r="O70" s="60">
        <f t="shared" si="52"/>
        <v>31</v>
      </c>
      <c r="P70" s="184">
        <f t="shared" ref="P70:P133" si="53">D70</f>
        <v>28</v>
      </c>
      <c r="Q70" s="207"/>
      <c r="R70" s="185"/>
      <c r="S70" s="159"/>
      <c r="T70" s="195"/>
      <c r="U70" s="195">
        <f t="shared" ref="U70:U133" si="54">Q70+R70+S70+T70</f>
        <v>0</v>
      </c>
      <c r="V70" s="188"/>
      <c r="W70" s="89">
        <v>2013699</v>
      </c>
      <c r="X70" s="89" t="s">
        <v>564</v>
      </c>
      <c r="Y70" s="118"/>
    </row>
    <row r="71" ht="15.95" customHeight="1" spans="1:25">
      <c r="A71" s="202">
        <v>2013699</v>
      </c>
      <c r="B71" s="75" t="s">
        <v>565</v>
      </c>
      <c r="C71" s="60">
        <v>31</v>
      </c>
      <c r="D71" s="60">
        <v>28</v>
      </c>
      <c r="E71" s="99">
        <f t="shared" si="48"/>
        <v>90.3225806451613</v>
      </c>
      <c r="F71" s="98">
        <f t="shared" si="12"/>
        <v>28</v>
      </c>
      <c r="G71" s="99">
        <f t="shared" si="49"/>
        <v>0</v>
      </c>
      <c r="H71" s="60">
        <v>14</v>
      </c>
      <c r="I71" s="98">
        <f t="shared" si="50"/>
        <v>-17</v>
      </c>
      <c r="J71" s="99">
        <f t="shared" si="51"/>
        <v>-54.8387096774194</v>
      </c>
      <c r="K71" s="202">
        <v>2013699</v>
      </c>
      <c r="L71" s="202" t="s">
        <v>565</v>
      </c>
      <c r="M71" s="184"/>
      <c r="N71" s="184">
        <v>28</v>
      </c>
      <c r="O71" s="184">
        <f>C71</f>
        <v>31</v>
      </c>
      <c r="P71" s="184">
        <f t="shared" si="53"/>
        <v>28</v>
      </c>
      <c r="Q71" s="207"/>
      <c r="R71" s="185"/>
      <c r="S71" s="159"/>
      <c r="T71" s="195"/>
      <c r="U71" s="195">
        <f t="shared" si="54"/>
        <v>0</v>
      </c>
      <c r="V71" s="188"/>
      <c r="W71" s="89">
        <v>2013704</v>
      </c>
      <c r="X71" s="89" t="s">
        <v>566</v>
      </c>
      <c r="Y71" s="118"/>
    </row>
    <row r="72" ht="15.95" customHeight="1" spans="1:25">
      <c r="A72" s="202">
        <v>20137</v>
      </c>
      <c r="B72" s="75" t="s">
        <v>567</v>
      </c>
      <c r="C72" s="60">
        <f t="shared" ref="C72:H72" si="55">SUM(C73:C73)</f>
        <v>0</v>
      </c>
      <c r="D72" s="60">
        <f t="shared" si="55"/>
        <v>0</v>
      </c>
      <c r="E72" s="99">
        <f t="shared" si="48"/>
        <v>0</v>
      </c>
      <c r="F72" s="98">
        <f t="shared" si="12"/>
        <v>0</v>
      </c>
      <c r="G72" s="99">
        <f t="shared" si="49"/>
        <v>0</v>
      </c>
      <c r="H72" s="60">
        <f t="shared" si="55"/>
        <v>0</v>
      </c>
      <c r="I72" s="98">
        <f t="shared" si="50"/>
        <v>0</v>
      </c>
      <c r="J72" s="99">
        <f t="shared" si="51"/>
        <v>0</v>
      </c>
      <c r="K72" s="202">
        <v>20137</v>
      </c>
      <c r="L72" s="204" t="s">
        <v>567</v>
      </c>
      <c r="M72" s="184">
        <f>SUM(M73:M73)</f>
        <v>0</v>
      </c>
      <c r="N72" s="184"/>
      <c r="O72" s="184"/>
      <c r="P72" s="184">
        <f t="shared" si="53"/>
        <v>0</v>
      </c>
      <c r="Q72" s="207"/>
      <c r="R72" s="185"/>
      <c r="S72" s="159"/>
      <c r="T72" s="185"/>
      <c r="U72" s="195">
        <f t="shared" si="54"/>
        <v>0</v>
      </c>
      <c r="W72" s="89">
        <v>2013750</v>
      </c>
      <c r="X72" s="89" t="s">
        <v>497</v>
      </c>
      <c r="Y72" s="118"/>
    </row>
    <row r="73" ht="15.95" customHeight="1" spans="1:25">
      <c r="A73" s="202">
        <v>2013799</v>
      </c>
      <c r="B73" s="75" t="s">
        <v>568</v>
      </c>
      <c r="C73" s="60"/>
      <c r="D73" s="60"/>
      <c r="E73" s="99">
        <f t="shared" si="48"/>
        <v>0</v>
      </c>
      <c r="F73" s="98">
        <f t="shared" si="12"/>
        <v>0</v>
      </c>
      <c r="G73" s="99">
        <f t="shared" si="49"/>
        <v>0</v>
      </c>
      <c r="H73" s="60"/>
      <c r="I73" s="98">
        <f t="shared" si="50"/>
        <v>0</v>
      </c>
      <c r="J73" s="99">
        <f t="shared" si="51"/>
        <v>0</v>
      </c>
      <c r="K73" s="202">
        <v>2013799</v>
      </c>
      <c r="L73" s="202" t="s">
        <v>568</v>
      </c>
      <c r="M73" s="184"/>
      <c r="N73" s="184"/>
      <c r="O73" s="184"/>
      <c r="P73" s="184">
        <f t="shared" si="53"/>
        <v>0</v>
      </c>
      <c r="Q73" s="207"/>
      <c r="R73" s="185"/>
      <c r="S73" s="159"/>
      <c r="T73" s="195"/>
      <c r="U73" s="195">
        <f t="shared" si="54"/>
        <v>0</v>
      </c>
      <c r="V73" s="188"/>
      <c r="W73" s="89">
        <v>2013804</v>
      </c>
      <c r="X73" s="89" t="s">
        <v>569</v>
      </c>
      <c r="Y73" s="118"/>
    </row>
    <row r="74" ht="15.95" customHeight="1" spans="1:25">
      <c r="A74" s="202">
        <v>20138</v>
      </c>
      <c r="B74" s="75" t="s">
        <v>570</v>
      </c>
      <c r="C74" s="60">
        <f t="shared" ref="C74:H74" si="56">SUM(C75:C77)</f>
        <v>1791</v>
      </c>
      <c r="D74" s="60">
        <f t="shared" si="56"/>
        <v>1252</v>
      </c>
      <c r="E74" s="99">
        <f t="shared" si="48"/>
        <v>69.9050809603574</v>
      </c>
      <c r="F74" s="98">
        <f t="shared" ref="F74:F137" si="57">D74-M74</f>
        <v>-46</v>
      </c>
      <c r="G74" s="99">
        <f t="shared" si="49"/>
        <v>-3.54391371340523</v>
      </c>
      <c r="H74" s="60">
        <f t="shared" si="56"/>
        <v>787</v>
      </c>
      <c r="I74" s="98">
        <f t="shared" si="50"/>
        <v>-1004</v>
      </c>
      <c r="J74" s="99">
        <f t="shared" si="51"/>
        <v>-56.0580681183696</v>
      </c>
      <c r="K74" s="202">
        <v>20138</v>
      </c>
      <c r="L74" s="204" t="s">
        <v>570</v>
      </c>
      <c r="M74" s="184">
        <f t="shared" ref="M74:O74" si="58">SUM(M75:M77)</f>
        <v>1298</v>
      </c>
      <c r="N74" s="184">
        <f t="shared" si="58"/>
        <v>1141</v>
      </c>
      <c r="O74" s="60">
        <f t="shared" si="58"/>
        <v>1295</v>
      </c>
      <c r="P74" s="184">
        <f t="shared" si="53"/>
        <v>1252</v>
      </c>
      <c r="Q74" s="207"/>
      <c r="R74" s="185"/>
      <c r="S74" s="159"/>
      <c r="T74" s="195"/>
      <c r="U74" s="195">
        <f t="shared" si="54"/>
        <v>0</v>
      </c>
      <c r="V74" s="188"/>
      <c r="W74" s="89">
        <v>2013805</v>
      </c>
      <c r="X74" s="89" t="s">
        <v>571</v>
      </c>
      <c r="Y74" s="118"/>
    </row>
    <row r="75" ht="15.95" customHeight="1" spans="1:25">
      <c r="A75" s="202">
        <v>2013801</v>
      </c>
      <c r="B75" s="75" t="s">
        <v>470</v>
      </c>
      <c r="C75" s="60">
        <v>1031</v>
      </c>
      <c r="D75" s="60">
        <v>900</v>
      </c>
      <c r="E75" s="99">
        <f t="shared" si="48"/>
        <v>87.2938894277401</v>
      </c>
      <c r="F75" s="98">
        <f t="shared" si="57"/>
        <v>-101</v>
      </c>
      <c r="G75" s="99">
        <f t="shared" si="49"/>
        <v>-10.0899100899101</v>
      </c>
      <c r="H75" s="60">
        <v>722</v>
      </c>
      <c r="I75" s="98">
        <f t="shared" si="50"/>
        <v>-309</v>
      </c>
      <c r="J75" s="99">
        <f t="shared" si="51"/>
        <v>-29.9709020368574</v>
      </c>
      <c r="K75" s="202">
        <v>2013801</v>
      </c>
      <c r="L75" s="202" t="s">
        <v>470</v>
      </c>
      <c r="M75" s="184">
        <v>1001</v>
      </c>
      <c r="N75" s="184">
        <v>789</v>
      </c>
      <c r="O75" s="184">
        <f>C75-88</f>
        <v>943</v>
      </c>
      <c r="P75" s="184">
        <f t="shared" si="53"/>
        <v>900</v>
      </c>
      <c r="Q75" s="207"/>
      <c r="R75" s="185"/>
      <c r="S75" s="159"/>
      <c r="T75" s="195"/>
      <c r="U75" s="195">
        <f t="shared" si="54"/>
        <v>0</v>
      </c>
      <c r="W75" s="89">
        <v>2013808</v>
      </c>
      <c r="X75" s="89" t="s">
        <v>572</v>
      </c>
      <c r="Y75" s="118"/>
    </row>
    <row r="76" ht="15.95" customHeight="1" spans="1:25">
      <c r="A76" s="202">
        <v>2013802</v>
      </c>
      <c r="B76" s="75" t="s">
        <v>472</v>
      </c>
      <c r="C76" s="60"/>
      <c r="D76" s="60"/>
      <c r="E76" s="99">
        <f t="shared" si="48"/>
        <v>0</v>
      </c>
      <c r="F76" s="98">
        <f t="shared" si="57"/>
        <v>0</v>
      </c>
      <c r="G76" s="99">
        <f t="shared" si="49"/>
        <v>0</v>
      </c>
      <c r="H76" s="60">
        <v>65</v>
      </c>
      <c r="I76" s="98">
        <f t="shared" si="50"/>
        <v>65</v>
      </c>
      <c r="J76" s="99">
        <f t="shared" si="51"/>
        <v>0</v>
      </c>
      <c r="K76" s="202">
        <v>2013802</v>
      </c>
      <c r="L76" s="202" t="s">
        <v>472</v>
      </c>
      <c r="M76" s="184"/>
      <c r="N76" s="184"/>
      <c r="O76" s="184"/>
      <c r="P76" s="184">
        <f t="shared" si="53"/>
        <v>0</v>
      </c>
      <c r="Q76" s="207"/>
      <c r="R76" s="185"/>
      <c r="S76" s="159"/>
      <c r="T76" s="195"/>
      <c r="U76" s="195">
        <f t="shared" si="54"/>
        <v>0</v>
      </c>
      <c r="W76" s="89">
        <v>2013810</v>
      </c>
      <c r="X76" s="89" t="s">
        <v>573</v>
      </c>
      <c r="Y76" s="118"/>
    </row>
    <row r="77" ht="15.95" customHeight="1" spans="1:25">
      <c r="A77" s="202">
        <v>2013899</v>
      </c>
      <c r="B77" s="75" t="s">
        <v>574</v>
      </c>
      <c r="C77" s="60">
        <v>760</v>
      </c>
      <c r="D77" s="60">
        <v>352</v>
      </c>
      <c r="E77" s="99">
        <f t="shared" si="48"/>
        <v>46.3157894736842</v>
      </c>
      <c r="F77" s="98">
        <f t="shared" si="57"/>
        <v>55</v>
      </c>
      <c r="G77" s="99">
        <f t="shared" si="49"/>
        <v>18.5185185185185</v>
      </c>
      <c r="H77" s="60"/>
      <c r="I77" s="98">
        <f t="shared" si="50"/>
        <v>-760</v>
      </c>
      <c r="J77" s="99">
        <f t="shared" si="51"/>
        <v>-100</v>
      </c>
      <c r="K77" s="202">
        <v>2013899</v>
      </c>
      <c r="L77" s="202" t="s">
        <v>574</v>
      </c>
      <c r="M77" s="184">
        <v>297</v>
      </c>
      <c r="N77" s="184">
        <v>352</v>
      </c>
      <c r="O77" s="184">
        <f>C77-408</f>
        <v>352</v>
      </c>
      <c r="P77" s="184">
        <f t="shared" si="53"/>
        <v>352</v>
      </c>
      <c r="Q77" s="207"/>
      <c r="R77" s="185"/>
      <c r="S77" s="159"/>
      <c r="T77" s="195"/>
      <c r="U77" s="195">
        <f t="shared" si="54"/>
        <v>0</v>
      </c>
      <c r="W77" s="89">
        <v>20201</v>
      </c>
      <c r="X77" s="194" t="s">
        <v>575</v>
      </c>
      <c r="Y77" s="118"/>
    </row>
    <row r="78" ht="15.95" customHeight="1" spans="1:25">
      <c r="A78" s="202">
        <v>20199</v>
      </c>
      <c r="B78" s="75" t="s">
        <v>576</v>
      </c>
      <c r="C78" s="60">
        <f t="shared" ref="C78:H78" si="59">SUM(C79:C79)</f>
        <v>2200</v>
      </c>
      <c r="D78" s="60">
        <f t="shared" si="59"/>
        <v>0</v>
      </c>
      <c r="E78" s="99">
        <f t="shared" si="48"/>
        <v>0</v>
      </c>
      <c r="F78" s="98">
        <f t="shared" si="57"/>
        <v>-100</v>
      </c>
      <c r="G78" s="99">
        <f t="shared" si="49"/>
        <v>-100</v>
      </c>
      <c r="H78" s="60">
        <f t="shared" si="59"/>
        <v>1620</v>
      </c>
      <c r="I78" s="98">
        <f t="shared" si="50"/>
        <v>-580</v>
      </c>
      <c r="J78" s="99">
        <f t="shared" si="51"/>
        <v>-26.3636363636364</v>
      </c>
      <c r="K78" s="202">
        <v>20199</v>
      </c>
      <c r="L78" s="204" t="s">
        <v>576</v>
      </c>
      <c r="M78" s="184">
        <f>SUM(M79:M79)</f>
        <v>100</v>
      </c>
      <c r="N78" s="184"/>
      <c r="O78" s="60">
        <f>SUM(O79:O79)</f>
        <v>1817</v>
      </c>
      <c r="P78" s="184">
        <f t="shared" si="53"/>
        <v>0</v>
      </c>
      <c r="Q78" s="207"/>
      <c r="R78" s="185"/>
      <c r="S78" s="159"/>
      <c r="T78" s="195"/>
      <c r="U78" s="195">
        <f t="shared" si="54"/>
        <v>0</v>
      </c>
      <c r="V78" s="188"/>
      <c r="W78" s="89">
        <v>2020101</v>
      </c>
      <c r="X78" s="89" t="s">
        <v>471</v>
      </c>
      <c r="Y78" s="118"/>
    </row>
    <row r="79" ht="15.95" customHeight="1" spans="1:25">
      <c r="A79" s="202">
        <v>2019999</v>
      </c>
      <c r="B79" s="75" t="s">
        <v>577</v>
      </c>
      <c r="C79" s="60">
        <v>2200</v>
      </c>
      <c r="D79" s="60"/>
      <c r="E79" s="99">
        <f t="shared" si="48"/>
        <v>0</v>
      </c>
      <c r="F79" s="98">
        <f t="shared" si="57"/>
        <v>-100</v>
      </c>
      <c r="G79" s="99">
        <f t="shared" si="49"/>
        <v>-100</v>
      </c>
      <c r="H79" s="60">
        <v>1620</v>
      </c>
      <c r="I79" s="98">
        <f t="shared" si="50"/>
        <v>-580</v>
      </c>
      <c r="J79" s="99">
        <f t="shared" si="51"/>
        <v>-26.3636363636364</v>
      </c>
      <c r="K79" s="202">
        <v>2019999</v>
      </c>
      <c r="L79" s="202" t="s">
        <v>577</v>
      </c>
      <c r="M79" s="184">
        <v>100</v>
      </c>
      <c r="N79" s="184"/>
      <c r="O79" s="184">
        <f>C79-383</f>
        <v>1817</v>
      </c>
      <c r="P79" s="184">
        <f t="shared" si="53"/>
        <v>0</v>
      </c>
      <c r="Q79" s="207"/>
      <c r="R79" s="185"/>
      <c r="S79" s="159"/>
      <c r="T79" s="195"/>
      <c r="U79" s="195">
        <f t="shared" si="54"/>
        <v>0</v>
      </c>
      <c r="W79" s="89">
        <v>2020103</v>
      </c>
      <c r="X79" s="89" t="s">
        <v>549</v>
      </c>
      <c r="Y79" s="118"/>
    </row>
    <row r="80" ht="15.95" customHeight="1" spans="1:25">
      <c r="A80" s="202">
        <v>202</v>
      </c>
      <c r="B80" s="97" t="s">
        <v>578</v>
      </c>
      <c r="C80" s="55"/>
      <c r="D80" s="55"/>
      <c r="E80" s="96">
        <f t="shared" si="48"/>
        <v>0</v>
      </c>
      <c r="F80" s="95">
        <f t="shared" si="57"/>
        <v>0</v>
      </c>
      <c r="G80" s="96">
        <f t="shared" si="49"/>
        <v>0</v>
      </c>
      <c r="H80" s="55">
        <f>U80</f>
        <v>0</v>
      </c>
      <c r="I80" s="95">
        <f t="shared" si="50"/>
        <v>0</v>
      </c>
      <c r="J80" s="96">
        <f t="shared" si="51"/>
        <v>0</v>
      </c>
      <c r="K80" s="204">
        <v>202</v>
      </c>
      <c r="L80" s="204" t="s">
        <v>579</v>
      </c>
      <c r="M80" s="184"/>
      <c r="N80" s="184"/>
      <c r="O80" s="184"/>
      <c r="P80" s="184">
        <f t="shared" si="53"/>
        <v>0</v>
      </c>
      <c r="Q80" s="207"/>
      <c r="R80" s="185"/>
      <c r="S80" s="159"/>
      <c r="T80" s="195"/>
      <c r="U80" s="195">
        <f t="shared" si="54"/>
        <v>0</v>
      </c>
      <c r="W80" s="89">
        <v>2020104</v>
      </c>
      <c r="X80" s="89" t="s">
        <v>546</v>
      </c>
      <c r="Y80" s="118"/>
    </row>
    <row r="81" s="67" customFormat="1" ht="15.95" customHeight="1" spans="1:25">
      <c r="A81" s="204">
        <v>203</v>
      </c>
      <c r="B81" s="97" t="s">
        <v>580</v>
      </c>
      <c r="C81" s="55">
        <f t="shared" ref="C81:H81" si="60">SUM(C82,C84,C86,C88,C90)</f>
        <v>81</v>
      </c>
      <c r="D81" s="55">
        <f t="shared" si="60"/>
        <v>74</v>
      </c>
      <c r="E81" s="96">
        <f t="shared" si="48"/>
        <v>91.358024691358</v>
      </c>
      <c r="F81" s="95">
        <f t="shared" si="57"/>
        <v>-4</v>
      </c>
      <c r="G81" s="96">
        <f t="shared" si="49"/>
        <v>-5.12820512820513</v>
      </c>
      <c r="H81" s="55">
        <f t="shared" si="60"/>
        <v>100</v>
      </c>
      <c r="I81" s="95">
        <f t="shared" si="50"/>
        <v>19</v>
      </c>
      <c r="J81" s="96">
        <f t="shared" si="51"/>
        <v>23.4567901234568</v>
      </c>
      <c r="K81" s="204">
        <v>203</v>
      </c>
      <c r="L81" s="204" t="s">
        <v>581</v>
      </c>
      <c r="M81" s="55">
        <f t="shared" ref="M81:O81" si="61">SUM(M82,M84,M86,M88,M90)</f>
        <v>78</v>
      </c>
      <c r="N81" s="55">
        <f t="shared" si="61"/>
        <v>62</v>
      </c>
      <c r="O81" s="55">
        <f t="shared" si="61"/>
        <v>91</v>
      </c>
      <c r="P81" s="184">
        <f t="shared" si="53"/>
        <v>74</v>
      </c>
      <c r="Q81" s="207"/>
      <c r="R81" s="159"/>
      <c r="S81" s="159"/>
      <c r="T81" s="193"/>
      <c r="U81" s="193">
        <f t="shared" si="54"/>
        <v>0</v>
      </c>
      <c r="V81" s="188"/>
      <c r="W81" s="89">
        <v>2020150</v>
      </c>
      <c r="X81" s="89" t="s">
        <v>497</v>
      </c>
      <c r="Y81" s="118"/>
    </row>
    <row r="82" ht="15.95" customHeight="1" spans="1:25">
      <c r="A82" s="202">
        <v>20301</v>
      </c>
      <c r="B82" s="75" t="s">
        <v>582</v>
      </c>
      <c r="C82" s="60">
        <f t="shared" ref="C82:H82" si="62">SUM(C83)</f>
        <v>0</v>
      </c>
      <c r="D82" s="60">
        <f t="shared" si="62"/>
        <v>0</v>
      </c>
      <c r="E82" s="99">
        <f t="shared" si="48"/>
        <v>0</v>
      </c>
      <c r="F82" s="98">
        <f t="shared" si="57"/>
        <v>0</v>
      </c>
      <c r="G82" s="99">
        <f t="shared" si="49"/>
        <v>0</v>
      </c>
      <c r="H82" s="60">
        <f t="shared" si="62"/>
        <v>0</v>
      </c>
      <c r="I82" s="98">
        <f t="shared" si="50"/>
        <v>0</v>
      </c>
      <c r="J82" s="99">
        <f t="shared" si="51"/>
        <v>0</v>
      </c>
      <c r="K82" s="202">
        <v>20301</v>
      </c>
      <c r="L82" s="204" t="s">
        <v>583</v>
      </c>
      <c r="M82" s="184"/>
      <c r="N82" s="184"/>
      <c r="O82" s="184"/>
      <c r="P82" s="184">
        <f t="shared" si="53"/>
        <v>0</v>
      </c>
      <c r="Q82" s="207"/>
      <c r="R82" s="185"/>
      <c r="S82" s="159"/>
      <c r="T82" s="195"/>
      <c r="U82" s="195">
        <f t="shared" si="54"/>
        <v>0</v>
      </c>
      <c r="V82" s="188"/>
      <c r="W82" s="89">
        <v>2020199</v>
      </c>
      <c r="X82" s="89" t="s">
        <v>584</v>
      </c>
      <c r="Y82" s="118"/>
    </row>
    <row r="83" ht="15.95" customHeight="1" spans="1:25">
      <c r="A83" s="202">
        <v>2030101</v>
      </c>
      <c r="B83" s="75" t="s">
        <v>585</v>
      </c>
      <c r="C83" s="60"/>
      <c r="D83" s="60"/>
      <c r="E83" s="99">
        <f t="shared" si="48"/>
        <v>0</v>
      </c>
      <c r="F83" s="98">
        <f t="shared" si="57"/>
        <v>0</v>
      </c>
      <c r="G83" s="99">
        <f t="shared" si="49"/>
        <v>0</v>
      </c>
      <c r="H83" s="60"/>
      <c r="I83" s="98">
        <f t="shared" si="50"/>
        <v>0</v>
      </c>
      <c r="J83" s="99">
        <f t="shared" si="51"/>
        <v>0</v>
      </c>
      <c r="K83" s="202">
        <v>2030101</v>
      </c>
      <c r="L83" s="202" t="s">
        <v>585</v>
      </c>
      <c r="M83" s="184"/>
      <c r="N83" s="184"/>
      <c r="O83" s="184"/>
      <c r="P83" s="184">
        <f t="shared" si="53"/>
        <v>0</v>
      </c>
      <c r="Q83" s="207"/>
      <c r="R83" s="185"/>
      <c r="S83" s="159"/>
      <c r="T83" s="195"/>
      <c r="U83" s="195">
        <f t="shared" si="54"/>
        <v>0</v>
      </c>
      <c r="W83" s="89">
        <v>20202</v>
      </c>
      <c r="X83" s="194" t="s">
        <v>586</v>
      </c>
      <c r="Y83" s="118"/>
    </row>
    <row r="84" ht="15.95" customHeight="1" spans="1:25">
      <c r="A84" s="202">
        <v>20304</v>
      </c>
      <c r="B84" s="75" t="s">
        <v>587</v>
      </c>
      <c r="C84" s="60">
        <f t="shared" ref="C84:H84" si="63">SUM(C85)</f>
        <v>0</v>
      </c>
      <c r="D84" s="60">
        <f t="shared" si="63"/>
        <v>0</v>
      </c>
      <c r="E84" s="99">
        <f t="shared" si="48"/>
        <v>0</v>
      </c>
      <c r="F84" s="98">
        <f t="shared" si="57"/>
        <v>0</v>
      </c>
      <c r="G84" s="99">
        <f t="shared" si="49"/>
        <v>0</v>
      </c>
      <c r="H84" s="60">
        <f t="shared" si="63"/>
        <v>0</v>
      </c>
      <c r="I84" s="98">
        <f t="shared" si="50"/>
        <v>0</v>
      </c>
      <c r="J84" s="99">
        <f t="shared" si="51"/>
        <v>0</v>
      </c>
      <c r="K84" s="202">
        <v>20304</v>
      </c>
      <c r="L84" s="202" t="s">
        <v>587</v>
      </c>
      <c r="M84" s="184"/>
      <c r="N84" s="184"/>
      <c r="O84" s="184"/>
      <c r="P84" s="184">
        <f t="shared" si="53"/>
        <v>0</v>
      </c>
      <c r="Q84" s="207"/>
      <c r="R84" s="185"/>
      <c r="S84" s="159"/>
      <c r="T84" s="185"/>
      <c r="U84" s="195">
        <f t="shared" si="54"/>
        <v>0</v>
      </c>
      <c r="W84" s="89">
        <v>2020201</v>
      </c>
      <c r="X84" s="89" t="s">
        <v>588</v>
      </c>
      <c r="Y84" s="118"/>
    </row>
    <row r="85" ht="15.95" customHeight="1" spans="1:25">
      <c r="A85" s="202">
        <v>2030401</v>
      </c>
      <c r="B85" s="75" t="s">
        <v>589</v>
      </c>
      <c r="C85" s="60"/>
      <c r="D85" s="60"/>
      <c r="E85" s="99">
        <f t="shared" si="48"/>
        <v>0</v>
      </c>
      <c r="F85" s="98">
        <f t="shared" si="57"/>
        <v>0</v>
      </c>
      <c r="G85" s="99">
        <f t="shared" si="49"/>
        <v>0</v>
      </c>
      <c r="H85" s="60"/>
      <c r="I85" s="98">
        <f t="shared" si="50"/>
        <v>0</v>
      </c>
      <c r="J85" s="99">
        <f t="shared" si="51"/>
        <v>0</v>
      </c>
      <c r="K85" s="202">
        <v>2030401</v>
      </c>
      <c r="L85" s="202" t="s">
        <v>589</v>
      </c>
      <c r="M85" s="184"/>
      <c r="N85" s="184"/>
      <c r="O85" s="184"/>
      <c r="P85" s="184">
        <f t="shared" si="53"/>
        <v>0</v>
      </c>
      <c r="Q85" s="207"/>
      <c r="R85" s="185"/>
      <c r="S85" s="159"/>
      <c r="T85" s="195"/>
      <c r="U85" s="195">
        <f t="shared" si="54"/>
        <v>0</v>
      </c>
      <c r="V85" s="188"/>
      <c r="W85" s="89">
        <v>2020202</v>
      </c>
      <c r="X85" s="89" t="s">
        <v>590</v>
      </c>
      <c r="Y85" s="118"/>
    </row>
    <row r="86" ht="15.95" customHeight="1" spans="1:25">
      <c r="A86" s="202">
        <v>20305</v>
      </c>
      <c r="B86" s="75" t="s">
        <v>591</v>
      </c>
      <c r="C86" s="60">
        <f t="shared" ref="C86:H86" si="64">SUM(C87)</f>
        <v>0</v>
      </c>
      <c r="D86" s="60">
        <f t="shared" si="64"/>
        <v>0</v>
      </c>
      <c r="E86" s="99">
        <f t="shared" si="48"/>
        <v>0</v>
      </c>
      <c r="F86" s="98">
        <f t="shared" si="57"/>
        <v>0</v>
      </c>
      <c r="G86" s="99">
        <f t="shared" si="49"/>
        <v>0</v>
      </c>
      <c r="H86" s="60">
        <f t="shared" si="64"/>
        <v>0</v>
      </c>
      <c r="I86" s="98">
        <f t="shared" si="50"/>
        <v>0</v>
      </c>
      <c r="J86" s="99">
        <f t="shared" si="51"/>
        <v>0</v>
      </c>
      <c r="K86" s="202">
        <v>20305</v>
      </c>
      <c r="L86" s="202" t="s">
        <v>591</v>
      </c>
      <c r="M86" s="184"/>
      <c r="N86" s="184"/>
      <c r="O86" s="184"/>
      <c r="P86" s="184">
        <f t="shared" si="53"/>
        <v>0</v>
      </c>
      <c r="Q86" s="207"/>
      <c r="R86" s="185"/>
      <c r="S86" s="159"/>
      <c r="T86" s="195"/>
      <c r="U86" s="195">
        <f t="shared" si="54"/>
        <v>0</v>
      </c>
      <c r="V86" s="188"/>
      <c r="W86" s="89">
        <v>20203</v>
      </c>
      <c r="X86" s="194" t="s">
        <v>592</v>
      </c>
      <c r="Y86" s="118"/>
    </row>
    <row r="87" ht="15.95" customHeight="1" spans="1:25">
      <c r="A87" s="202">
        <v>2030501</v>
      </c>
      <c r="B87" s="75" t="s">
        <v>593</v>
      </c>
      <c r="C87" s="60"/>
      <c r="D87" s="60"/>
      <c r="E87" s="99">
        <f t="shared" si="48"/>
        <v>0</v>
      </c>
      <c r="F87" s="98">
        <f t="shared" si="57"/>
        <v>0</v>
      </c>
      <c r="G87" s="99">
        <f t="shared" si="49"/>
        <v>0</v>
      </c>
      <c r="H87" s="60"/>
      <c r="I87" s="98">
        <f t="shared" si="50"/>
        <v>0</v>
      </c>
      <c r="J87" s="99">
        <f t="shared" si="51"/>
        <v>0</v>
      </c>
      <c r="K87" s="202">
        <v>2030501</v>
      </c>
      <c r="L87" s="202" t="s">
        <v>593</v>
      </c>
      <c r="M87" s="184"/>
      <c r="N87" s="184"/>
      <c r="O87" s="184"/>
      <c r="P87" s="184">
        <f t="shared" si="53"/>
        <v>0</v>
      </c>
      <c r="Q87" s="207"/>
      <c r="R87" s="185"/>
      <c r="S87" s="159"/>
      <c r="T87" s="195"/>
      <c r="U87" s="195">
        <f t="shared" si="54"/>
        <v>0</v>
      </c>
      <c r="W87" s="89">
        <v>2020304</v>
      </c>
      <c r="X87" s="89" t="s">
        <v>594</v>
      </c>
      <c r="Y87" s="118"/>
    </row>
    <row r="88" ht="15.95" customHeight="1" spans="1:25">
      <c r="A88" s="202">
        <v>20306</v>
      </c>
      <c r="B88" s="75" t="s">
        <v>595</v>
      </c>
      <c r="C88" s="60">
        <f t="shared" ref="C88:H88" si="65">SUM(C89:C89)</f>
        <v>0</v>
      </c>
      <c r="D88" s="60">
        <f t="shared" si="65"/>
        <v>0</v>
      </c>
      <c r="E88" s="99">
        <f t="shared" si="48"/>
        <v>0</v>
      </c>
      <c r="F88" s="98">
        <f t="shared" si="57"/>
        <v>0</v>
      </c>
      <c r="G88" s="99">
        <f t="shared" si="49"/>
        <v>0</v>
      </c>
      <c r="H88" s="60">
        <f t="shared" si="65"/>
        <v>45</v>
      </c>
      <c r="I88" s="98">
        <f t="shared" si="50"/>
        <v>45</v>
      </c>
      <c r="J88" s="99">
        <f t="shared" si="51"/>
        <v>0</v>
      </c>
      <c r="K88" s="202">
        <v>20306</v>
      </c>
      <c r="L88" s="204" t="s">
        <v>595</v>
      </c>
      <c r="M88" s="60">
        <f>SUM(M89:M89)</f>
        <v>0</v>
      </c>
      <c r="N88" s="60">
        <f>SUM(N89:N89)</f>
        <v>0</v>
      </c>
      <c r="O88" s="184"/>
      <c r="P88" s="184">
        <f t="shared" si="53"/>
        <v>0</v>
      </c>
      <c r="Q88" s="207"/>
      <c r="R88" s="185"/>
      <c r="S88" s="159"/>
      <c r="T88" s="185"/>
      <c r="U88" s="195">
        <f t="shared" si="54"/>
        <v>0</v>
      </c>
      <c r="W88" s="89">
        <v>2020306</v>
      </c>
      <c r="X88" s="89" t="s">
        <v>596</v>
      </c>
      <c r="Y88" s="118"/>
    </row>
    <row r="89" ht="15.95" customHeight="1" spans="1:25">
      <c r="A89" s="202">
        <v>2030607</v>
      </c>
      <c r="B89" s="75" t="s">
        <v>597</v>
      </c>
      <c r="C89" s="60"/>
      <c r="D89" s="60"/>
      <c r="E89" s="99">
        <f t="shared" si="48"/>
        <v>0</v>
      </c>
      <c r="F89" s="98">
        <f t="shared" si="57"/>
        <v>0</v>
      </c>
      <c r="G89" s="99">
        <f t="shared" si="49"/>
        <v>0</v>
      </c>
      <c r="H89" s="60">
        <v>45</v>
      </c>
      <c r="I89" s="98">
        <f t="shared" si="50"/>
        <v>45</v>
      </c>
      <c r="J89" s="99">
        <f t="shared" si="51"/>
        <v>0</v>
      </c>
      <c r="K89" s="202">
        <v>2030607</v>
      </c>
      <c r="L89" s="202" t="s">
        <v>597</v>
      </c>
      <c r="M89" s="184"/>
      <c r="N89" s="184"/>
      <c r="O89" s="184"/>
      <c r="P89" s="184">
        <f t="shared" si="53"/>
        <v>0</v>
      </c>
      <c r="Q89" s="207"/>
      <c r="R89" s="185"/>
      <c r="S89" s="159"/>
      <c r="T89" s="185"/>
      <c r="U89" s="195">
        <f t="shared" si="54"/>
        <v>0</v>
      </c>
      <c r="W89" s="89">
        <v>20205</v>
      </c>
      <c r="X89" s="194" t="s">
        <v>598</v>
      </c>
      <c r="Y89" s="118"/>
    </row>
    <row r="90" ht="15.95" customHeight="1" spans="1:25">
      <c r="A90" s="202">
        <v>20399</v>
      </c>
      <c r="B90" s="75" t="s">
        <v>599</v>
      </c>
      <c r="C90" s="60">
        <f t="shared" ref="C90:H90" si="66">SUM(C91)</f>
        <v>81</v>
      </c>
      <c r="D90" s="60">
        <f t="shared" si="66"/>
        <v>74</v>
      </c>
      <c r="E90" s="99">
        <f t="shared" si="48"/>
        <v>91.358024691358</v>
      </c>
      <c r="F90" s="98">
        <f t="shared" si="57"/>
        <v>-4</v>
      </c>
      <c r="G90" s="99">
        <f t="shared" si="49"/>
        <v>-5.12820512820513</v>
      </c>
      <c r="H90" s="60">
        <f t="shared" si="66"/>
        <v>55</v>
      </c>
      <c r="I90" s="98">
        <f t="shared" si="50"/>
        <v>-26</v>
      </c>
      <c r="J90" s="99">
        <f t="shared" si="51"/>
        <v>-32.0987654320988</v>
      </c>
      <c r="K90" s="202">
        <v>20399</v>
      </c>
      <c r="L90" s="202" t="s">
        <v>599</v>
      </c>
      <c r="M90" s="184">
        <f t="shared" ref="M90:O90" si="67">M91</f>
        <v>78</v>
      </c>
      <c r="N90" s="184">
        <f t="shared" si="67"/>
        <v>62</v>
      </c>
      <c r="O90" s="60">
        <f t="shared" si="67"/>
        <v>91</v>
      </c>
      <c r="P90" s="184">
        <f t="shared" si="53"/>
        <v>74</v>
      </c>
      <c r="Q90" s="207"/>
      <c r="R90" s="185"/>
      <c r="S90" s="159"/>
      <c r="T90" s="195"/>
      <c r="U90" s="195">
        <f t="shared" si="54"/>
        <v>0</v>
      </c>
      <c r="V90" s="188"/>
      <c r="W90" s="89">
        <v>2020505</v>
      </c>
      <c r="X90" s="89" t="s">
        <v>600</v>
      </c>
      <c r="Y90" s="118"/>
    </row>
    <row r="91" ht="15.95" customHeight="1" spans="1:25">
      <c r="A91" s="202">
        <v>2039901</v>
      </c>
      <c r="B91" s="75" t="s">
        <v>601</v>
      </c>
      <c r="C91" s="60">
        <v>81</v>
      </c>
      <c r="D91" s="60">
        <v>74</v>
      </c>
      <c r="E91" s="99">
        <f t="shared" si="48"/>
        <v>91.358024691358</v>
      </c>
      <c r="F91" s="98">
        <f t="shared" si="57"/>
        <v>-4</v>
      </c>
      <c r="G91" s="99">
        <f t="shared" si="49"/>
        <v>-5.12820512820513</v>
      </c>
      <c r="H91" s="60">
        <v>55</v>
      </c>
      <c r="I91" s="98">
        <f t="shared" si="50"/>
        <v>-26</v>
      </c>
      <c r="J91" s="99">
        <f t="shared" si="51"/>
        <v>-32.0987654320988</v>
      </c>
      <c r="K91" s="202">
        <v>2039999</v>
      </c>
      <c r="L91" s="202" t="s">
        <v>601</v>
      </c>
      <c r="M91" s="184">
        <v>78</v>
      </c>
      <c r="N91" s="184">
        <v>62</v>
      </c>
      <c r="O91" s="184">
        <f>C91+10</f>
        <v>91</v>
      </c>
      <c r="P91" s="184">
        <f t="shared" si="53"/>
        <v>74</v>
      </c>
      <c r="Q91" s="207"/>
      <c r="R91" s="185"/>
      <c r="S91" s="159"/>
      <c r="T91" s="185"/>
      <c r="U91" s="195">
        <f t="shared" si="54"/>
        <v>0</v>
      </c>
      <c r="W91" s="89">
        <v>2020599</v>
      </c>
      <c r="X91" s="89" t="s">
        <v>602</v>
      </c>
      <c r="Y91" s="118"/>
    </row>
    <row r="92" ht="15.95" customHeight="1" spans="1:25">
      <c r="A92" s="202">
        <v>204</v>
      </c>
      <c r="B92" s="97" t="s">
        <v>603</v>
      </c>
      <c r="C92" s="55">
        <f t="shared" ref="C92:H92" si="68">SUM(C93,C96,C98,C100,C102,C104,C114,C116,C118,C120,C122)</f>
        <v>6762</v>
      </c>
      <c r="D92" s="55">
        <f t="shared" si="68"/>
        <v>5396</v>
      </c>
      <c r="E92" s="96">
        <f t="shared" si="48"/>
        <v>79.798876072168</v>
      </c>
      <c r="F92" s="95">
        <f t="shared" si="57"/>
        <v>-783</v>
      </c>
      <c r="G92" s="96">
        <f t="shared" si="49"/>
        <v>-12.6719533905163</v>
      </c>
      <c r="H92" s="55">
        <f t="shared" si="68"/>
        <v>6029</v>
      </c>
      <c r="I92" s="95">
        <f t="shared" si="50"/>
        <v>-733</v>
      </c>
      <c r="J92" s="96">
        <f t="shared" si="51"/>
        <v>-10.8399881691807</v>
      </c>
      <c r="K92" s="204">
        <v>204</v>
      </c>
      <c r="L92" s="204" t="s">
        <v>604</v>
      </c>
      <c r="M92" s="55">
        <f t="shared" ref="M92:O92" si="69">SUM(M93,M96,M98,M100,M102,M104,M114,M116,M118,M120,M122)</f>
        <v>6179</v>
      </c>
      <c r="N92" s="55">
        <f t="shared" si="69"/>
        <v>3927</v>
      </c>
      <c r="O92" s="55">
        <f t="shared" si="69"/>
        <v>7343</v>
      </c>
      <c r="P92" s="184">
        <f t="shared" si="53"/>
        <v>5396</v>
      </c>
      <c r="Q92" s="207"/>
      <c r="R92" s="185"/>
      <c r="S92" s="159"/>
      <c r="T92" s="195"/>
      <c r="U92" s="195">
        <f t="shared" si="54"/>
        <v>0</v>
      </c>
      <c r="V92" s="188"/>
      <c r="W92" s="89">
        <v>20206</v>
      </c>
      <c r="X92" s="194" t="s">
        <v>605</v>
      </c>
      <c r="Y92" s="118"/>
    </row>
    <row r="93" ht="15.95" customHeight="1" spans="1:25">
      <c r="A93" s="202">
        <v>20401</v>
      </c>
      <c r="B93" s="75" t="s">
        <v>606</v>
      </c>
      <c r="C93" s="60">
        <f t="shared" ref="C93:H93" si="70">SUM(C94:C95)</f>
        <v>0</v>
      </c>
      <c r="D93" s="60">
        <f t="shared" si="70"/>
        <v>0</v>
      </c>
      <c r="E93" s="99">
        <f t="shared" si="48"/>
        <v>0</v>
      </c>
      <c r="F93" s="98">
        <f t="shared" si="57"/>
        <v>0</v>
      </c>
      <c r="G93" s="99">
        <f t="shared" si="49"/>
        <v>0</v>
      </c>
      <c r="H93" s="60">
        <f t="shared" si="70"/>
        <v>0</v>
      </c>
      <c r="I93" s="98">
        <f t="shared" si="50"/>
        <v>0</v>
      </c>
      <c r="J93" s="99">
        <f t="shared" si="51"/>
        <v>0</v>
      </c>
      <c r="K93" s="202">
        <v>20401</v>
      </c>
      <c r="L93" s="204" t="s">
        <v>606</v>
      </c>
      <c r="M93" s="184"/>
      <c r="N93" s="184"/>
      <c r="O93" s="184"/>
      <c r="P93" s="184">
        <f t="shared" si="53"/>
        <v>0</v>
      </c>
      <c r="Q93" s="207"/>
      <c r="R93" s="185"/>
      <c r="S93" s="159"/>
      <c r="T93" s="195"/>
      <c r="U93" s="195">
        <f t="shared" si="54"/>
        <v>0</v>
      </c>
      <c r="V93" s="188"/>
      <c r="W93" s="89">
        <v>2020601</v>
      </c>
      <c r="X93" s="89" t="s">
        <v>607</v>
      </c>
      <c r="Y93" s="118"/>
    </row>
    <row r="94" ht="15.95" customHeight="1" spans="1:25">
      <c r="A94" s="202">
        <v>2040101</v>
      </c>
      <c r="B94" s="75" t="s">
        <v>608</v>
      </c>
      <c r="C94" s="60"/>
      <c r="D94" s="60"/>
      <c r="E94" s="99">
        <f t="shared" si="48"/>
        <v>0</v>
      </c>
      <c r="F94" s="98">
        <f t="shared" si="57"/>
        <v>0</v>
      </c>
      <c r="G94" s="99">
        <f t="shared" si="49"/>
        <v>0</v>
      </c>
      <c r="H94" s="60"/>
      <c r="I94" s="98">
        <f t="shared" si="50"/>
        <v>0</v>
      </c>
      <c r="J94" s="99">
        <f t="shared" si="51"/>
        <v>0</v>
      </c>
      <c r="K94" s="202">
        <v>2040101</v>
      </c>
      <c r="L94" s="202" t="s">
        <v>608</v>
      </c>
      <c r="M94" s="184"/>
      <c r="N94" s="184"/>
      <c r="O94" s="184"/>
      <c r="P94" s="184">
        <f t="shared" si="53"/>
        <v>0</v>
      </c>
      <c r="Q94" s="207"/>
      <c r="R94" s="185"/>
      <c r="S94" s="159"/>
      <c r="T94" s="185"/>
      <c r="U94" s="195">
        <f t="shared" si="54"/>
        <v>0</v>
      </c>
      <c r="W94" s="89">
        <v>20207</v>
      </c>
      <c r="X94" s="194" t="s">
        <v>609</v>
      </c>
      <c r="Y94" s="118"/>
    </row>
    <row r="95" ht="15.95" customHeight="1" spans="1:25">
      <c r="A95" s="202">
        <v>2040199</v>
      </c>
      <c r="B95" s="75" t="s">
        <v>610</v>
      </c>
      <c r="C95" s="60"/>
      <c r="D95" s="60"/>
      <c r="E95" s="99">
        <f t="shared" si="48"/>
        <v>0</v>
      </c>
      <c r="F95" s="98">
        <f t="shared" si="57"/>
        <v>0</v>
      </c>
      <c r="G95" s="99">
        <f t="shared" si="49"/>
        <v>0</v>
      </c>
      <c r="H95" s="60"/>
      <c r="I95" s="98">
        <f t="shared" si="50"/>
        <v>0</v>
      </c>
      <c r="J95" s="99">
        <f t="shared" si="51"/>
        <v>0</v>
      </c>
      <c r="K95" s="202">
        <v>2040199</v>
      </c>
      <c r="L95" s="202" t="s">
        <v>610</v>
      </c>
      <c r="M95" s="184"/>
      <c r="N95" s="184"/>
      <c r="O95" s="184"/>
      <c r="P95" s="184">
        <f t="shared" si="53"/>
        <v>0</v>
      </c>
      <c r="Q95" s="207"/>
      <c r="R95" s="185"/>
      <c r="S95" s="159"/>
      <c r="T95" s="195"/>
      <c r="U95" s="195">
        <f t="shared" si="54"/>
        <v>0</v>
      </c>
      <c r="W95" s="89">
        <v>2020701</v>
      </c>
      <c r="X95" s="89" t="s">
        <v>611</v>
      </c>
      <c r="Y95" s="118"/>
    </row>
    <row r="96" ht="15.95" customHeight="1" spans="1:25">
      <c r="A96" s="202">
        <v>20402</v>
      </c>
      <c r="B96" s="75" t="s">
        <v>612</v>
      </c>
      <c r="C96" s="60">
        <f t="shared" ref="C96:H96" si="71">SUM(C97:C97)</f>
        <v>5495</v>
      </c>
      <c r="D96" s="60">
        <f t="shared" si="71"/>
        <v>4524</v>
      </c>
      <c r="E96" s="99">
        <f t="shared" si="48"/>
        <v>82.3293903548681</v>
      </c>
      <c r="F96" s="98">
        <f t="shared" si="57"/>
        <v>-38</v>
      </c>
      <c r="G96" s="99">
        <f t="shared" si="49"/>
        <v>-0.832967996492762</v>
      </c>
      <c r="H96" s="60">
        <f t="shared" si="71"/>
        <v>4746</v>
      </c>
      <c r="I96" s="98">
        <f t="shared" si="50"/>
        <v>-749</v>
      </c>
      <c r="J96" s="99">
        <f t="shared" si="51"/>
        <v>-13.6305732484076</v>
      </c>
      <c r="K96" s="202">
        <v>20402</v>
      </c>
      <c r="L96" s="204" t="s">
        <v>612</v>
      </c>
      <c r="M96" s="184">
        <f t="shared" ref="M96:O96" si="72">SUM(M97:M97)</f>
        <v>4562</v>
      </c>
      <c r="N96" s="184">
        <f t="shared" si="72"/>
        <v>3248</v>
      </c>
      <c r="O96" s="60">
        <f t="shared" si="72"/>
        <v>5081</v>
      </c>
      <c r="P96" s="184">
        <f t="shared" si="53"/>
        <v>4524</v>
      </c>
      <c r="Q96" s="207"/>
      <c r="R96" s="185"/>
      <c r="S96" s="159"/>
      <c r="T96" s="195"/>
      <c r="U96" s="195">
        <f t="shared" si="54"/>
        <v>0</v>
      </c>
      <c r="V96" s="188"/>
      <c r="W96" s="89">
        <v>2020702</v>
      </c>
      <c r="X96" s="89" t="s">
        <v>613</v>
      </c>
      <c r="Y96" s="118"/>
    </row>
    <row r="97" s="67" customFormat="1" ht="15.95" customHeight="1" spans="1:25">
      <c r="A97" s="202">
        <v>2040299</v>
      </c>
      <c r="B97" s="75" t="s">
        <v>614</v>
      </c>
      <c r="C97" s="60">
        <v>5495</v>
      </c>
      <c r="D97" s="60">
        <v>4524</v>
      </c>
      <c r="E97" s="99">
        <f t="shared" si="48"/>
        <v>82.3293903548681</v>
      </c>
      <c r="F97" s="98">
        <f t="shared" si="57"/>
        <v>-38</v>
      </c>
      <c r="G97" s="99">
        <f t="shared" si="49"/>
        <v>-0.832967996492762</v>
      </c>
      <c r="H97" s="60">
        <v>4746</v>
      </c>
      <c r="I97" s="98">
        <f t="shared" si="50"/>
        <v>-749</v>
      </c>
      <c r="J97" s="99">
        <f t="shared" si="51"/>
        <v>-13.6305732484076</v>
      </c>
      <c r="K97" s="202">
        <v>2040299</v>
      </c>
      <c r="L97" s="202" t="s">
        <v>614</v>
      </c>
      <c r="M97" s="184">
        <v>4562</v>
      </c>
      <c r="N97" s="184">
        <v>3248</v>
      </c>
      <c r="O97" s="184">
        <f>C97+685-1099</f>
        <v>5081</v>
      </c>
      <c r="P97" s="184">
        <f t="shared" si="53"/>
        <v>4524</v>
      </c>
      <c r="Q97" s="207"/>
      <c r="R97" s="159"/>
      <c r="S97" s="159"/>
      <c r="T97" s="159"/>
      <c r="U97" s="193">
        <f t="shared" si="54"/>
        <v>0</v>
      </c>
      <c r="V97" s="71"/>
      <c r="W97" s="89">
        <v>2029999</v>
      </c>
      <c r="X97" s="194" t="s">
        <v>615</v>
      </c>
      <c r="Y97" s="118"/>
    </row>
    <row r="98" ht="15.95" customHeight="1" spans="1:25">
      <c r="A98" s="202">
        <v>20403</v>
      </c>
      <c r="B98" s="75" t="s">
        <v>616</v>
      </c>
      <c r="C98" s="60">
        <f t="shared" ref="C98:H98" si="73">SUM(C99:C99)</f>
        <v>1</v>
      </c>
      <c r="D98" s="60">
        <f t="shared" si="73"/>
        <v>0</v>
      </c>
      <c r="E98" s="99">
        <f t="shared" si="48"/>
        <v>0</v>
      </c>
      <c r="F98" s="98">
        <f t="shared" si="57"/>
        <v>0</v>
      </c>
      <c r="G98" s="99">
        <f t="shared" si="49"/>
        <v>0</v>
      </c>
      <c r="H98" s="60">
        <f t="shared" si="73"/>
        <v>0</v>
      </c>
      <c r="I98" s="98">
        <f t="shared" si="50"/>
        <v>-1</v>
      </c>
      <c r="J98" s="99">
        <f t="shared" si="51"/>
        <v>-100</v>
      </c>
      <c r="K98" s="202">
        <v>20403</v>
      </c>
      <c r="L98" s="204" t="s">
        <v>616</v>
      </c>
      <c r="M98" s="184"/>
      <c r="N98" s="184"/>
      <c r="O98" s="60">
        <f>SUM(O99:O99)</f>
        <v>0</v>
      </c>
      <c r="P98" s="184">
        <f t="shared" si="53"/>
        <v>0</v>
      </c>
      <c r="Q98" s="207"/>
      <c r="R98" s="185"/>
      <c r="S98" s="159"/>
      <c r="T98" s="185"/>
      <c r="U98" s="195">
        <f t="shared" si="54"/>
        <v>0</v>
      </c>
      <c r="W98" s="89">
        <v>203</v>
      </c>
      <c r="X98" s="194" t="s">
        <v>617</v>
      </c>
      <c r="Y98" s="118"/>
    </row>
    <row r="99" ht="15.95" customHeight="1" spans="1:25">
      <c r="A99" s="202">
        <v>2040399</v>
      </c>
      <c r="B99" s="75" t="s">
        <v>618</v>
      </c>
      <c r="C99" s="60">
        <v>1</v>
      </c>
      <c r="D99" s="60"/>
      <c r="E99" s="99">
        <f t="shared" si="48"/>
        <v>0</v>
      </c>
      <c r="F99" s="98">
        <f t="shared" si="57"/>
        <v>0</v>
      </c>
      <c r="G99" s="99">
        <f t="shared" si="49"/>
        <v>0</v>
      </c>
      <c r="H99" s="60"/>
      <c r="I99" s="98">
        <f t="shared" si="50"/>
        <v>-1</v>
      </c>
      <c r="J99" s="99">
        <f t="shared" si="51"/>
        <v>-100</v>
      </c>
      <c r="K99" s="202">
        <v>2040399</v>
      </c>
      <c r="L99" s="202" t="s">
        <v>618</v>
      </c>
      <c r="M99" s="184"/>
      <c r="N99" s="184"/>
      <c r="O99" s="184">
        <f>C99-1</f>
        <v>0</v>
      </c>
      <c r="P99" s="184">
        <f t="shared" si="53"/>
        <v>0</v>
      </c>
      <c r="Q99" s="207"/>
      <c r="R99" s="185"/>
      <c r="S99" s="159"/>
      <c r="T99" s="195"/>
      <c r="U99" s="195">
        <f t="shared" si="54"/>
        <v>0</v>
      </c>
      <c r="V99" s="188"/>
      <c r="W99" s="89">
        <v>2030501</v>
      </c>
      <c r="X99" s="89" t="s">
        <v>619</v>
      </c>
      <c r="Y99" s="118"/>
    </row>
    <row r="100" ht="15.95" customHeight="1" spans="1:25">
      <c r="A100" s="202">
        <v>20404</v>
      </c>
      <c r="B100" s="75" t="s">
        <v>620</v>
      </c>
      <c r="C100" s="60">
        <f t="shared" ref="C100:H100" si="74">SUM(C101:C101)</f>
        <v>0</v>
      </c>
      <c r="D100" s="60">
        <f t="shared" si="74"/>
        <v>0</v>
      </c>
      <c r="E100" s="99">
        <f t="shared" si="48"/>
        <v>0</v>
      </c>
      <c r="F100" s="98">
        <f t="shared" si="57"/>
        <v>-60</v>
      </c>
      <c r="G100" s="99">
        <f t="shared" si="49"/>
        <v>-100</v>
      </c>
      <c r="H100" s="60">
        <f t="shared" si="74"/>
        <v>0</v>
      </c>
      <c r="I100" s="98">
        <f t="shared" si="50"/>
        <v>0</v>
      </c>
      <c r="J100" s="99">
        <f t="shared" si="51"/>
        <v>0</v>
      </c>
      <c r="K100" s="202">
        <v>20404</v>
      </c>
      <c r="L100" s="204" t="s">
        <v>620</v>
      </c>
      <c r="M100" s="184">
        <f>SUM(M101:M101)</f>
        <v>60</v>
      </c>
      <c r="N100" s="184">
        <f>SUM(N101:N101)</f>
        <v>0</v>
      </c>
      <c r="O100" s="184"/>
      <c r="P100" s="184">
        <f t="shared" si="53"/>
        <v>0</v>
      </c>
      <c r="Q100" s="207"/>
      <c r="R100" s="185"/>
      <c r="S100" s="159"/>
      <c r="T100" s="195"/>
      <c r="U100" s="195">
        <f t="shared" si="54"/>
        <v>0</v>
      </c>
      <c r="W100" s="89">
        <v>20306</v>
      </c>
      <c r="X100" s="194" t="s">
        <v>621</v>
      </c>
      <c r="Y100" s="118"/>
    </row>
    <row r="101" ht="15.95" customHeight="1" spans="1:25">
      <c r="A101" s="202">
        <v>2040499</v>
      </c>
      <c r="B101" s="75" t="s">
        <v>622</v>
      </c>
      <c r="C101" s="60"/>
      <c r="D101" s="60"/>
      <c r="E101" s="99">
        <f t="shared" si="48"/>
        <v>0</v>
      </c>
      <c r="F101" s="98">
        <f t="shared" si="57"/>
        <v>-60</v>
      </c>
      <c r="G101" s="99">
        <f t="shared" si="49"/>
        <v>-100</v>
      </c>
      <c r="H101" s="60"/>
      <c r="I101" s="98">
        <f t="shared" si="50"/>
        <v>0</v>
      </c>
      <c r="J101" s="99">
        <f t="shared" si="51"/>
        <v>0</v>
      </c>
      <c r="K101" s="202">
        <v>2040499</v>
      </c>
      <c r="L101" s="202" t="s">
        <v>622</v>
      </c>
      <c r="M101" s="184">
        <v>60</v>
      </c>
      <c r="N101" s="184"/>
      <c r="O101" s="184"/>
      <c r="P101" s="184">
        <f t="shared" si="53"/>
        <v>0</v>
      </c>
      <c r="Q101" s="207"/>
      <c r="R101" s="185"/>
      <c r="S101" s="159"/>
      <c r="T101" s="195"/>
      <c r="U101" s="195">
        <f t="shared" si="54"/>
        <v>0</v>
      </c>
      <c r="V101" s="188"/>
      <c r="W101" s="89">
        <v>2030607</v>
      </c>
      <c r="X101" s="89" t="s">
        <v>623</v>
      </c>
      <c r="Y101" s="118"/>
    </row>
    <row r="102" ht="15.95" customHeight="1" spans="1:25">
      <c r="A102" s="202">
        <v>20405</v>
      </c>
      <c r="B102" s="75" t="s">
        <v>624</v>
      </c>
      <c r="C102" s="60">
        <f t="shared" ref="C102:H102" si="75">SUM(C103:C103)</f>
        <v>0</v>
      </c>
      <c r="D102" s="60">
        <f t="shared" si="75"/>
        <v>0</v>
      </c>
      <c r="E102" s="99">
        <f t="shared" si="48"/>
        <v>0</v>
      </c>
      <c r="F102" s="98">
        <f t="shared" si="57"/>
        <v>-60</v>
      </c>
      <c r="G102" s="99">
        <f t="shared" si="49"/>
        <v>-100</v>
      </c>
      <c r="H102" s="60">
        <f t="shared" si="75"/>
        <v>0</v>
      </c>
      <c r="I102" s="98">
        <f t="shared" si="50"/>
        <v>0</v>
      </c>
      <c r="J102" s="99">
        <f t="shared" si="51"/>
        <v>0</v>
      </c>
      <c r="K102" s="202">
        <v>20405</v>
      </c>
      <c r="L102" s="204" t="s">
        <v>624</v>
      </c>
      <c r="M102" s="184">
        <f>SUM(M103:M103)</f>
        <v>60</v>
      </c>
      <c r="N102" s="184">
        <f>SUM(N103:N103)</f>
        <v>0</v>
      </c>
      <c r="O102" s="184"/>
      <c r="P102" s="184">
        <f t="shared" si="53"/>
        <v>0</v>
      </c>
      <c r="Q102" s="207"/>
      <c r="R102" s="185"/>
      <c r="S102" s="159"/>
      <c r="T102" s="195"/>
      <c r="U102" s="195">
        <f t="shared" si="54"/>
        <v>0</v>
      </c>
      <c r="W102" s="89">
        <v>2030608</v>
      </c>
      <c r="X102" s="89" t="s">
        <v>625</v>
      </c>
      <c r="Y102" s="118"/>
    </row>
    <row r="103" ht="15.95" customHeight="1" spans="1:25">
      <c r="A103" s="202">
        <v>2040599</v>
      </c>
      <c r="B103" s="75" t="s">
        <v>626</v>
      </c>
      <c r="C103" s="60"/>
      <c r="D103" s="60"/>
      <c r="E103" s="99">
        <f t="shared" si="48"/>
        <v>0</v>
      </c>
      <c r="F103" s="98">
        <f t="shared" si="57"/>
        <v>-60</v>
      </c>
      <c r="G103" s="99">
        <f t="shared" si="49"/>
        <v>-100</v>
      </c>
      <c r="H103" s="60"/>
      <c r="I103" s="98">
        <f t="shared" si="50"/>
        <v>0</v>
      </c>
      <c r="J103" s="99">
        <f t="shared" si="51"/>
        <v>0</v>
      </c>
      <c r="K103" s="202">
        <v>2040599</v>
      </c>
      <c r="L103" s="202" t="s">
        <v>626</v>
      </c>
      <c r="M103" s="184">
        <v>60</v>
      </c>
      <c r="N103" s="184"/>
      <c r="O103" s="184"/>
      <c r="P103" s="184">
        <f t="shared" si="53"/>
        <v>0</v>
      </c>
      <c r="Q103" s="207"/>
      <c r="R103" s="185"/>
      <c r="S103" s="159"/>
      <c r="T103" s="195"/>
      <c r="U103" s="195">
        <f t="shared" si="54"/>
        <v>0</v>
      </c>
      <c r="W103" s="89">
        <v>20402</v>
      </c>
      <c r="X103" s="194" t="s">
        <v>627</v>
      </c>
      <c r="Y103" s="118"/>
    </row>
    <row r="104" ht="15.95" customHeight="1" spans="1:25">
      <c r="A104" s="202">
        <v>20406</v>
      </c>
      <c r="B104" s="75" t="s">
        <v>628</v>
      </c>
      <c r="C104" s="60">
        <f t="shared" ref="C104:H104" si="76">SUM(C105:C113)</f>
        <v>331</v>
      </c>
      <c r="D104" s="60">
        <f t="shared" si="76"/>
        <v>350</v>
      </c>
      <c r="E104" s="99">
        <f t="shared" si="48"/>
        <v>105.740181268882</v>
      </c>
      <c r="F104" s="98">
        <f t="shared" si="57"/>
        <v>-277</v>
      </c>
      <c r="G104" s="99">
        <f t="shared" si="49"/>
        <v>-44.1786283891547</v>
      </c>
      <c r="H104" s="60">
        <f t="shared" si="76"/>
        <v>447</v>
      </c>
      <c r="I104" s="98">
        <f t="shared" si="50"/>
        <v>116</v>
      </c>
      <c r="J104" s="99">
        <f t="shared" si="51"/>
        <v>35.0453172205438</v>
      </c>
      <c r="K104" s="202">
        <v>20406</v>
      </c>
      <c r="L104" s="204" t="s">
        <v>628</v>
      </c>
      <c r="M104" s="184">
        <f t="shared" ref="M104:O104" si="77">SUM(M105:M113)</f>
        <v>627</v>
      </c>
      <c r="N104" s="184">
        <f t="shared" si="77"/>
        <v>238</v>
      </c>
      <c r="O104" s="60">
        <f t="shared" si="77"/>
        <v>265</v>
      </c>
      <c r="P104" s="184">
        <f t="shared" si="53"/>
        <v>350</v>
      </c>
      <c r="Q104" s="207"/>
      <c r="R104" s="185"/>
      <c r="S104" s="159"/>
      <c r="T104" s="195"/>
      <c r="U104" s="195">
        <f t="shared" si="54"/>
        <v>0</v>
      </c>
      <c r="W104" s="89">
        <v>2040201</v>
      </c>
      <c r="X104" s="89" t="s">
        <v>471</v>
      </c>
      <c r="Y104" s="118"/>
    </row>
    <row r="105" ht="15.95" customHeight="1" spans="1:25">
      <c r="A105" s="202">
        <v>2040601</v>
      </c>
      <c r="B105" s="75" t="s">
        <v>470</v>
      </c>
      <c r="C105" s="60">
        <v>71</v>
      </c>
      <c r="D105" s="60">
        <v>107</v>
      </c>
      <c r="E105" s="99">
        <f t="shared" si="48"/>
        <v>150.704225352113</v>
      </c>
      <c r="F105" s="98">
        <f t="shared" si="57"/>
        <v>-15</v>
      </c>
      <c r="G105" s="99">
        <f t="shared" si="49"/>
        <v>-12.2950819672131</v>
      </c>
      <c r="H105" s="60">
        <v>81</v>
      </c>
      <c r="I105" s="98">
        <f t="shared" si="50"/>
        <v>10</v>
      </c>
      <c r="J105" s="99">
        <f t="shared" si="51"/>
        <v>14.0845070422535</v>
      </c>
      <c r="K105" s="202">
        <v>2040601</v>
      </c>
      <c r="L105" s="202" t="s">
        <v>470</v>
      </c>
      <c r="M105" s="184">
        <v>122</v>
      </c>
      <c r="N105" s="184">
        <v>96</v>
      </c>
      <c r="O105" s="184">
        <f t="shared" ref="O105:O107" si="78">C105-5</f>
        <v>66</v>
      </c>
      <c r="P105" s="184">
        <f t="shared" si="53"/>
        <v>107</v>
      </c>
      <c r="Q105" s="207"/>
      <c r="R105" s="185"/>
      <c r="S105" s="159"/>
      <c r="T105" s="185"/>
      <c r="U105" s="195">
        <f t="shared" si="54"/>
        <v>0</v>
      </c>
      <c r="V105" s="188"/>
      <c r="W105" s="89">
        <v>2040202</v>
      </c>
      <c r="X105" s="89" t="s">
        <v>473</v>
      </c>
      <c r="Y105" s="118"/>
    </row>
    <row r="106" ht="15.95" customHeight="1" spans="1:25">
      <c r="A106" s="202">
        <v>2040602</v>
      </c>
      <c r="B106" s="75" t="s">
        <v>472</v>
      </c>
      <c r="C106" s="60">
        <v>81</v>
      </c>
      <c r="D106" s="60">
        <v>103</v>
      </c>
      <c r="E106" s="99">
        <f t="shared" si="48"/>
        <v>127.160493827161</v>
      </c>
      <c r="F106" s="98">
        <f t="shared" si="57"/>
        <v>23</v>
      </c>
      <c r="G106" s="99">
        <f t="shared" si="49"/>
        <v>28.75</v>
      </c>
      <c r="H106" s="60">
        <v>138</v>
      </c>
      <c r="I106" s="98">
        <f t="shared" si="50"/>
        <v>57</v>
      </c>
      <c r="J106" s="99">
        <f t="shared" si="51"/>
        <v>70.3703703703704</v>
      </c>
      <c r="K106" s="202">
        <v>2040602</v>
      </c>
      <c r="L106" s="202" t="s">
        <v>472</v>
      </c>
      <c r="M106" s="184">
        <v>80</v>
      </c>
      <c r="N106" s="184">
        <v>76</v>
      </c>
      <c r="O106" s="184">
        <f t="shared" si="78"/>
        <v>76</v>
      </c>
      <c r="P106" s="184">
        <f t="shared" si="53"/>
        <v>103</v>
      </c>
      <c r="Q106" s="207"/>
      <c r="R106" s="185"/>
      <c r="S106" s="159"/>
      <c r="T106" s="195"/>
      <c r="U106" s="195">
        <f t="shared" si="54"/>
        <v>0</v>
      </c>
      <c r="V106" s="188"/>
      <c r="W106" s="89">
        <v>2040203</v>
      </c>
      <c r="X106" s="89" t="s">
        <v>549</v>
      </c>
      <c r="Y106" s="118"/>
    </row>
    <row r="107" ht="15.95" customHeight="1" spans="1:25">
      <c r="A107" s="202">
        <v>2040604</v>
      </c>
      <c r="B107" s="75" t="s">
        <v>629</v>
      </c>
      <c r="C107" s="60">
        <v>21</v>
      </c>
      <c r="D107" s="60">
        <v>14</v>
      </c>
      <c r="E107" s="99">
        <f t="shared" si="48"/>
        <v>66.6666666666667</v>
      </c>
      <c r="F107" s="98">
        <f t="shared" si="57"/>
        <v>-8</v>
      </c>
      <c r="G107" s="99">
        <f t="shared" si="49"/>
        <v>-36.3636363636364</v>
      </c>
      <c r="H107" s="60">
        <v>78</v>
      </c>
      <c r="I107" s="98">
        <f t="shared" si="50"/>
        <v>57</v>
      </c>
      <c r="J107" s="99">
        <f t="shared" si="51"/>
        <v>271.428571428571</v>
      </c>
      <c r="K107" s="202">
        <v>2040604</v>
      </c>
      <c r="L107" s="202" t="s">
        <v>629</v>
      </c>
      <c r="M107" s="184">
        <v>22</v>
      </c>
      <c r="N107" s="184">
        <v>2</v>
      </c>
      <c r="O107" s="184">
        <f t="shared" si="78"/>
        <v>16</v>
      </c>
      <c r="P107" s="184">
        <f t="shared" si="53"/>
        <v>14</v>
      </c>
      <c r="Q107" s="207"/>
      <c r="R107" s="185"/>
      <c r="S107" s="159"/>
      <c r="T107" s="185"/>
      <c r="U107" s="195">
        <f t="shared" si="54"/>
        <v>0</v>
      </c>
      <c r="W107" s="89">
        <v>2040220</v>
      </c>
      <c r="X107" s="89" t="s">
        <v>630</v>
      </c>
      <c r="Y107" s="118"/>
    </row>
    <row r="108" ht="15.95" customHeight="1" spans="1:25">
      <c r="A108" s="202">
        <v>2040605</v>
      </c>
      <c r="B108" s="75" t="s">
        <v>631</v>
      </c>
      <c r="C108" s="60">
        <v>25</v>
      </c>
      <c r="D108" s="60">
        <v>10</v>
      </c>
      <c r="E108" s="99">
        <f t="shared" si="48"/>
        <v>40</v>
      </c>
      <c r="F108" s="98">
        <f t="shared" si="57"/>
        <v>-7</v>
      </c>
      <c r="G108" s="99">
        <f t="shared" si="49"/>
        <v>-41.1764705882353</v>
      </c>
      <c r="H108" s="60">
        <v>23</v>
      </c>
      <c r="I108" s="98">
        <f t="shared" si="50"/>
        <v>-2</v>
      </c>
      <c r="J108" s="99">
        <f t="shared" si="51"/>
        <v>-8</v>
      </c>
      <c r="K108" s="202">
        <v>2040605</v>
      </c>
      <c r="L108" s="202" t="s">
        <v>631</v>
      </c>
      <c r="M108" s="184">
        <v>17</v>
      </c>
      <c r="N108" s="184">
        <v>9</v>
      </c>
      <c r="O108" s="184">
        <f>C108-10</f>
        <v>15</v>
      </c>
      <c r="P108" s="184">
        <f t="shared" si="53"/>
        <v>10</v>
      </c>
      <c r="Q108" s="207"/>
      <c r="R108" s="185"/>
      <c r="S108" s="159"/>
      <c r="T108" s="195"/>
      <c r="U108" s="195">
        <f t="shared" si="54"/>
        <v>0</v>
      </c>
      <c r="V108" s="188"/>
      <c r="W108" s="89">
        <v>2040221</v>
      </c>
      <c r="X108" s="89" t="s">
        <v>632</v>
      </c>
      <c r="Y108" s="118"/>
    </row>
    <row r="109" s="51" customFormat="1" ht="15.95" customHeight="1" spans="1:25">
      <c r="A109" s="202">
        <v>2040606</v>
      </c>
      <c r="B109" s="75" t="s">
        <v>633</v>
      </c>
      <c r="C109" s="60">
        <v>42</v>
      </c>
      <c r="D109" s="60"/>
      <c r="E109" s="99">
        <f t="shared" si="48"/>
        <v>0</v>
      </c>
      <c r="F109" s="98">
        <f t="shared" si="57"/>
        <v>0</v>
      </c>
      <c r="G109" s="99">
        <f t="shared" si="49"/>
        <v>0</v>
      </c>
      <c r="H109" s="60">
        <v>47</v>
      </c>
      <c r="I109" s="98">
        <f t="shared" si="50"/>
        <v>5</v>
      </c>
      <c r="J109" s="99">
        <f t="shared" si="51"/>
        <v>11.9047619047619</v>
      </c>
      <c r="K109" s="202">
        <v>2040606</v>
      </c>
      <c r="L109" s="202" t="s">
        <v>634</v>
      </c>
      <c r="M109" s="184"/>
      <c r="N109" s="184"/>
      <c r="O109" s="184">
        <v>40</v>
      </c>
      <c r="P109" s="184">
        <f t="shared" si="53"/>
        <v>0</v>
      </c>
      <c r="Q109" s="207"/>
      <c r="R109" s="185"/>
      <c r="S109" s="159"/>
      <c r="T109" s="195"/>
      <c r="U109" s="195">
        <f t="shared" si="54"/>
        <v>0</v>
      </c>
      <c r="V109" s="188"/>
      <c r="W109" s="89">
        <v>2040222</v>
      </c>
      <c r="X109" s="89" t="s">
        <v>635</v>
      </c>
      <c r="Y109" s="118"/>
    </row>
    <row r="110" s="51" customFormat="1" ht="15.95" customHeight="1" spans="1:25">
      <c r="A110" s="202">
        <v>2040607</v>
      </c>
      <c r="B110" s="75" t="s">
        <v>636</v>
      </c>
      <c r="C110" s="60">
        <v>16</v>
      </c>
      <c r="D110" s="60">
        <v>11</v>
      </c>
      <c r="E110" s="99">
        <f t="shared" si="48"/>
        <v>68.75</v>
      </c>
      <c r="F110" s="98">
        <f t="shared" si="57"/>
        <v>11</v>
      </c>
      <c r="G110" s="99">
        <f t="shared" si="49"/>
        <v>0</v>
      </c>
      <c r="H110" s="60">
        <v>16</v>
      </c>
      <c r="I110" s="98">
        <f t="shared" si="50"/>
        <v>0</v>
      </c>
      <c r="J110" s="99">
        <f t="shared" si="51"/>
        <v>0</v>
      </c>
      <c r="K110" s="202">
        <v>2040607</v>
      </c>
      <c r="L110" s="202" t="s">
        <v>637</v>
      </c>
      <c r="M110" s="184"/>
      <c r="N110" s="184">
        <v>10</v>
      </c>
      <c r="O110" s="184">
        <v>7</v>
      </c>
      <c r="P110" s="184">
        <f t="shared" si="53"/>
        <v>11</v>
      </c>
      <c r="Q110" s="207"/>
      <c r="R110" s="185"/>
      <c r="S110" s="159"/>
      <c r="T110" s="195"/>
      <c r="U110" s="195">
        <f t="shared" si="54"/>
        <v>0</v>
      </c>
      <c r="V110" s="71"/>
      <c r="W110" s="89">
        <v>2040223</v>
      </c>
      <c r="X110" s="89" t="s">
        <v>638</v>
      </c>
      <c r="Y110" s="118"/>
    </row>
    <row r="111" ht="15.95" customHeight="1" spans="1:25">
      <c r="A111" s="202">
        <v>2040610</v>
      </c>
      <c r="B111" s="75" t="s">
        <v>639</v>
      </c>
      <c r="C111" s="60">
        <v>21</v>
      </c>
      <c r="D111" s="60">
        <v>3</v>
      </c>
      <c r="E111" s="99">
        <f t="shared" si="48"/>
        <v>14.2857142857143</v>
      </c>
      <c r="F111" s="98">
        <f t="shared" si="57"/>
        <v>0</v>
      </c>
      <c r="G111" s="99">
        <f t="shared" si="49"/>
        <v>0</v>
      </c>
      <c r="H111" s="60">
        <v>5</v>
      </c>
      <c r="I111" s="98">
        <f t="shared" si="50"/>
        <v>-16</v>
      </c>
      <c r="J111" s="99">
        <f t="shared" si="51"/>
        <v>-76.1904761904762</v>
      </c>
      <c r="K111" s="202">
        <v>2040610</v>
      </c>
      <c r="L111" s="202" t="s">
        <v>639</v>
      </c>
      <c r="M111" s="184">
        <v>3</v>
      </c>
      <c r="N111" s="184">
        <v>2</v>
      </c>
      <c r="O111" s="184">
        <f>C111-19</f>
        <v>2</v>
      </c>
      <c r="P111" s="184">
        <f t="shared" si="53"/>
        <v>3</v>
      </c>
      <c r="Q111" s="207"/>
      <c r="R111" s="185"/>
      <c r="S111" s="159"/>
      <c r="T111" s="195"/>
      <c r="U111" s="195">
        <f t="shared" si="54"/>
        <v>0</v>
      </c>
      <c r="V111" s="188"/>
      <c r="W111" s="89">
        <v>20403</v>
      </c>
      <c r="X111" s="194" t="s">
        <v>640</v>
      </c>
      <c r="Y111" s="118"/>
    </row>
    <row r="112" ht="15.95" customHeight="1" spans="1:25">
      <c r="A112" s="202">
        <v>2040612</v>
      </c>
      <c r="B112" s="75" t="s">
        <v>641</v>
      </c>
      <c r="C112" s="60">
        <v>54</v>
      </c>
      <c r="D112" s="60">
        <v>102</v>
      </c>
      <c r="E112" s="99">
        <f t="shared" si="48"/>
        <v>188.888888888889</v>
      </c>
      <c r="F112" s="98">
        <f t="shared" si="57"/>
        <v>60</v>
      </c>
      <c r="G112" s="99">
        <f t="shared" si="49"/>
        <v>142.857142857143</v>
      </c>
      <c r="H112" s="60">
        <v>59</v>
      </c>
      <c r="I112" s="98">
        <f t="shared" si="50"/>
        <v>5</v>
      </c>
      <c r="J112" s="99">
        <f t="shared" si="51"/>
        <v>9.25925925925926</v>
      </c>
      <c r="K112" s="202">
        <v>2040612</v>
      </c>
      <c r="L112" s="202" t="s">
        <v>642</v>
      </c>
      <c r="M112" s="184">
        <v>42</v>
      </c>
      <c r="N112" s="184">
        <v>43</v>
      </c>
      <c r="O112" s="184">
        <f>C112-11</f>
        <v>43</v>
      </c>
      <c r="P112" s="184">
        <f t="shared" si="53"/>
        <v>102</v>
      </c>
      <c r="Q112" s="207"/>
      <c r="R112" s="185"/>
      <c r="S112" s="159"/>
      <c r="T112" s="195"/>
      <c r="U112" s="195">
        <f t="shared" si="54"/>
        <v>0</v>
      </c>
      <c r="W112" s="89">
        <v>2040301</v>
      </c>
      <c r="X112" s="89" t="s">
        <v>471</v>
      </c>
      <c r="Y112" s="118"/>
    </row>
    <row r="113" ht="15.95" customHeight="1" spans="1:25">
      <c r="A113" s="202">
        <v>2040699</v>
      </c>
      <c r="B113" s="75" t="s">
        <v>643</v>
      </c>
      <c r="C113" s="60"/>
      <c r="D113" s="60"/>
      <c r="E113" s="99">
        <f t="shared" si="48"/>
        <v>0</v>
      </c>
      <c r="F113" s="98">
        <f t="shared" si="57"/>
        <v>-341</v>
      </c>
      <c r="G113" s="99">
        <f t="shared" si="49"/>
        <v>-100</v>
      </c>
      <c r="H113" s="60"/>
      <c r="I113" s="98">
        <f t="shared" si="50"/>
        <v>0</v>
      </c>
      <c r="J113" s="99">
        <f t="shared" si="51"/>
        <v>0</v>
      </c>
      <c r="K113" s="202">
        <v>2040699</v>
      </c>
      <c r="L113" s="202" t="s">
        <v>643</v>
      </c>
      <c r="M113" s="184">
        <v>341</v>
      </c>
      <c r="N113" s="184"/>
      <c r="O113" s="184"/>
      <c r="P113" s="184">
        <f t="shared" si="53"/>
        <v>0</v>
      </c>
      <c r="Q113" s="207"/>
      <c r="R113" s="185"/>
      <c r="S113" s="159"/>
      <c r="T113" s="195"/>
      <c r="U113" s="195">
        <f t="shared" si="54"/>
        <v>0</v>
      </c>
      <c r="W113" s="89">
        <v>2040304</v>
      </c>
      <c r="X113" s="89" t="s">
        <v>644</v>
      </c>
      <c r="Y113" s="118"/>
    </row>
    <row r="114" ht="15.95" customHeight="1" spans="1:25">
      <c r="A114" s="202">
        <v>20407</v>
      </c>
      <c r="B114" s="75" t="s">
        <v>645</v>
      </c>
      <c r="C114" s="60">
        <f t="shared" ref="C114:H114" si="79">SUM(C115:C115)</f>
        <v>0</v>
      </c>
      <c r="D114" s="60">
        <f t="shared" si="79"/>
        <v>0</v>
      </c>
      <c r="E114" s="99">
        <f t="shared" si="48"/>
        <v>0</v>
      </c>
      <c r="F114" s="98">
        <f t="shared" si="57"/>
        <v>0</v>
      </c>
      <c r="G114" s="99">
        <f t="shared" si="49"/>
        <v>0</v>
      </c>
      <c r="H114" s="60">
        <f t="shared" si="79"/>
        <v>0</v>
      </c>
      <c r="I114" s="98">
        <f t="shared" si="50"/>
        <v>0</v>
      </c>
      <c r="J114" s="99">
        <f t="shared" si="51"/>
        <v>0</v>
      </c>
      <c r="K114" s="202">
        <v>20407</v>
      </c>
      <c r="L114" s="204" t="s">
        <v>645</v>
      </c>
      <c r="M114" s="184"/>
      <c r="N114" s="184"/>
      <c r="O114" s="184"/>
      <c r="P114" s="184">
        <f t="shared" si="53"/>
        <v>0</v>
      </c>
      <c r="Q114" s="207"/>
      <c r="R114" s="185"/>
      <c r="S114" s="159"/>
      <c r="T114" s="195"/>
      <c r="U114" s="195">
        <f t="shared" si="54"/>
        <v>0</v>
      </c>
      <c r="W114" s="89">
        <v>2040350</v>
      </c>
      <c r="X114" s="89" t="s">
        <v>497</v>
      </c>
      <c r="Y114" s="118"/>
    </row>
    <row r="115" ht="15.95" customHeight="1" spans="1:25">
      <c r="A115" s="202">
        <v>2040799</v>
      </c>
      <c r="B115" s="75" t="s">
        <v>646</v>
      </c>
      <c r="C115" s="60"/>
      <c r="D115" s="60"/>
      <c r="E115" s="99">
        <f t="shared" si="48"/>
        <v>0</v>
      </c>
      <c r="F115" s="98">
        <f t="shared" si="57"/>
        <v>0</v>
      </c>
      <c r="G115" s="99">
        <f t="shared" si="49"/>
        <v>0</v>
      </c>
      <c r="H115" s="60"/>
      <c r="I115" s="98">
        <f t="shared" si="50"/>
        <v>0</v>
      </c>
      <c r="J115" s="99">
        <f t="shared" si="51"/>
        <v>0</v>
      </c>
      <c r="K115" s="202">
        <v>2040799</v>
      </c>
      <c r="L115" s="202" t="s">
        <v>646</v>
      </c>
      <c r="M115" s="184"/>
      <c r="N115" s="184"/>
      <c r="O115" s="184"/>
      <c r="P115" s="184">
        <f t="shared" si="53"/>
        <v>0</v>
      </c>
      <c r="Q115" s="207"/>
      <c r="R115" s="185"/>
      <c r="S115" s="159"/>
      <c r="T115" s="195"/>
      <c r="U115" s="195">
        <f t="shared" si="54"/>
        <v>0</v>
      </c>
      <c r="V115" s="188"/>
      <c r="W115" s="89">
        <v>2040499</v>
      </c>
      <c r="X115" s="89" t="s">
        <v>647</v>
      </c>
      <c r="Y115" s="118"/>
    </row>
    <row r="116" ht="15.95" customHeight="1" spans="1:25">
      <c r="A116" s="202">
        <v>20408</v>
      </c>
      <c r="B116" s="75" t="s">
        <v>648</v>
      </c>
      <c r="C116" s="60">
        <f t="shared" ref="C116:H116" si="80">SUM(C117:C117)</f>
        <v>0</v>
      </c>
      <c r="D116" s="60">
        <f t="shared" si="80"/>
        <v>0</v>
      </c>
      <c r="E116" s="99">
        <f t="shared" si="48"/>
        <v>0</v>
      </c>
      <c r="F116" s="98">
        <f t="shared" si="57"/>
        <v>0</v>
      </c>
      <c r="G116" s="99">
        <f t="shared" si="49"/>
        <v>0</v>
      </c>
      <c r="H116" s="60">
        <f t="shared" si="80"/>
        <v>0</v>
      </c>
      <c r="I116" s="98">
        <f t="shared" si="50"/>
        <v>0</v>
      </c>
      <c r="J116" s="99">
        <f t="shared" si="51"/>
        <v>0</v>
      </c>
      <c r="K116" s="202">
        <v>20408</v>
      </c>
      <c r="L116" s="204" t="s">
        <v>648</v>
      </c>
      <c r="M116" s="184"/>
      <c r="N116" s="184"/>
      <c r="O116" s="184"/>
      <c r="P116" s="184">
        <f t="shared" si="53"/>
        <v>0</v>
      </c>
      <c r="Q116" s="207"/>
      <c r="R116" s="185"/>
      <c r="S116" s="159"/>
      <c r="T116" s="195"/>
      <c r="U116" s="195">
        <f t="shared" si="54"/>
        <v>0</v>
      </c>
      <c r="V116" s="188"/>
      <c r="W116" s="89">
        <v>20405</v>
      </c>
      <c r="X116" s="194" t="s">
        <v>649</v>
      </c>
      <c r="Y116" s="118"/>
    </row>
    <row r="117" ht="15.95" customHeight="1" spans="1:25">
      <c r="A117" s="202">
        <v>2040899</v>
      </c>
      <c r="B117" s="75" t="s">
        <v>650</v>
      </c>
      <c r="C117" s="60"/>
      <c r="D117" s="60"/>
      <c r="E117" s="99">
        <f t="shared" si="48"/>
        <v>0</v>
      </c>
      <c r="F117" s="98">
        <f t="shared" si="57"/>
        <v>0</v>
      </c>
      <c r="G117" s="99">
        <f t="shared" si="49"/>
        <v>0</v>
      </c>
      <c r="H117" s="60"/>
      <c r="I117" s="98">
        <f t="shared" si="50"/>
        <v>0</v>
      </c>
      <c r="J117" s="99">
        <f t="shared" si="51"/>
        <v>0</v>
      </c>
      <c r="K117" s="202">
        <v>2040899</v>
      </c>
      <c r="L117" s="202" t="s">
        <v>650</v>
      </c>
      <c r="M117" s="184"/>
      <c r="N117" s="184"/>
      <c r="O117" s="184"/>
      <c r="P117" s="184">
        <f t="shared" si="53"/>
        <v>0</v>
      </c>
      <c r="Q117" s="207"/>
      <c r="R117" s="185"/>
      <c r="S117" s="159"/>
      <c r="T117" s="195"/>
      <c r="U117" s="195">
        <f t="shared" si="54"/>
        <v>0</v>
      </c>
      <c r="W117" s="89">
        <v>20406</v>
      </c>
      <c r="X117" s="194" t="s">
        <v>651</v>
      </c>
      <c r="Y117" s="118"/>
    </row>
    <row r="118" ht="15.95" customHeight="1" spans="1:25">
      <c r="A118" s="202">
        <v>20409</v>
      </c>
      <c r="B118" s="75" t="s">
        <v>652</v>
      </c>
      <c r="C118" s="60">
        <f t="shared" ref="C118:H118" si="81">SUM(C119:C119)</f>
        <v>0</v>
      </c>
      <c r="D118" s="60">
        <f t="shared" si="81"/>
        <v>0</v>
      </c>
      <c r="E118" s="99">
        <f t="shared" si="48"/>
        <v>0</v>
      </c>
      <c r="F118" s="98">
        <f t="shared" si="57"/>
        <v>0</v>
      </c>
      <c r="G118" s="99">
        <f t="shared" si="49"/>
        <v>0</v>
      </c>
      <c r="H118" s="60">
        <f t="shared" si="81"/>
        <v>0</v>
      </c>
      <c r="I118" s="98">
        <f t="shared" si="50"/>
        <v>0</v>
      </c>
      <c r="J118" s="99">
        <f t="shared" si="51"/>
        <v>0</v>
      </c>
      <c r="K118" s="202">
        <v>20409</v>
      </c>
      <c r="L118" s="204" t="s">
        <v>652</v>
      </c>
      <c r="M118" s="184"/>
      <c r="N118" s="184"/>
      <c r="O118" s="184"/>
      <c r="P118" s="184">
        <f t="shared" si="53"/>
        <v>0</v>
      </c>
      <c r="Q118" s="207"/>
      <c r="R118" s="185"/>
      <c r="S118" s="159"/>
      <c r="T118" s="195"/>
      <c r="U118" s="195">
        <f t="shared" si="54"/>
        <v>0</v>
      </c>
      <c r="W118" s="89">
        <v>2040601</v>
      </c>
      <c r="X118" s="89" t="s">
        <v>471</v>
      </c>
      <c r="Y118" s="118"/>
    </row>
    <row r="119" ht="15.95" customHeight="1" spans="1:25">
      <c r="A119" s="202">
        <v>2040999</v>
      </c>
      <c r="B119" s="75" t="s">
        <v>653</v>
      </c>
      <c r="C119" s="60"/>
      <c r="D119" s="60"/>
      <c r="E119" s="99">
        <f t="shared" si="48"/>
        <v>0</v>
      </c>
      <c r="F119" s="98">
        <f t="shared" si="57"/>
        <v>0</v>
      </c>
      <c r="G119" s="99">
        <f t="shared" si="49"/>
        <v>0</v>
      </c>
      <c r="H119" s="60"/>
      <c r="I119" s="98">
        <f t="shared" si="50"/>
        <v>0</v>
      </c>
      <c r="J119" s="99">
        <f t="shared" si="51"/>
        <v>0</v>
      </c>
      <c r="K119" s="202">
        <v>2040999</v>
      </c>
      <c r="L119" s="202" t="s">
        <v>653</v>
      </c>
      <c r="M119" s="184"/>
      <c r="N119" s="184"/>
      <c r="O119" s="184"/>
      <c r="P119" s="184">
        <f t="shared" si="53"/>
        <v>0</v>
      </c>
      <c r="Q119" s="207"/>
      <c r="R119" s="185"/>
      <c r="S119" s="159"/>
      <c r="T119" s="185"/>
      <c r="U119" s="195">
        <f t="shared" si="54"/>
        <v>0</v>
      </c>
      <c r="W119" s="89">
        <v>2040608</v>
      </c>
      <c r="X119" s="89" t="s">
        <v>654</v>
      </c>
      <c r="Y119" s="118"/>
    </row>
    <row r="120" ht="15.95" customHeight="1" spans="1:25">
      <c r="A120" s="202">
        <v>20410</v>
      </c>
      <c r="B120" s="75" t="s">
        <v>655</v>
      </c>
      <c r="C120" s="60">
        <f t="shared" ref="C120:H120" si="82">SUM(C121:C121)</f>
        <v>0</v>
      </c>
      <c r="D120" s="60">
        <f t="shared" si="82"/>
        <v>0</v>
      </c>
      <c r="E120" s="99">
        <f t="shared" si="48"/>
        <v>0</v>
      </c>
      <c r="F120" s="98">
        <f t="shared" si="57"/>
        <v>0</v>
      </c>
      <c r="G120" s="99">
        <f t="shared" si="49"/>
        <v>0</v>
      </c>
      <c r="H120" s="60">
        <f t="shared" si="82"/>
        <v>0</v>
      </c>
      <c r="I120" s="98">
        <f t="shared" si="50"/>
        <v>0</v>
      </c>
      <c r="J120" s="99">
        <f t="shared" si="51"/>
        <v>0</v>
      </c>
      <c r="K120" s="202">
        <v>20410</v>
      </c>
      <c r="L120" s="204" t="s">
        <v>655</v>
      </c>
      <c r="M120" s="184"/>
      <c r="N120" s="184"/>
      <c r="O120" s="184"/>
      <c r="P120" s="184">
        <f t="shared" si="53"/>
        <v>0</v>
      </c>
      <c r="Q120" s="207"/>
      <c r="R120" s="185"/>
      <c r="S120" s="159"/>
      <c r="T120" s="195"/>
      <c r="U120" s="195">
        <f t="shared" si="54"/>
        <v>0</v>
      </c>
      <c r="W120" s="89">
        <v>2040610</v>
      </c>
      <c r="X120" s="89" t="s">
        <v>656</v>
      </c>
      <c r="Y120" s="118"/>
    </row>
    <row r="121" ht="15.95" customHeight="1" spans="1:25">
      <c r="A121" s="202">
        <v>2041099</v>
      </c>
      <c r="B121" s="75" t="s">
        <v>657</v>
      </c>
      <c r="C121" s="60"/>
      <c r="D121" s="60"/>
      <c r="E121" s="99">
        <f t="shared" si="48"/>
        <v>0</v>
      </c>
      <c r="F121" s="98">
        <f t="shared" si="57"/>
        <v>0</v>
      </c>
      <c r="G121" s="99">
        <f t="shared" si="49"/>
        <v>0</v>
      </c>
      <c r="H121" s="60"/>
      <c r="I121" s="98">
        <f t="shared" si="50"/>
        <v>0</v>
      </c>
      <c r="J121" s="99">
        <f t="shared" si="51"/>
        <v>0</v>
      </c>
      <c r="K121" s="202">
        <v>2041099</v>
      </c>
      <c r="L121" s="202" t="s">
        <v>657</v>
      </c>
      <c r="M121" s="184"/>
      <c r="N121" s="184"/>
      <c r="O121" s="184"/>
      <c r="P121" s="184">
        <f t="shared" si="53"/>
        <v>0</v>
      </c>
      <c r="Q121" s="207"/>
      <c r="R121" s="185"/>
      <c r="S121" s="159"/>
      <c r="T121" s="195"/>
      <c r="U121" s="195">
        <f t="shared" si="54"/>
        <v>0</v>
      </c>
      <c r="V121" s="188"/>
      <c r="W121" s="89">
        <v>20407</v>
      </c>
      <c r="X121" s="194" t="s">
        <v>658</v>
      </c>
      <c r="Y121" s="118"/>
    </row>
    <row r="122" ht="15.95" customHeight="1" spans="1:25">
      <c r="A122" s="202">
        <v>20499</v>
      </c>
      <c r="B122" s="75" t="s">
        <v>659</v>
      </c>
      <c r="C122" s="60">
        <f t="shared" ref="C122:H122" si="83">SUM(C123:C124)</f>
        <v>935</v>
      </c>
      <c r="D122" s="60">
        <f t="shared" si="83"/>
        <v>522</v>
      </c>
      <c r="E122" s="99">
        <f t="shared" si="48"/>
        <v>55.8288770053476</v>
      </c>
      <c r="F122" s="98">
        <f t="shared" si="57"/>
        <v>-348</v>
      </c>
      <c r="G122" s="99">
        <f t="shared" si="49"/>
        <v>-40</v>
      </c>
      <c r="H122" s="60">
        <f t="shared" si="83"/>
        <v>836</v>
      </c>
      <c r="I122" s="98">
        <f t="shared" si="50"/>
        <v>-99</v>
      </c>
      <c r="J122" s="99">
        <f t="shared" si="51"/>
        <v>-10.5882352941176</v>
      </c>
      <c r="K122" s="202">
        <v>20499</v>
      </c>
      <c r="L122" s="204" t="s">
        <v>659</v>
      </c>
      <c r="M122" s="184">
        <f>M123</f>
        <v>870</v>
      </c>
      <c r="N122" s="184">
        <f>N123</f>
        <v>441</v>
      </c>
      <c r="O122" s="60">
        <f>SUM(O123:O124)</f>
        <v>1997</v>
      </c>
      <c r="P122" s="184">
        <f t="shared" si="53"/>
        <v>522</v>
      </c>
      <c r="Q122" s="207"/>
      <c r="R122" s="185"/>
      <c r="S122" s="159"/>
      <c r="T122" s="195"/>
      <c r="U122" s="195">
        <f t="shared" si="54"/>
        <v>0</v>
      </c>
      <c r="V122" s="188"/>
      <c r="W122" s="89">
        <v>2040701</v>
      </c>
      <c r="X122" s="89" t="s">
        <v>471</v>
      </c>
      <c r="Y122" s="118"/>
    </row>
    <row r="123" ht="15.95" customHeight="1" spans="1:25">
      <c r="A123" s="208">
        <v>2049902</v>
      </c>
      <c r="B123" s="75" t="s">
        <v>660</v>
      </c>
      <c r="C123" s="60"/>
      <c r="D123" s="60"/>
      <c r="E123" s="99">
        <f t="shared" si="48"/>
        <v>0</v>
      </c>
      <c r="F123" s="98">
        <f t="shared" si="57"/>
        <v>-870</v>
      </c>
      <c r="G123" s="99">
        <f t="shared" si="49"/>
        <v>-100</v>
      </c>
      <c r="H123" s="60"/>
      <c r="I123" s="98">
        <f t="shared" si="50"/>
        <v>0</v>
      </c>
      <c r="J123" s="99">
        <f t="shared" si="51"/>
        <v>0</v>
      </c>
      <c r="K123" s="202">
        <v>2049902</v>
      </c>
      <c r="L123" s="202" t="s">
        <v>660</v>
      </c>
      <c r="M123" s="184">
        <v>870</v>
      </c>
      <c r="N123" s="184">
        <v>441</v>
      </c>
      <c r="O123" s="184"/>
      <c r="P123" s="184">
        <f t="shared" si="53"/>
        <v>0</v>
      </c>
      <c r="Q123" s="207"/>
      <c r="R123" s="185"/>
      <c r="S123" s="159"/>
      <c r="T123" s="195"/>
      <c r="U123" s="195">
        <f t="shared" si="54"/>
        <v>0</v>
      </c>
      <c r="W123" s="89">
        <v>2040702</v>
      </c>
      <c r="X123" s="89" t="s">
        <v>473</v>
      </c>
      <c r="Y123" s="118"/>
    </row>
    <row r="124" ht="15.95" customHeight="1" spans="1:25">
      <c r="A124" s="208">
        <v>2049999</v>
      </c>
      <c r="B124" s="75" t="s">
        <v>661</v>
      </c>
      <c r="C124" s="60">
        <v>935</v>
      </c>
      <c r="D124" s="60">
        <v>522</v>
      </c>
      <c r="E124" s="99">
        <f t="shared" si="48"/>
        <v>55.8288770053476</v>
      </c>
      <c r="F124" s="98">
        <f t="shared" si="57"/>
        <v>522</v>
      </c>
      <c r="G124" s="99">
        <f t="shared" si="49"/>
        <v>0</v>
      </c>
      <c r="H124" s="60">
        <v>836</v>
      </c>
      <c r="I124" s="98">
        <f t="shared" si="50"/>
        <v>-99</v>
      </c>
      <c r="J124" s="99">
        <f t="shared" si="51"/>
        <v>-10.5882352941176</v>
      </c>
      <c r="K124" s="202">
        <v>2049999</v>
      </c>
      <c r="L124" s="202" t="s">
        <v>662</v>
      </c>
      <c r="M124" s="184"/>
      <c r="N124" s="184"/>
      <c r="O124" s="184">
        <f>C124-99+22+1139</f>
        <v>1997</v>
      </c>
      <c r="P124" s="184">
        <f t="shared" si="53"/>
        <v>522</v>
      </c>
      <c r="Q124" s="207"/>
      <c r="R124" s="185"/>
      <c r="S124" s="159"/>
      <c r="T124" s="185"/>
      <c r="U124" s="195">
        <f t="shared" si="54"/>
        <v>0</v>
      </c>
      <c r="V124" s="188"/>
      <c r="W124" s="89">
        <v>2040703</v>
      </c>
      <c r="X124" s="89" t="s">
        <v>549</v>
      </c>
      <c r="Y124" s="118"/>
    </row>
    <row r="125" ht="15.95" customHeight="1" spans="1:25">
      <c r="A125" s="202">
        <v>205</v>
      </c>
      <c r="B125" s="97" t="s">
        <v>663</v>
      </c>
      <c r="C125" s="55">
        <f t="shared" ref="C125:H125" si="84">SUM(C126,C128,C133,C135,C137,C139,C141,C143,C145,C151)</f>
        <v>22877</v>
      </c>
      <c r="D125" s="55">
        <f t="shared" si="84"/>
        <v>21576</v>
      </c>
      <c r="E125" s="96">
        <f t="shared" si="48"/>
        <v>94.3130655243258</v>
      </c>
      <c r="F125" s="95">
        <f t="shared" si="57"/>
        <v>4068</v>
      </c>
      <c r="G125" s="96">
        <f t="shared" si="49"/>
        <v>23.2350925291295</v>
      </c>
      <c r="H125" s="55">
        <f t="shared" si="84"/>
        <v>23045</v>
      </c>
      <c r="I125" s="95">
        <f t="shared" si="50"/>
        <v>168</v>
      </c>
      <c r="J125" s="96">
        <f t="shared" si="51"/>
        <v>0.73436202299253</v>
      </c>
      <c r="K125" s="204">
        <v>205</v>
      </c>
      <c r="L125" s="204" t="s">
        <v>664</v>
      </c>
      <c r="M125" s="55">
        <f t="shared" ref="M125:O125" si="85">SUM(M126,M128,M133,M135,M137,M139,M141,M143,M145,M151)</f>
        <v>17508</v>
      </c>
      <c r="N125" s="55">
        <f t="shared" si="85"/>
        <v>17535</v>
      </c>
      <c r="O125" s="55">
        <f t="shared" si="85"/>
        <v>23653</v>
      </c>
      <c r="P125" s="184">
        <f t="shared" si="53"/>
        <v>21576</v>
      </c>
      <c r="Q125" s="207"/>
      <c r="R125" s="185"/>
      <c r="S125" s="159"/>
      <c r="T125" s="195"/>
      <c r="U125" s="195">
        <f t="shared" si="54"/>
        <v>0</v>
      </c>
      <c r="V125" s="188"/>
      <c r="W125" s="89">
        <v>2040704</v>
      </c>
      <c r="X125" s="89" t="s">
        <v>665</v>
      </c>
      <c r="Y125" s="118"/>
    </row>
    <row r="126" ht="15.95" customHeight="1" spans="1:25">
      <c r="A126" s="202">
        <v>20501</v>
      </c>
      <c r="B126" s="75" t="s">
        <v>666</v>
      </c>
      <c r="C126" s="60">
        <f t="shared" ref="C126:H126" si="86">SUM(C127:C127)</f>
        <v>518</v>
      </c>
      <c r="D126" s="60">
        <f t="shared" si="86"/>
        <v>259</v>
      </c>
      <c r="E126" s="99">
        <f t="shared" si="48"/>
        <v>50</v>
      </c>
      <c r="F126" s="98">
        <f t="shared" si="57"/>
        <v>-131</v>
      </c>
      <c r="G126" s="99">
        <f t="shared" si="49"/>
        <v>-33.5897435897436</v>
      </c>
      <c r="H126" s="60">
        <f t="shared" si="86"/>
        <v>542</v>
      </c>
      <c r="I126" s="98">
        <f t="shared" si="50"/>
        <v>24</v>
      </c>
      <c r="J126" s="99">
        <f t="shared" si="51"/>
        <v>4.63320463320462</v>
      </c>
      <c r="K126" s="202">
        <v>20501</v>
      </c>
      <c r="L126" s="202" t="s">
        <v>666</v>
      </c>
      <c r="M126" s="60">
        <f t="shared" ref="M126:O126" si="87">SUM(M127:M127)</f>
        <v>390</v>
      </c>
      <c r="N126" s="60">
        <f t="shared" si="87"/>
        <v>223</v>
      </c>
      <c r="O126" s="60">
        <f t="shared" si="87"/>
        <v>445</v>
      </c>
      <c r="P126" s="184">
        <f t="shared" si="53"/>
        <v>259</v>
      </c>
      <c r="Q126" s="207"/>
      <c r="R126" s="185"/>
      <c r="S126" s="159"/>
      <c r="T126" s="195"/>
      <c r="U126" s="195">
        <f t="shared" si="54"/>
        <v>0</v>
      </c>
      <c r="W126" s="89">
        <v>2040705</v>
      </c>
      <c r="X126" s="89" t="s">
        <v>667</v>
      </c>
      <c r="Y126" s="118"/>
    </row>
    <row r="127" ht="15.95" customHeight="1" spans="1:25">
      <c r="A127" s="202">
        <v>2050199</v>
      </c>
      <c r="B127" s="75" t="s">
        <v>668</v>
      </c>
      <c r="C127" s="60">
        <v>518</v>
      </c>
      <c r="D127" s="60">
        <v>259</v>
      </c>
      <c r="E127" s="99">
        <f t="shared" si="48"/>
        <v>50</v>
      </c>
      <c r="F127" s="98">
        <f t="shared" si="57"/>
        <v>-131</v>
      </c>
      <c r="G127" s="99">
        <f t="shared" si="49"/>
        <v>-33.5897435897436</v>
      </c>
      <c r="H127" s="60">
        <v>542</v>
      </c>
      <c r="I127" s="98">
        <f t="shared" si="50"/>
        <v>24</v>
      </c>
      <c r="J127" s="99">
        <f t="shared" si="51"/>
        <v>4.63320463320462</v>
      </c>
      <c r="K127" s="202">
        <v>2050199</v>
      </c>
      <c r="L127" s="202" t="s">
        <v>668</v>
      </c>
      <c r="M127" s="184">
        <v>390</v>
      </c>
      <c r="N127" s="184">
        <v>223</v>
      </c>
      <c r="O127" s="184">
        <f>C127-53-20</f>
        <v>445</v>
      </c>
      <c r="P127" s="184">
        <f t="shared" si="53"/>
        <v>259</v>
      </c>
      <c r="Q127" s="207"/>
      <c r="R127" s="185"/>
      <c r="S127" s="159"/>
      <c r="T127" s="195"/>
      <c r="U127" s="195">
        <f t="shared" si="54"/>
        <v>0</v>
      </c>
      <c r="W127" s="89">
        <v>2040799</v>
      </c>
      <c r="X127" s="89" t="s">
        <v>669</v>
      </c>
      <c r="Y127" s="118"/>
    </row>
    <row r="128" ht="15.95" customHeight="1" spans="1:25">
      <c r="A128" s="202">
        <v>20502</v>
      </c>
      <c r="B128" s="75" t="s">
        <v>670</v>
      </c>
      <c r="C128" s="60">
        <f t="shared" ref="C128:H128" si="88">SUM(C129:C132)</f>
        <v>19689</v>
      </c>
      <c r="D128" s="60">
        <f t="shared" si="88"/>
        <v>18967</v>
      </c>
      <c r="E128" s="99">
        <f t="shared" si="48"/>
        <v>96.3329778048657</v>
      </c>
      <c r="F128" s="98">
        <f t="shared" si="57"/>
        <v>4367</v>
      </c>
      <c r="G128" s="99">
        <f t="shared" si="49"/>
        <v>29.9109589041096</v>
      </c>
      <c r="H128" s="60">
        <f t="shared" si="88"/>
        <v>20009</v>
      </c>
      <c r="I128" s="98">
        <f t="shared" si="50"/>
        <v>320</v>
      </c>
      <c r="J128" s="99">
        <f t="shared" si="51"/>
        <v>1.6252729950734</v>
      </c>
      <c r="K128" s="202">
        <v>20502</v>
      </c>
      <c r="L128" s="202" t="s">
        <v>670</v>
      </c>
      <c r="M128" s="91">
        <f>SUM(M129:M133)</f>
        <v>14600</v>
      </c>
      <c r="N128" s="91">
        <f>SUM(N129:N133)</f>
        <v>16042</v>
      </c>
      <c r="O128" s="60">
        <f>SUM(O129:O132)</f>
        <v>21182</v>
      </c>
      <c r="P128" s="184">
        <f t="shared" si="53"/>
        <v>18967</v>
      </c>
      <c r="Q128" s="207"/>
      <c r="R128" s="185"/>
      <c r="S128" s="159"/>
      <c r="T128" s="195"/>
      <c r="U128" s="195">
        <f t="shared" si="54"/>
        <v>0</v>
      </c>
      <c r="W128" s="89">
        <v>20408</v>
      </c>
      <c r="X128" s="194" t="s">
        <v>671</v>
      </c>
      <c r="Y128" s="118"/>
    </row>
    <row r="129" ht="15.95" customHeight="1" spans="1:25">
      <c r="A129" s="202">
        <v>2050201</v>
      </c>
      <c r="B129" s="75" t="s">
        <v>672</v>
      </c>
      <c r="C129" s="60">
        <v>2499</v>
      </c>
      <c r="D129" s="60">
        <f>3330-2</f>
        <v>3328</v>
      </c>
      <c r="E129" s="99">
        <f t="shared" si="48"/>
        <v>133.173269307723</v>
      </c>
      <c r="F129" s="98">
        <f t="shared" si="57"/>
        <v>2061</v>
      </c>
      <c r="G129" s="99">
        <f t="shared" si="49"/>
        <v>162.66771902131</v>
      </c>
      <c r="H129" s="60">
        <f>4169-64</f>
        <v>4105</v>
      </c>
      <c r="I129" s="98">
        <f t="shared" si="50"/>
        <v>1606</v>
      </c>
      <c r="J129" s="99">
        <f t="shared" si="51"/>
        <v>64.265706282513</v>
      </c>
      <c r="K129" s="202">
        <v>2050201</v>
      </c>
      <c r="L129" s="202" t="s">
        <v>672</v>
      </c>
      <c r="M129" s="184">
        <v>1267</v>
      </c>
      <c r="N129" s="184">
        <v>2516</v>
      </c>
      <c r="O129" s="184">
        <f>C129+828</f>
        <v>3327</v>
      </c>
      <c r="P129" s="184">
        <f t="shared" si="53"/>
        <v>3328</v>
      </c>
      <c r="Q129" s="207"/>
      <c r="R129" s="185"/>
      <c r="S129" s="159"/>
      <c r="T129" s="195"/>
      <c r="U129" s="195">
        <f t="shared" si="54"/>
        <v>0</v>
      </c>
      <c r="V129" s="188"/>
      <c r="W129" s="89">
        <v>2040801</v>
      </c>
      <c r="X129" s="89" t="s">
        <v>471</v>
      </c>
      <c r="Y129" s="118"/>
    </row>
    <row r="130" ht="15.95" customHeight="1" spans="1:25">
      <c r="A130" s="202">
        <v>2050202</v>
      </c>
      <c r="B130" s="75" t="s">
        <v>673</v>
      </c>
      <c r="C130" s="60">
        <v>6282</v>
      </c>
      <c r="D130" s="60">
        <f>8572-871-1</f>
        <v>7700</v>
      </c>
      <c r="E130" s="99">
        <f t="shared" si="48"/>
        <v>122.572429162687</v>
      </c>
      <c r="F130" s="98">
        <f t="shared" si="57"/>
        <v>-958</v>
      </c>
      <c r="G130" s="99">
        <f t="shared" si="49"/>
        <v>-11.0649110649111</v>
      </c>
      <c r="H130" s="60">
        <v>7871</v>
      </c>
      <c r="I130" s="98">
        <f t="shared" si="50"/>
        <v>1589</v>
      </c>
      <c r="J130" s="99">
        <f t="shared" si="51"/>
        <v>25.2944921999363</v>
      </c>
      <c r="K130" s="202">
        <v>2050202</v>
      </c>
      <c r="L130" s="202" t="s">
        <v>673</v>
      </c>
      <c r="M130" s="184">
        <v>8658</v>
      </c>
      <c r="N130" s="184">
        <v>6993</v>
      </c>
      <c r="O130" s="184">
        <f>C130+137</f>
        <v>6419</v>
      </c>
      <c r="P130" s="184">
        <f t="shared" si="53"/>
        <v>7700</v>
      </c>
      <c r="Q130" s="207"/>
      <c r="R130" s="185"/>
      <c r="S130" s="159"/>
      <c r="T130" s="195"/>
      <c r="U130" s="195">
        <f t="shared" si="54"/>
        <v>0</v>
      </c>
      <c r="V130" s="188"/>
      <c r="W130" s="89">
        <v>2040802</v>
      </c>
      <c r="X130" s="89" t="s">
        <v>473</v>
      </c>
      <c r="Y130" s="118"/>
    </row>
    <row r="131" ht="15.95" customHeight="1" spans="1:25">
      <c r="A131" s="202">
        <v>2050203</v>
      </c>
      <c r="B131" s="75" t="s">
        <v>674</v>
      </c>
      <c r="C131" s="60">
        <v>5682</v>
      </c>
      <c r="D131" s="60">
        <f>7480-11</f>
        <v>7469</v>
      </c>
      <c r="E131" s="99">
        <f t="shared" si="48"/>
        <v>131.450193593805</v>
      </c>
      <c r="F131" s="98">
        <f t="shared" si="57"/>
        <v>3688</v>
      </c>
      <c r="G131" s="99">
        <f t="shared" si="49"/>
        <v>97.5403332451732</v>
      </c>
      <c r="H131" s="60">
        <v>7629</v>
      </c>
      <c r="I131" s="98">
        <f t="shared" si="50"/>
        <v>1947</v>
      </c>
      <c r="J131" s="99">
        <f t="shared" si="51"/>
        <v>34.2661034846885</v>
      </c>
      <c r="K131" s="202">
        <v>2050203</v>
      </c>
      <c r="L131" s="202" t="s">
        <v>674</v>
      </c>
      <c r="M131" s="184">
        <v>3781</v>
      </c>
      <c r="N131" s="184">
        <v>6075</v>
      </c>
      <c r="O131" s="184">
        <f>C131+423</f>
        <v>6105</v>
      </c>
      <c r="P131" s="184">
        <f t="shared" si="53"/>
        <v>7469</v>
      </c>
      <c r="Q131" s="207"/>
      <c r="R131" s="185"/>
      <c r="S131" s="159"/>
      <c r="T131" s="195"/>
      <c r="U131" s="195">
        <f t="shared" si="54"/>
        <v>0</v>
      </c>
      <c r="W131" s="89">
        <v>2040803</v>
      </c>
      <c r="X131" s="89" t="s">
        <v>549</v>
      </c>
      <c r="Y131" s="118"/>
    </row>
    <row r="132" ht="15.95" customHeight="1" spans="1:25">
      <c r="A132" s="202">
        <v>2050299</v>
      </c>
      <c r="B132" s="75" t="s">
        <v>675</v>
      </c>
      <c r="C132" s="60">
        <v>5226</v>
      </c>
      <c r="D132" s="60">
        <f>485-15</f>
        <v>470</v>
      </c>
      <c r="E132" s="99">
        <f t="shared" si="48"/>
        <v>8.99349406812093</v>
      </c>
      <c r="F132" s="98">
        <f t="shared" si="57"/>
        <v>-424</v>
      </c>
      <c r="G132" s="99">
        <f t="shared" si="49"/>
        <v>-47.4272930648769</v>
      </c>
      <c r="H132" s="60">
        <f>1434-1030</f>
        <v>404</v>
      </c>
      <c r="I132" s="98">
        <f t="shared" si="50"/>
        <v>-4822</v>
      </c>
      <c r="J132" s="99">
        <f t="shared" si="51"/>
        <v>-92.2694221201684</v>
      </c>
      <c r="K132" s="202">
        <v>2050299</v>
      </c>
      <c r="L132" s="202" t="s">
        <v>675</v>
      </c>
      <c r="M132" s="184">
        <v>894</v>
      </c>
      <c r="N132" s="184">
        <v>458</v>
      </c>
      <c r="O132" s="184">
        <f>C132+17-2113+776+1425</f>
        <v>5331</v>
      </c>
      <c r="P132" s="184">
        <f t="shared" si="53"/>
        <v>470</v>
      </c>
      <c r="Q132" s="207"/>
      <c r="R132" s="185"/>
      <c r="S132" s="159"/>
      <c r="T132" s="195"/>
      <c r="U132" s="195">
        <f t="shared" si="54"/>
        <v>0</v>
      </c>
      <c r="W132" s="89">
        <v>2040806</v>
      </c>
      <c r="X132" s="89" t="s">
        <v>676</v>
      </c>
      <c r="Y132" s="118"/>
    </row>
    <row r="133" ht="15.95" customHeight="1" spans="1:25">
      <c r="A133" s="202">
        <v>20503</v>
      </c>
      <c r="B133" s="75" t="s">
        <v>677</v>
      </c>
      <c r="C133" s="60">
        <f t="shared" ref="C133:H133" si="89">SUM(C134:C134)</f>
        <v>0</v>
      </c>
      <c r="D133" s="60">
        <f t="shared" si="89"/>
        <v>0</v>
      </c>
      <c r="E133" s="99">
        <f t="shared" si="48"/>
        <v>0</v>
      </c>
      <c r="F133" s="98">
        <f t="shared" si="57"/>
        <v>0</v>
      </c>
      <c r="G133" s="99">
        <f t="shared" si="49"/>
        <v>0</v>
      </c>
      <c r="H133" s="60">
        <f t="shared" si="89"/>
        <v>0</v>
      </c>
      <c r="I133" s="98">
        <f t="shared" si="50"/>
        <v>0</v>
      </c>
      <c r="J133" s="99">
        <f t="shared" si="51"/>
        <v>0</v>
      </c>
      <c r="K133" s="202">
        <v>20503</v>
      </c>
      <c r="L133" s="202" t="s">
        <v>677</v>
      </c>
      <c r="M133" s="184"/>
      <c r="N133" s="184"/>
      <c r="O133" s="184"/>
      <c r="P133" s="184">
        <f t="shared" si="53"/>
        <v>0</v>
      </c>
      <c r="Q133" s="207"/>
      <c r="R133" s="185"/>
      <c r="S133" s="159"/>
      <c r="T133" s="195"/>
      <c r="U133" s="195">
        <f t="shared" si="54"/>
        <v>0</v>
      </c>
      <c r="V133" s="188"/>
      <c r="W133" s="89">
        <v>2040807</v>
      </c>
      <c r="X133" s="89" t="s">
        <v>572</v>
      </c>
      <c r="Y133" s="118"/>
    </row>
    <row r="134" ht="15.95" customHeight="1" spans="1:25">
      <c r="A134" s="202">
        <v>2050399</v>
      </c>
      <c r="B134" s="75" t="s">
        <v>678</v>
      </c>
      <c r="C134" s="60"/>
      <c r="D134" s="60"/>
      <c r="E134" s="99">
        <f t="shared" ref="E134:E197" si="90">IF(C134&lt;&gt;0,D134/C134*100,0)</f>
        <v>0</v>
      </c>
      <c r="F134" s="98">
        <f t="shared" si="57"/>
        <v>0</v>
      </c>
      <c r="G134" s="99">
        <f t="shared" ref="G134:G197" si="91">IF(M134&lt;&gt;0,(D134/M134-1)*100,0)</f>
        <v>0</v>
      </c>
      <c r="H134" s="60"/>
      <c r="I134" s="98">
        <f t="shared" ref="I134:I197" si="92">H134-C134</f>
        <v>0</v>
      </c>
      <c r="J134" s="99">
        <f t="shared" ref="J134:J197" si="93">IF(C134&lt;&gt;0,(H134/C134-1)*100,0)</f>
        <v>0</v>
      </c>
      <c r="K134" s="202">
        <v>2050399</v>
      </c>
      <c r="L134" s="202" t="s">
        <v>678</v>
      </c>
      <c r="M134" s="184"/>
      <c r="N134" s="184"/>
      <c r="O134" s="184"/>
      <c r="P134" s="184">
        <f t="shared" ref="P134:P197" si="94">D134</f>
        <v>0</v>
      </c>
      <c r="Q134" s="207"/>
      <c r="R134" s="185"/>
      <c r="S134" s="159"/>
      <c r="T134" s="195"/>
      <c r="U134" s="195">
        <f t="shared" ref="U134:U197" si="95">Q134+R134+S134+T134</f>
        <v>0</v>
      </c>
      <c r="W134" s="89">
        <v>2040902</v>
      </c>
      <c r="X134" s="89" t="s">
        <v>473</v>
      </c>
      <c r="Y134" s="118"/>
    </row>
    <row r="135" ht="15.95" customHeight="1" spans="1:25">
      <c r="A135" s="202">
        <v>20504</v>
      </c>
      <c r="B135" s="75" t="s">
        <v>679</v>
      </c>
      <c r="C135" s="60">
        <f t="shared" ref="C135:H135" si="96">SUM(C136:C136)</f>
        <v>0</v>
      </c>
      <c r="D135" s="60">
        <f t="shared" si="96"/>
        <v>0</v>
      </c>
      <c r="E135" s="99">
        <f t="shared" si="90"/>
        <v>0</v>
      </c>
      <c r="F135" s="98">
        <f t="shared" si="57"/>
        <v>0</v>
      </c>
      <c r="G135" s="99">
        <f t="shared" si="91"/>
        <v>0</v>
      </c>
      <c r="H135" s="60">
        <f t="shared" si="96"/>
        <v>0</v>
      </c>
      <c r="I135" s="98">
        <f t="shared" si="92"/>
        <v>0</v>
      </c>
      <c r="J135" s="99">
        <f t="shared" si="93"/>
        <v>0</v>
      </c>
      <c r="K135" s="202">
        <v>20504</v>
      </c>
      <c r="L135" s="202" t="s">
        <v>679</v>
      </c>
      <c r="M135" s="184"/>
      <c r="N135" s="184"/>
      <c r="O135" s="184"/>
      <c r="P135" s="184">
        <f t="shared" si="94"/>
        <v>0</v>
      </c>
      <c r="Q135" s="207"/>
      <c r="R135" s="185"/>
      <c r="S135" s="159"/>
      <c r="T135" s="195"/>
      <c r="U135" s="195">
        <f t="shared" si="95"/>
        <v>0</v>
      </c>
      <c r="W135" s="89">
        <v>2040903</v>
      </c>
      <c r="X135" s="89" t="s">
        <v>549</v>
      </c>
      <c r="Y135" s="118"/>
    </row>
    <row r="136" ht="15.95" customHeight="1" spans="1:25">
      <c r="A136" s="202">
        <v>2050499</v>
      </c>
      <c r="B136" s="75" t="s">
        <v>680</v>
      </c>
      <c r="C136" s="60"/>
      <c r="D136" s="60"/>
      <c r="E136" s="99">
        <f t="shared" si="90"/>
        <v>0</v>
      </c>
      <c r="F136" s="98">
        <f t="shared" si="57"/>
        <v>0</v>
      </c>
      <c r="G136" s="99">
        <f t="shared" si="91"/>
        <v>0</v>
      </c>
      <c r="H136" s="60"/>
      <c r="I136" s="98">
        <f t="shared" si="92"/>
        <v>0</v>
      </c>
      <c r="J136" s="99">
        <f t="shared" si="93"/>
        <v>0</v>
      </c>
      <c r="K136" s="202">
        <v>2050499</v>
      </c>
      <c r="L136" s="202" t="s">
        <v>680</v>
      </c>
      <c r="M136" s="184"/>
      <c r="N136" s="184"/>
      <c r="O136" s="184"/>
      <c r="P136" s="184">
        <f t="shared" si="94"/>
        <v>0</v>
      </c>
      <c r="Q136" s="207"/>
      <c r="R136" s="185"/>
      <c r="S136" s="159"/>
      <c r="T136" s="195"/>
      <c r="U136" s="195">
        <f t="shared" si="95"/>
        <v>0</v>
      </c>
      <c r="V136" s="188"/>
      <c r="W136" s="89">
        <v>20410</v>
      </c>
      <c r="X136" s="194" t="s">
        <v>681</v>
      </c>
      <c r="Y136" s="118"/>
    </row>
    <row r="137" ht="15.95" customHeight="1" spans="1:25">
      <c r="A137" s="202">
        <v>20505</v>
      </c>
      <c r="B137" s="75" t="s">
        <v>682</v>
      </c>
      <c r="C137" s="60">
        <f t="shared" ref="C137:H137" si="97">SUM(C138:C138)</f>
        <v>0</v>
      </c>
      <c r="D137" s="60">
        <f t="shared" si="97"/>
        <v>0</v>
      </c>
      <c r="E137" s="99">
        <f t="shared" si="90"/>
        <v>0</v>
      </c>
      <c r="F137" s="98">
        <f t="shared" si="57"/>
        <v>0</v>
      </c>
      <c r="G137" s="99">
        <f t="shared" si="91"/>
        <v>0</v>
      </c>
      <c r="H137" s="60">
        <f t="shared" si="97"/>
        <v>0</v>
      </c>
      <c r="I137" s="98">
        <f t="shared" si="92"/>
        <v>0</v>
      </c>
      <c r="J137" s="99">
        <f t="shared" si="93"/>
        <v>0</v>
      </c>
      <c r="K137" s="202">
        <v>20505</v>
      </c>
      <c r="L137" s="202" t="s">
        <v>682</v>
      </c>
      <c r="M137" s="184"/>
      <c r="N137" s="184"/>
      <c r="O137" s="184"/>
      <c r="P137" s="184">
        <f t="shared" si="94"/>
        <v>0</v>
      </c>
      <c r="Q137" s="207"/>
      <c r="R137" s="185"/>
      <c r="S137" s="159"/>
      <c r="T137" s="195"/>
      <c r="U137" s="195">
        <f t="shared" si="95"/>
        <v>0</v>
      </c>
      <c r="V137" s="188"/>
      <c r="W137" s="89">
        <v>2041001</v>
      </c>
      <c r="X137" s="89" t="s">
        <v>471</v>
      </c>
      <c r="Y137" s="118"/>
    </row>
    <row r="138" ht="15.95" customHeight="1" spans="1:25">
      <c r="A138" s="202">
        <v>2050599</v>
      </c>
      <c r="B138" s="75" t="s">
        <v>683</v>
      </c>
      <c r="C138" s="60"/>
      <c r="D138" s="60"/>
      <c r="E138" s="99">
        <f t="shared" si="90"/>
        <v>0</v>
      </c>
      <c r="F138" s="98">
        <f t="shared" ref="F138:F201" si="98">D138-M138</f>
        <v>0</v>
      </c>
      <c r="G138" s="99">
        <f t="shared" si="91"/>
        <v>0</v>
      </c>
      <c r="H138" s="60"/>
      <c r="I138" s="98">
        <f t="shared" si="92"/>
        <v>0</v>
      </c>
      <c r="J138" s="99">
        <f t="shared" si="93"/>
        <v>0</v>
      </c>
      <c r="K138" s="202">
        <v>2050599</v>
      </c>
      <c r="L138" s="202" t="s">
        <v>683</v>
      </c>
      <c r="M138" s="184"/>
      <c r="N138" s="184"/>
      <c r="O138" s="184"/>
      <c r="P138" s="184">
        <f t="shared" si="94"/>
        <v>0</v>
      </c>
      <c r="Q138" s="207"/>
      <c r="R138" s="185"/>
      <c r="S138" s="159"/>
      <c r="T138" s="195"/>
      <c r="U138" s="195">
        <f t="shared" si="95"/>
        <v>0</v>
      </c>
      <c r="V138" s="188"/>
      <c r="W138" s="89">
        <v>2041007</v>
      </c>
      <c r="X138" s="89" t="s">
        <v>684</v>
      </c>
      <c r="Y138" s="118"/>
    </row>
    <row r="139" ht="15.95" customHeight="1" spans="1:25">
      <c r="A139" s="202">
        <v>20506</v>
      </c>
      <c r="B139" s="75" t="s">
        <v>685</v>
      </c>
      <c r="C139" s="60">
        <f t="shared" ref="C139:H139" si="99">SUM(C140:C140)</f>
        <v>0</v>
      </c>
      <c r="D139" s="60">
        <f t="shared" si="99"/>
        <v>0</v>
      </c>
      <c r="E139" s="99">
        <f t="shared" si="90"/>
        <v>0</v>
      </c>
      <c r="F139" s="98">
        <f t="shared" si="98"/>
        <v>0</v>
      </c>
      <c r="G139" s="99">
        <f t="shared" si="91"/>
        <v>0</v>
      </c>
      <c r="H139" s="60">
        <f t="shared" si="99"/>
        <v>0</v>
      </c>
      <c r="I139" s="98">
        <f t="shared" si="92"/>
        <v>0</v>
      </c>
      <c r="J139" s="99">
        <f t="shared" si="93"/>
        <v>0</v>
      </c>
      <c r="K139" s="202">
        <v>20506</v>
      </c>
      <c r="L139" s="202" t="s">
        <v>685</v>
      </c>
      <c r="M139" s="184"/>
      <c r="N139" s="184"/>
      <c r="O139" s="184"/>
      <c r="P139" s="184">
        <f t="shared" si="94"/>
        <v>0</v>
      </c>
      <c r="Q139" s="207"/>
      <c r="R139" s="185"/>
      <c r="S139" s="159"/>
      <c r="T139" s="185"/>
      <c r="U139" s="195">
        <f t="shared" si="95"/>
        <v>0</v>
      </c>
      <c r="V139" s="188"/>
      <c r="W139" s="89">
        <v>2041099</v>
      </c>
      <c r="X139" s="89" t="s">
        <v>686</v>
      </c>
      <c r="Y139" s="118"/>
    </row>
    <row r="140" ht="15.95" customHeight="1" spans="1:25">
      <c r="A140" s="202">
        <v>2050699</v>
      </c>
      <c r="B140" s="75" t="s">
        <v>687</v>
      </c>
      <c r="C140" s="60"/>
      <c r="D140" s="60"/>
      <c r="E140" s="99">
        <f t="shared" si="90"/>
        <v>0</v>
      </c>
      <c r="F140" s="98">
        <f t="shared" si="98"/>
        <v>0</v>
      </c>
      <c r="G140" s="99">
        <f t="shared" si="91"/>
        <v>0</v>
      </c>
      <c r="H140" s="60"/>
      <c r="I140" s="98">
        <f t="shared" si="92"/>
        <v>0</v>
      </c>
      <c r="J140" s="99">
        <f t="shared" si="93"/>
        <v>0</v>
      </c>
      <c r="K140" s="202">
        <v>2050699</v>
      </c>
      <c r="L140" s="202" t="s">
        <v>687</v>
      </c>
      <c r="M140" s="184"/>
      <c r="N140" s="184"/>
      <c r="O140" s="184"/>
      <c r="P140" s="184">
        <f t="shared" si="94"/>
        <v>0</v>
      </c>
      <c r="Q140" s="207"/>
      <c r="R140" s="185"/>
      <c r="S140" s="159"/>
      <c r="T140" s="195"/>
      <c r="U140" s="195">
        <f t="shared" si="95"/>
        <v>0</v>
      </c>
      <c r="V140" s="188"/>
      <c r="W140" s="89">
        <v>2049999</v>
      </c>
      <c r="X140" s="89" t="s">
        <v>688</v>
      </c>
      <c r="Y140" s="118"/>
    </row>
    <row r="141" ht="15.95" customHeight="1" spans="1:25">
      <c r="A141" s="202">
        <v>20507</v>
      </c>
      <c r="B141" s="75" t="s">
        <v>689</v>
      </c>
      <c r="C141" s="60">
        <f t="shared" ref="C141:H141" si="100">SUM(C142:C142)</f>
        <v>0</v>
      </c>
      <c r="D141" s="60">
        <f t="shared" si="100"/>
        <v>0</v>
      </c>
      <c r="E141" s="99">
        <f t="shared" si="90"/>
        <v>0</v>
      </c>
      <c r="F141" s="98">
        <f t="shared" si="98"/>
        <v>0</v>
      </c>
      <c r="G141" s="99">
        <f t="shared" si="91"/>
        <v>0</v>
      </c>
      <c r="H141" s="60">
        <f t="shared" si="100"/>
        <v>0</v>
      </c>
      <c r="I141" s="98">
        <f t="shared" si="92"/>
        <v>0</v>
      </c>
      <c r="J141" s="99">
        <f t="shared" si="93"/>
        <v>0</v>
      </c>
      <c r="K141" s="202">
        <v>20507</v>
      </c>
      <c r="L141" s="202" t="s">
        <v>689</v>
      </c>
      <c r="M141" s="184"/>
      <c r="N141" s="184"/>
      <c r="O141" s="184"/>
      <c r="P141" s="184">
        <f t="shared" si="94"/>
        <v>0</v>
      </c>
      <c r="Q141" s="207"/>
      <c r="R141" s="185"/>
      <c r="S141" s="159"/>
      <c r="T141" s="195"/>
      <c r="U141" s="195">
        <f t="shared" si="95"/>
        <v>0</v>
      </c>
      <c r="V141" s="188"/>
      <c r="W141" s="89">
        <v>205</v>
      </c>
      <c r="X141" s="194" t="s">
        <v>690</v>
      </c>
      <c r="Y141" s="118"/>
    </row>
    <row r="142" ht="15.95" customHeight="1" spans="1:25">
      <c r="A142" s="202">
        <v>2050799</v>
      </c>
      <c r="B142" s="75" t="s">
        <v>691</v>
      </c>
      <c r="C142" s="60"/>
      <c r="D142" s="60"/>
      <c r="E142" s="99">
        <f t="shared" si="90"/>
        <v>0</v>
      </c>
      <c r="F142" s="98">
        <f t="shared" si="98"/>
        <v>0</v>
      </c>
      <c r="G142" s="99">
        <f t="shared" si="91"/>
        <v>0</v>
      </c>
      <c r="H142" s="60"/>
      <c r="I142" s="98">
        <f t="shared" si="92"/>
        <v>0</v>
      </c>
      <c r="J142" s="99">
        <f t="shared" si="93"/>
        <v>0</v>
      </c>
      <c r="K142" s="202">
        <v>2050799</v>
      </c>
      <c r="L142" s="202" t="s">
        <v>691</v>
      </c>
      <c r="M142" s="184"/>
      <c r="N142" s="184"/>
      <c r="O142" s="184"/>
      <c r="P142" s="184">
        <f t="shared" si="94"/>
        <v>0</v>
      </c>
      <c r="Q142" s="207"/>
      <c r="R142" s="185"/>
      <c r="S142" s="159"/>
      <c r="T142" s="185"/>
      <c r="U142" s="195">
        <f t="shared" si="95"/>
        <v>0</v>
      </c>
      <c r="V142" s="188"/>
      <c r="W142" s="89">
        <v>2050102</v>
      </c>
      <c r="X142" s="89" t="s">
        <v>473</v>
      </c>
      <c r="Y142" s="118"/>
    </row>
    <row r="143" ht="15.95" customHeight="1" spans="1:25">
      <c r="A143" s="202">
        <v>20508</v>
      </c>
      <c r="B143" s="75" t="s">
        <v>692</v>
      </c>
      <c r="C143" s="60">
        <f t="shared" ref="C143:H143" si="101">SUM(C144:C144)</f>
        <v>0</v>
      </c>
      <c r="D143" s="60">
        <f t="shared" si="101"/>
        <v>0</v>
      </c>
      <c r="E143" s="99">
        <f t="shared" si="90"/>
        <v>0</v>
      </c>
      <c r="F143" s="98">
        <f t="shared" si="98"/>
        <v>0</v>
      </c>
      <c r="G143" s="99">
        <f t="shared" si="91"/>
        <v>0</v>
      </c>
      <c r="H143" s="60">
        <f t="shared" si="101"/>
        <v>0</v>
      </c>
      <c r="I143" s="98">
        <f t="shared" si="92"/>
        <v>0</v>
      </c>
      <c r="J143" s="99">
        <f t="shared" si="93"/>
        <v>0</v>
      </c>
      <c r="K143" s="202">
        <v>20508</v>
      </c>
      <c r="L143" s="202" t="s">
        <v>692</v>
      </c>
      <c r="M143" s="184"/>
      <c r="N143" s="184"/>
      <c r="O143" s="184"/>
      <c r="P143" s="184">
        <f t="shared" si="94"/>
        <v>0</v>
      </c>
      <c r="Q143" s="207"/>
      <c r="R143" s="185"/>
      <c r="S143" s="159"/>
      <c r="T143" s="195"/>
      <c r="U143" s="195">
        <f t="shared" si="95"/>
        <v>0</v>
      </c>
      <c r="V143" s="188"/>
      <c r="W143" s="89">
        <v>2050103</v>
      </c>
      <c r="X143" s="89" t="s">
        <v>549</v>
      </c>
      <c r="Y143" s="118"/>
    </row>
    <row r="144" ht="15.95" customHeight="1" spans="1:25">
      <c r="A144" s="202">
        <v>2050899</v>
      </c>
      <c r="B144" s="75" t="s">
        <v>693</v>
      </c>
      <c r="C144" s="60"/>
      <c r="D144" s="60"/>
      <c r="E144" s="99">
        <f t="shared" si="90"/>
        <v>0</v>
      </c>
      <c r="F144" s="98">
        <f t="shared" si="98"/>
        <v>0</v>
      </c>
      <c r="G144" s="99">
        <f t="shared" si="91"/>
        <v>0</v>
      </c>
      <c r="H144" s="60"/>
      <c r="I144" s="98">
        <f t="shared" si="92"/>
        <v>0</v>
      </c>
      <c r="J144" s="99">
        <f t="shared" si="93"/>
        <v>0</v>
      </c>
      <c r="K144" s="202">
        <v>2050899</v>
      </c>
      <c r="L144" s="202" t="s">
        <v>693</v>
      </c>
      <c r="M144" s="184"/>
      <c r="N144" s="184"/>
      <c r="O144" s="184"/>
      <c r="P144" s="184">
        <f t="shared" si="94"/>
        <v>0</v>
      </c>
      <c r="Q144" s="207"/>
      <c r="R144" s="185"/>
      <c r="S144" s="159"/>
      <c r="T144" s="195"/>
      <c r="U144" s="195">
        <f t="shared" si="95"/>
        <v>0</v>
      </c>
      <c r="W144" s="89">
        <v>2050203</v>
      </c>
      <c r="X144" s="89" t="s">
        <v>694</v>
      </c>
      <c r="Y144" s="118"/>
    </row>
    <row r="145" ht="15.95" customHeight="1" spans="1:25">
      <c r="A145" s="202">
        <v>20509</v>
      </c>
      <c r="B145" s="75" t="s">
        <v>695</v>
      </c>
      <c r="C145" s="60">
        <f t="shared" ref="C145:H145" si="102">SUM(C146:C150)</f>
        <v>2670</v>
      </c>
      <c r="D145" s="60">
        <f t="shared" si="102"/>
        <v>2350</v>
      </c>
      <c r="E145" s="99">
        <f t="shared" si="90"/>
        <v>88.0149812734082</v>
      </c>
      <c r="F145" s="98">
        <f t="shared" si="98"/>
        <v>-168</v>
      </c>
      <c r="G145" s="99">
        <f t="shared" si="91"/>
        <v>-6.67196187450357</v>
      </c>
      <c r="H145" s="60">
        <f t="shared" si="102"/>
        <v>2494</v>
      </c>
      <c r="I145" s="98">
        <f t="shared" si="92"/>
        <v>-176</v>
      </c>
      <c r="J145" s="99">
        <f t="shared" si="93"/>
        <v>-6.59176029962547</v>
      </c>
      <c r="K145" s="202">
        <v>20509</v>
      </c>
      <c r="L145" s="202" t="s">
        <v>695</v>
      </c>
      <c r="M145" s="91">
        <f t="shared" ref="M145:O145" si="103">SUM(M146:M150)</f>
        <v>2518</v>
      </c>
      <c r="N145" s="91">
        <f t="shared" si="103"/>
        <v>1270</v>
      </c>
      <c r="O145" s="60">
        <f t="shared" si="103"/>
        <v>2026</v>
      </c>
      <c r="P145" s="184">
        <f t="shared" si="94"/>
        <v>2350</v>
      </c>
      <c r="Q145" s="207"/>
      <c r="R145" s="185"/>
      <c r="S145" s="159"/>
      <c r="T145" s="185"/>
      <c r="U145" s="195">
        <f t="shared" si="95"/>
        <v>0</v>
      </c>
      <c r="W145" s="89">
        <v>2050204</v>
      </c>
      <c r="X145" s="89" t="s">
        <v>696</v>
      </c>
      <c r="Y145" s="118"/>
    </row>
    <row r="146" ht="15.95" customHeight="1" spans="1:25">
      <c r="A146" s="202">
        <v>2050901</v>
      </c>
      <c r="B146" s="75" t="s">
        <v>697</v>
      </c>
      <c r="C146" s="60"/>
      <c r="D146" s="60"/>
      <c r="E146" s="99">
        <f t="shared" si="90"/>
        <v>0</v>
      </c>
      <c r="F146" s="98">
        <f t="shared" si="98"/>
        <v>0</v>
      </c>
      <c r="G146" s="99">
        <f t="shared" si="91"/>
        <v>0</v>
      </c>
      <c r="H146" s="60"/>
      <c r="I146" s="98">
        <f t="shared" si="92"/>
        <v>0</v>
      </c>
      <c r="J146" s="99">
        <f t="shared" si="93"/>
        <v>0</v>
      </c>
      <c r="K146" s="202">
        <v>2050901</v>
      </c>
      <c r="L146" s="202" t="s">
        <v>697</v>
      </c>
      <c r="M146" s="184"/>
      <c r="N146" s="184"/>
      <c r="O146" s="184"/>
      <c r="P146" s="184">
        <f t="shared" si="94"/>
        <v>0</v>
      </c>
      <c r="Q146" s="207"/>
      <c r="R146" s="185"/>
      <c r="S146" s="159"/>
      <c r="T146" s="195"/>
      <c r="U146" s="195">
        <f t="shared" si="95"/>
        <v>0</v>
      </c>
      <c r="V146" s="188"/>
      <c r="W146" s="89">
        <v>2050205</v>
      </c>
      <c r="X146" s="89" t="s">
        <v>698</v>
      </c>
      <c r="Y146" s="118"/>
    </row>
    <row r="147" ht="15.95" customHeight="1" spans="1:25">
      <c r="A147" s="202">
        <v>2050902</v>
      </c>
      <c r="B147" s="75" t="s">
        <v>699</v>
      </c>
      <c r="C147" s="60"/>
      <c r="D147" s="60"/>
      <c r="E147" s="99">
        <f t="shared" si="90"/>
        <v>0</v>
      </c>
      <c r="F147" s="98">
        <f t="shared" si="98"/>
        <v>0</v>
      </c>
      <c r="G147" s="99">
        <f t="shared" si="91"/>
        <v>0</v>
      </c>
      <c r="H147" s="60"/>
      <c r="I147" s="98">
        <f t="shared" si="92"/>
        <v>0</v>
      </c>
      <c r="J147" s="99">
        <f t="shared" si="93"/>
        <v>0</v>
      </c>
      <c r="K147" s="202">
        <v>2050902</v>
      </c>
      <c r="L147" s="202" t="s">
        <v>699</v>
      </c>
      <c r="M147" s="184"/>
      <c r="N147" s="184"/>
      <c r="O147" s="184"/>
      <c r="P147" s="184">
        <f t="shared" si="94"/>
        <v>0</v>
      </c>
      <c r="Q147" s="207"/>
      <c r="R147" s="185"/>
      <c r="S147" s="159"/>
      <c r="T147" s="195"/>
      <c r="U147" s="195">
        <f t="shared" si="95"/>
        <v>0</v>
      </c>
      <c r="V147" s="188"/>
      <c r="W147" s="89">
        <v>2050299</v>
      </c>
      <c r="X147" s="89" t="s">
        <v>700</v>
      </c>
      <c r="Y147" s="118"/>
    </row>
    <row r="148" ht="15.95" customHeight="1" spans="1:25">
      <c r="A148" s="202">
        <v>2050903</v>
      </c>
      <c r="B148" s="75" t="s">
        <v>701</v>
      </c>
      <c r="C148" s="60">
        <v>650</v>
      </c>
      <c r="D148" s="60">
        <v>416</v>
      </c>
      <c r="E148" s="99">
        <f t="shared" si="90"/>
        <v>64</v>
      </c>
      <c r="F148" s="98">
        <f t="shared" si="98"/>
        <v>-326</v>
      </c>
      <c r="G148" s="99">
        <f t="shared" si="91"/>
        <v>-43.9353099730458</v>
      </c>
      <c r="H148" s="60">
        <v>400</v>
      </c>
      <c r="I148" s="98">
        <f t="shared" si="92"/>
        <v>-250</v>
      </c>
      <c r="J148" s="99">
        <f t="shared" si="93"/>
        <v>-38.4615384615385</v>
      </c>
      <c r="K148" s="202">
        <v>2050903</v>
      </c>
      <c r="L148" s="202" t="s">
        <v>701</v>
      </c>
      <c r="M148" s="184">
        <v>742</v>
      </c>
      <c r="N148" s="184">
        <v>415</v>
      </c>
      <c r="O148" s="184">
        <f>C148-128</f>
        <v>522</v>
      </c>
      <c r="P148" s="184">
        <f t="shared" si="94"/>
        <v>416</v>
      </c>
      <c r="Q148" s="207"/>
      <c r="R148" s="185"/>
      <c r="S148" s="159"/>
      <c r="T148" s="185"/>
      <c r="U148" s="195">
        <f t="shared" si="95"/>
        <v>0</v>
      </c>
      <c r="W148" s="89">
        <v>20503</v>
      </c>
      <c r="X148" s="194" t="s">
        <v>702</v>
      </c>
      <c r="Y148" s="118"/>
    </row>
    <row r="149" ht="15.95" customHeight="1" spans="1:25">
      <c r="A149" s="202">
        <v>2050904</v>
      </c>
      <c r="B149" s="75" t="s">
        <v>703</v>
      </c>
      <c r="C149" s="60">
        <v>300</v>
      </c>
      <c r="D149" s="60">
        <v>155</v>
      </c>
      <c r="E149" s="99">
        <f t="shared" si="90"/>
        <v>51.6666666666667</v>
      </c>
      <c r="F149" s="98">
        <f t="shared" si="98"/>
        <v>155</v>
      </c>
      <c r="G149" s="99">
        <f t="shared" si="91"/>
        <v>0</v>
      </c>
      <c r="H149" s="60">
        <v>1000</v>
      </c>
      <c r="I149" s="98">
        <f t="shared" si="92"/>
        <v>700</v>
      </c>
      <c r="J149" s="99">
        <f t="shared" si="93"/>
        <v>233.333333333333</v>
      </c>
      <c r="K149" s="202">
        <v>2050904</v>
      </c>
      <c r="L149" s="202" t="s">
        <v>703</v>
      </c>
      <c r="M149" s="184"/>
      <c r="N149" s="184">
        <v>15</v>
      </c>
      <c r="O149" s="184">
        <f>C149+50</f>
        <v>350</v>
      </c>
      <c r="P149" s="184">
        <f t="shared" si="94"/>
        <v>155</v>
      </c>
      <c r="Q149" s="207"/>
      <c r="R149" s="185"/>
      <c r="S149" s="159"/>
      <c r="T149" s="195"/>
      <c r="U149" s="195">
        <f t="shared" si="95"/>
        <v>0</v>
      </c>
      <c r="W149" s="89">
        <v>2050301</v>
      </c>
      <c r="X149" s="89" t="s">
        <v>704</v>
      </c>
      <c r="Y149" s="118"/>
    </row>
    <row r="150" ht="15.95" customHeight="1" spans="1:25">
      <c r="A150" s="202">
        <v>2050999</v>
      </c>
      <c r="B150" s="75" t="s">
        <v>705</v>
      </c>
      <c r="C150" s="60">
        <v>1720</v>
      </c>
      <c r="D150" s="60">
        <f>908+871</f>
        <v>1779</v>
      </c>
      <c r="E150" s="99">
        <f t="shared" si="90"/>
        <v>103.43023255814</v>
      </c>
      <c r="F150" s="98">
        <f t="shared" si="98"/>
        <v>3</v>
      </c>
      <c r="G150" s="99">
        <f t="shared" si="91"/>
        <v>0.168918918918926</v>
      </c>
      <c r="H150" s="60">
        <f>1030+64</f>
        <v>1094</v>
      </c>
      <c r="I150" s="98">
        <f t="shared" si="92"/>
        <v>-626</v>
      </c>
      <c r="J150" s="99">
        <f t="shared" si="93"/>
        <v>-36.3953488372093</v>
      </c>
      <c r="K150" s="202">
        <v>2050999</v>
      </c>
      <c r="L150" s="202" t="s">
        <v>705</v>
      </c>
      <c r="M150" s="184">
        <v>1776</v>
      </c>
      <c r="N150" s="184">
        <v>840</v>
      </c>
      <c r="O150" s="184">
        <f>C150-566</f>
        <v>1154</v>
      </c>
      <c r="P150" s="184">
        <f t="shared" si="94"/>
        <v>1779</v>
      </c>
      <c r="Q150" s="207"/>
      <c r="R150" s="185"/>
      <c r="S150" s="159"/>
      <c r="T150" s="185"/>
      <c r="U150" s="195">
        <f t="shared" si="95"/>
        <v>0</v>
      </c>
      <c r="V150" s="188"/>
      <c r="W150" s="89">
        <v>2050303</v>
      </c>
      <c r="X150" s="89" t="s">
        <v>706</v>
      </c>
      <c r="Y150" s="118"/>
    </row>
    <row r="151" ht="15.95" customHeight="1" spans="1:25">
      <c r="A151" s="202">
        <v>20599</v>
      </c>
      <c r="B151" s="75" t="s">
        <v>707</v>
      </c>
      <c r="C151" s="60">
        <f t="shared" ref="C151:H151" si="104">SUM(C152)</f>
        <v>0</v>
      </c>
      <c r="D151" s="60">
        <f t="shared" si="104"/>
        <v>0</v>
      </c>
      <c r="E151" s="99">
        <f t="shared" si="90"/>
        <v>0</v>
      </c>
      <c r="F151" s="98">
        <f t="shared" si="98"/>
        <v>0</v>
      </c>
      <c r="G151" s="99">
        <f t="shared" si="91"/>
        <v>0</v>
      </c>
      <c r="H151" s="60">
        <f t="shared" si="104"/>
        <v>0</v>
      </c>
      <c r="I151" s="98">
        <f t="shared" si="92"/>
        <v>0</v>
      </c>
      <c r="J151" s="99">
        <f t="shared" si="93"/>
        <v>0</v>
      </c>
      <c r="K151" s="202">
        <v>20599</v>
      </c>
      <c r="L151" s="202" t="s">
        <v>707</v>
      </c>
      <c r="M151" s="184"/>
      <c r="N151" s="184"/>
      <c r="O151" s="184"/>
      <c r="P151" s="184">
        <f t="shared" si="94"/>
        <v>0</v>
      </c>
      <c r="Q151" s="207"/>
      <c r="R151" s="185"/>
      <c r="S151" s="159"/>
      <c r="T151" s="195"/>
      <c r="U151" s="195">
        <f t="shared" si="95"/>
        <v>0</v>
      </c>
      <c r="W151" s="89">
        <v>2050305</v>
      </c>
      <c r="X151" s="89" t="s">
        <v>708</v>
      </c>
      <c r="Y151" s="118"/>
    </row>
    <row r="152" ht="15.95" customHeight="1" spans="1:25">
      <c r="A152" s="202">
        <v>2059999</v>
      </c>
      <c r="B152" s="75" t="s">
        <v>709</v>
      </c>
      <c r="C152" s="60"/>
      <c r="D152" s="60"/>
      <c r="E152" s="99">
        <f t="shared" si="90"/>
        <v>0</v>
      </c>
      <c r="F152" s="98">
        <f t="shared" si="98"/>
        <v>0</v>
      </c>
      <c r="G152" s="99">
        <f t="shared" si="91"/>
        <v>0</v>
      </c>
      <c r="H152" s="60"/>
      <c r="I152" s="98">
        <f t="shared" si="92"/>
        <v>0</v>
      </c>
      <c r="J152" s="99">
        <f t="shared" si="93"/>
        <v>0</v>
      </c>
      <c r="K152" s="202">
        <v>2059999</v>
      </c>
      <c r="L152" s="202" t="s">
        <v>709</v>
      </c>
      <c r="M152" s="184"/>
      <c r="N152" s="184"/>
      <c r="O152" s="184"/>
      <c r="P152" s="184">
        <f t="shared" si="94"/>
        <v>0</v>
      </c>
      <c r="Q152" s="207"/>
      <c r="R152" s="185"/>
      <c r="S152" s="159"/>
      <c r="T152" s="195"/>
      <c r="U152" s="195">
        <f t="shared" si="95"/>
        <v>0</v>
      </c>
      <c r="W152" s="89">
        <v>2050399</v>
      </c>
      <c r="X152" s="89" t="s">
        <v>710</v>
      </c>
      <c r="Y152" s="118"/>
    </row>
    <row r="153" ht="15.95" customHeight="1" spans="1:25">
      <c r="A153" s="202">
        <v>206</v>
      </c>
      <c r="B153" s="97" t="s">
        <v>711</v>
      </c>
      <c r="C153" s="55">
        <f>SUM(C154,C158,C160,C162,C166,C164,C166,C168,C170,C172,C174)</f>
        <v>11609</v>
      </c>
      <c r="D153" s="55">
        <f>SUM(D154,D158,D160,D162,D164,D166,D168,D170,D172,D174)</f>
        <v>4835</v>
      </c>
      <c r="E153" s="96">
        <f t="shared" si="90"/>
        <v>41.6487208200534</v>
      </c>
      <c r="F153" s="95">
        <f t="shared" si="98"/>
        <v>-5312</v>
      </c>
      <c r="G153" s="96">
        <f t="shared" si="91"/>
        <v>-52.3504484083966</v>
      </c>
      <c r="H153" s="55">
        <f>SUM(H154,H158,H160,H162,H164,H166,H168,H170,H172,H174)</f>
        <v>7257</v>
      </c>
      <c r="I153" s="95">
        <f t="shared" si="92"/>
        <v>-4352</v>
      </c>
      <c r="J153" s="96">
        <f t="shared" si="93"/>
        <v>-37.4881557412353</v>
      </c>
      <c r="K153" s="204">
        <v>206</v>
      </c>
      <c r="L153" s="204" t="s">
        <v>712</v>
      </c>
      <c r="M153" s="55">
        <f t="shared" ref="M153:O153" si="105">SUM(M154,M158,M160,M162,M166,M164,M166,M168,M170,M172,M174)</f>
        <v>10147</v>
      </c>
      <c r="N153" s="55">
        <f t="shared" si="105"/>
        <v>7568</v>
      </c>
      <c r="O153" s="55">
        <f t="shared" si="105"/>
        <v>11741</v>
      </c>
      <c r="P153" s="184">
        <f t="shared" si="94"/>
        <v>4835</v>
      </c>
      <c r="Q153" s="207"/>
      <c r="R153" s="185"/>
      <c r="S153" s="159"/>
      <c r="T153" s="185"/>
      <c r="U153" s="195">
        <f t="shared" si="95"/>
        <v>0</v>
      </c>
      <c r="V153" s="188"/>
      <c r="W153" s="89">
        <v>20504</v>
      </c>
      <c r="X153" s="194" t="s">
        <v>713</v>
      </c>
      <c r="Y153" s="118"/>
    </row>
    <row r="154" ht="15.95" customHeight="1" spans="1:25">
      <c r="A154" s="202">
        <v>20601</v>
      </c>
      <c r="B154" s="75" t="s">
        <v>714</v>
      </c>
      <c r="C154" s="60">
        <f t="shared" ref="C154:H154" si="106">SUM(C155:C157)</f>
        <v>5041</v>
      </c>
      <c r="D154" s="60">
        <f t="shared" si="106"/>
        <v>3363</v>
      </c>
      <c r="E154" s="99">
        <f t="shared" si="90"/>
        <v>66.7129537790121</v>
      </c>
      <c r="F154" s="98">
        <f t="shared" si="98"/>
        <v>-1001</v>
      </c>
      <c r="G154" s="99">
        <f t="shared" si="91"/>
        <v>-22.9376718606783</v>
      </c>
      <c r="H154" s="60">
        <f t="shared" si="106"/>
        <v>2784</v>
      </c>
      <c r="I154" s="98">
        <f t="shared" si="92"/>
        <v>-2257</v>
      </c>
      <c r="J154" s="99">
        <f t="shared" si="93"/>
        <v>-44.7728625272763</v>
      </c>
      <c r="K154" s="202">
        <v>20601</v>
      </c>
      <c r="L154" s="202" t="s">
        <v>714</v>
      </c>
      <c r="M154" s="60">
        <f t="shared" ref="M154:O154" si="107">SUM(M155:M157)</f>
        <v>4364</v>
      </c>
      <c r="N154" s="60">
        <f t="shared" si="107"/>
        <v>4413</v>
      </c>
      <c r="O154" s="60">
        <f t="shared" si="107"/>
        <v>6374</v>
      </c>
      <c r="P154" s="184">
        <f t="shared" si="94"/>
        <v>3363</v>
      </c>
      <c r="Q154" s="207"/>
      <c r="R154" s="185"/>
      <c r="S154" s="159"/>
      <c r="T154" s="195"/>
      <c r="U154" s="195">
        <f t="shared" si="95"/>
        <v>0</v>
      </c>
      <c r="V154" s="188"/>
      <c r="W154" s="89">
        <v>2050401</v>
      </c>
      <c r="X154" s="89" t="s">
        <v>715</v>
      </c>
      <c r="Y154" s="118"/>
    </row>
    <row r="155" ht="15.95" customHeight="1" spans="1:25">
      <c r="A155" s="202">
        <v>2060102</v>
      </c>
      <c r="B155" s="75" t="s">
        <v>472</v>
      </c>
      <c r="C155" s="60"/>
      <c r="D155" s="60">
        <v>2</v>
      </c>
      <c r="E155" s="99">
        <f t="shared" si="90"/>
        <v>0</v>
      </c>
      <c r="F155" s="98">
        <f t="shared" si="98"/>
        <v>2</v>
      </c>
      <c r="G155" s="99">
        <f t="shared" si="91"/>
        <v>0</v>
      </c>
      <c r="H155" s="60"/>
      <c r="I155" s="98">
        <f t="shared" si="92"/>
        <v>0</v>
      </c>
      <c r="J155" s="99">
        <f t="shared" si="93"/>
        <v>0</v>
      </c>
      <c r="K155" s="202">
        <v>2060102</v>
      </c>
      <c r="L155" s="202" t="s">
        <v>472</v>
      </c>
      <c r="M155" s="184"/>
      <c r="N155" s="184">
        <v>2</v>
      </c>
      <c r="O155" s="184"/>
      <c r="P155" s="184">
        <f t="shared" si="94"/>
        <v>2</v>
      </c>
      <c r="Q155" s="207"/>
      <c r="R155" s="185"/>
      <c r="S155" s="159"/>
      <c r="T155" s="195"/>
      <c r="U155" s="195">
        <f t="shared" si="95"/>
        <v>0</v>
      </c>
      <c r="W155" s="89">
        <v>2050403</v>
      </c>
      <c r="X155" s="89" t="s">
        <v>716</v>
      </c>
      <c r="Y155" s="118"/>
    </row>
    <row r="156" ht="15.95" customHeight="1" spans="1:25">
      <c r="A156" s="202">
        <v>2060103</v>
      </c>
      <c r="B156" s="75" t="s">
        <v>717</v>
      </c>
      <c r="C156" s="60">
        <v>230</v>
      </c>
      <c r="D156" s="60">
        <v>228</v>
      </c>
      <c r="E156" s="99">
        <f t="shared" si="90"/>
        <v>99.1304347826087</v>
      </c>
      <c r="F156" s="98">
        <f t="shared" si="98"/>
        <v>-258</v>
      </c>
      <c r="G156" s="99">
        <f t="shared" si="91"/>
        <v>-53.0864197530864</v>
      </c>
      <c r="H156" s="60">
        <v>287</v>
      </c>
      <c r="I156" s="98">
        <f t="shared" si="92"/>
        <v>57</v>
      </c>
      <c r="J156" s="99">
        <f t="shared" si="93"/>
        <v>24.7826086956522</v>
      </c>
      <c r="K156" s="202">
        <v>2060103</v>
      </c>
      <c r="L156" s="202" t="s">
        <v>717</v>
      </c>
      <c r="M156" s="184">
        <v>486</v>
      </c>
      <c r="N156" s="184">
        <v>148</v>
      </c>
      <c r="O156" s="184">
        <f>C156+50</f>
        <v>280</v>
      </c>
      <c r="P156" s="184">
        <f t="shared" si="94"/>
        <v>228</v>
      </c>
      <c r="Q156" s="207"/>
      <c r="R156" s="185"/>
      <c r="S156" s="159"/>
      <c r="T156" s="185"/>
      <c r="U156" s="195">
        <f t="shared" si="95"/>
        <v>0</v>
      </c>
      <c r="V156" s="188"/>
      <c r="W156" s="89">
        <v>2050404</v>
      </c>
      <c r="X156" s="89" t="s">
        <v>718</v>
      </c>
      <c r="Y156" s="118"/>
    </row>
    <row r="157" ht="15.95" customHeight="1" spans="1:25">
      <c r="A157" s="202">
        <v>2060199</v>
      </c>
      <c r="B157" s="75" t="s">
        <v>719</v>
      </c>
      <c r="C157" s="60">
        <v>4811</v>
      </c>
      <c r="D157" s="60">
        <v>3133</v>
      </c>
      <c r="E157" s="99">
        <f t="shared" si="90"/>
        <v>65.1215963417169</v>
      </c>
      <c r="F157" s="98">
        <f t="shared" si="98"/>
        <v>-745</v>
      </c>
      <c r="G157" s="99">
        <f t="shared" si="91"/>
        <v>-19.2109334708613</v>
      </c>
      <c r="H157" s="60">
        <v>2497</v>
      </c>
      <c r="I157" s="98">
        <f t="shared" si="92"/>
        <v>-2314</v>
      </c>
      <c r="J157" s="99">
        <f t="shared" si="93"/>
        <v>-48.0981085013511</v>
      </c>
      <c r="K157" s="202">
        <v>2060199</v>
      </c>
      <c r="L157" s="202" t="s">
        <v>719</v>
      </c>
      <c r="M157" s="184">
        <v>3878</v>
      </c>
      <c r="N157" s="184">
        <v>4263</v>
      </c>
      <c r="O157" s="184">
        <f>C157+1356-73</f>
        <v>6094</v>
      </c>
      <c r="P157" s="184">
        <f t="shared" si="94"/>
        <v>3133</v>
      </c>
      <c r="Q157" s="207"/>
      <c r="R157" s="185"/>
      <c r="S157" s="159"/>
      <c r="T157" s="195"/>
      <c r="U157" s="195">
        <f t="shared" si="95"/>
        <v>0</v>
      </c>
      <c r="V157" s="188"/>
      <c r="W157" s="89">
        <v>2050499</v>
      </c>
      <c r="X157" s="89" t="s">
        <v>720</v>
      </c>
      <c r="Y157" s="118"/>
    </row>
    <row r="158" ht="15.95" customHeight="1" spans="1:25">
      <c r="A158" s="202">
        <v>20602</v>
      </c>
      <c r="B158" s="75" t="s">
        <v>721</v>
      </c>
      <c r="C158" s="60">
        <f t="shared" ref="C158:H158" si="108">SUM(C159:C159)</f>
        <v>0</v>
      </c>
      <c r="D158" s="60">
        <f t="shared" si="108"/>
        <v>0</v>
      </c>
      <c r="E158" s="99">
        <f t="shared" si="90"/>
        <v>0</v>
      </c>
      <c r="F158" s="98">
        <f t="shared" si="98"/>
        <v>0</v>
      </c>
      <c r="G158" s="99">
        <f t="shared" si="91"/>
        <v>0</v>
      </c>
      <c r="H158" s="60">
        <f t="shared" si="108"/>
        <v>0</v>
      </c>
      <c r="I158" s="98">
        <f t="shared" si="92"/>
        <v>0</v>
      </c>
      <c r="J158" s="99">
        <f t="shared" si="93"/>
        <v>0</v>
      </c>
      <c r="K158" s="202">
        <v>20602</v>
      </c>
      <c r="L158" s="202" t="s">
        <v>721</v>
      </c>
      <c r="M158" s="184"/>
      <c r="N158" s="184"/>
      <c r="O158" s="184"/>
      <c r="P158" s="184">
        <f t="shared" si="94"/>
        <v>0</v>
      </c>
      <c r="Q158" s="207"/>
      <c r="R158" s="185"/>
      <c r="S158" s="159"/>
      <c r="T158" s="195"/>
      <c r="U158" s="195">
        <f t="shared" si="95"/>
        <v>0</v>
      </c>
      <c r="W158" s="89">
        <v>20505</v>
      </c>
      <c r="X158" s="194" t="s">
        <v>722</v>
      </c>
      <c r="Y158" s="118"/>
    </row>
    <row r="159" ht="15.95" customHeight="1" spans="1:25">
      <c r="A159" s="202">
        <v>2060299</v>
      </c>
      <c r="B159" s="75" t="s">
        <v>723</v>
      </c>
      <c r="C159" s="60"/>
      <c r="D159" s="60"/>
      <c r="E159" s="99">
        <f t="shared" si="90"/>
        <v>0</v>
      </c>
      <c r="F159" s="98">
        <f t="shared" si="98"/>
        <v>0</v>
      </c>
      <c r="G159" s="99">
        <f t="shared" si="91"/>
        <v>0</v>
      </c>
      <c r="H159" s="60"/>
      <c r="I159" s="98">
        <f t="shared" si="92"/>
        <v>0</v>
      </c>
      <c r="J159" s="99">
        <f t="shared" si="93"/>
        <v>0</v>
      </c>
      <c r="K159" s="202">
        <v>2060299</v>
      </c>
      <c r="L159" s="202" t="s">
        <v>723</v>
      </c>
      <c r="M159" s="184"/>
      <c r="N159" s="184"/>
      <c r="O159" s="184"/>
      <c r="P159" s="184">
        <f t="shared" si="94"/>
        <v>0</v>
      </c>
      <c r="Q159" s="207"/>
      <c r="R159" s="185"/>
      <c r="S159" s="159"/>
      <c r="T159" s="185"/>
      <c r="U159" s="195">
        <f t="shared" si="95"/>
        <v>0</v>
      </c>
      <c r="W159" s="89">
        <v>20507</v>
      </c>
      <c r="X159" s="194" t="s">
        <v>724</v>
      </c>
      <c r="Y159" s="118"/>
    </row>
    <row r="160" ht="15.95" customHeight="1" spans="1:25">
      <c r="A160" s="202">
        <v>20603</v>
      </c>
      <c r="B160" s="75" t="s">
        <v>725</v>
      </c>
      <c r="C160" s="60">
        <f t="shared" ref="C160:H160" si="109">SUM(C161:C161)</f>
        <v>0</v>
      </c>
      <c r="D160" s="60">
        <f t="shared" si="109"/>
        <v>0</v>
      </c>
      <c r="E160" s="99">
        <f t="shared" si="90"/>
        <v>0</v>
      </c>
      <c r="F160" s="98">
        <f t="shared" si="98"/>
        <v>0</v>
      </c>
      <c r="G160" s="99">
        <f t="shared" si="91"/>
        <v>0</v>
      </c>
      <c r="H160" s="60">
        <f t="shared" si="109"/>
        <v>0</v>
      </c>
      <c r="I160" s="98">
        <f t="shared" si="92"/>
        <v>0</v>
      </c>
      <c r="J160" s="99">
        <f t="shared" si="93"/>
        <v>0</v>
      </c>
      <c r="K160" s="202">
        <v>20603</v>
      </c>
      <c r="L160" s="202" t="s">
        <v>725</v>
      </c>
      <c r="M160" s="184"/>
      <c r="N160" s="184"/>
      <c r="O160" s="184"/>
      <c r="P160" s="184">
        <f t="shared" si="94"/>
        <v>0</v>
      </c>
      <c r="Q160" s="207"/>
      <c r="R160" s="185"/>
      <c r="S160" s="159"/>
      <c r="T160" s="195"/>
      <c r="U160" s="195">
        <f t="shared" si="95"/>
        <v>0</v>
      </c>
      <c r="V160" s="188"/>
      <c r="W160" s="89">
        <v>2050701</v>
      </c>
      <c r="X160" s="89" t="s">
        <v>726</v>
      </c>
      <c r="Y160" s="118"/>
    </row>
    <row r="161" ht="15.95" customHeight="1" spans="1:25">
      <c r="A161" s="202">
        <v>2060399</v>
      </c>
      <c r="B161" s="75" t="s">
        <v>727</v>
      </c>
      <c r="C161" s="60"/>
      <c r="D161" s="60"/>
      <c r="E161" s="99">
        <f t="shared" si="90"/>
        <v>0</v>
      </c>
      <c r="F161" s="98">
        <f t="shared" si="98"/>
        <v>0</v>
      </c>
      <c r="G161" s="99">
        <f t="shared" si="91"/>
        <v>0</v>
      </c>
      <c r="H161" s="60"/>
      <c r="I161" s="98">
        <f t="shared" si="92"/>
        <v>0</v>
      </c>
      <c r="J161" s="99">
        <f t="shared" si="93"/>
        <v>0</v>
      </c>
      <c r="K161" s="202">
        <v>2060399</v>
      </c>
      <c r="L161" s="202" t="s">
        <v>727</v>
      </c>
      <c r="M161" s="184"/>
      <c r="N161" s="184"/>
      <c r="O161" s="184"/>
      <c r="P161" s="184">
        <f t="shared" si="94"/>
        <v>0</v>
      </c>
      <c r="Q161" s="207"/>
      <c r="R161" s="185"/>
      <c r="S161" s="159"/>
      <c r="T161" s="195"/>
      <c r="U161" s="195">
        <f t="shared" si="95"/>
        <v>0</v>
      </c>
      <c r="V161" s="188"/>
      <c r="W161" s="89">
        <v>2050802</v>
      </c>
      <c r="X161" s="89" t="s">
        <v>728</v>
      </c>
      <c r="Y161" s="118"/>
    </row>
    <row r="162" ht="15.95" customHeight="1" spans="1:25">
      <c r="A162" s="202">
        <v>20604</v>
      </c>
      <c r="B162" s="75" t="s">
        <v>729</v>
      </c>
      <c r="C162" s="60">
        <f t="shared" ref="C162:H162" si="110">SUM(C163:C163)</f>
        <v>4018</v>
      </c>
      <c r="D162" s="60">
        <f t="shared" si="110"/>
        <v>216</v>
      </c>
      <c r="E162" s="99">
        <f t="shared" si="90"/>
        <v>5.37580886012942</v>
      </c>
      <c r="F162" s="98">
        <f t="shared" si="98"/>
        <v>-2162</v>
      </c>
      <c r="G162" s="99">
        <f t="shared" si="91"/>
        <v>-90.9167367535744</v>
      </c>
      <c r="H162" s="60">
        <f t="shared" si="110"/>
        <v>1073</v>
      </c>
      <c r="I162" s="98">
        <f t="shared" si="92"/>
        <v>-2945</v>
      </c>
      <c r="J162" s="99">
        <f t="shared" si="93"/>
        <v>-73.2951717272275</v>
      </c>
      <c r="K162" s="202">
        <v>20604</v>
      </c>
      <c r="L162" s="202" t="s">
        <v>729</v>
      </c>
      <c r="M162" s="60">
        <f t="shared" ref="M162:O162" si="111">SUM(M163:M163)</f>
        <v>2378</v>
      </c>
      <c r="N162" s="60">
        <f t="shared" si="111"/>
        <v>2040</v>
      </c>
      <c r="O162" s="60">
        <f t="shared" si="111"/>
        <v>3301</v>
      </c>
      <c r="P162" s="184">
        <f t="shared" si="94"/>
        <v>216</v>
      </c>
      <c r="Q162" s="207"/>
      <c r="R162" s="185"/>
      <c r="S162" s="159"/>
      <c r="T162" s="185"/>
      <c r="U162" s="195">
        <f t="shared" si="95"/>
        <v>0</v>
      </c>
      <c r="W162" s="89">
        <v>2050803</v>
      </c>
      <c r="X162" s="89" t="s">
        <v>730</v>
      </c>
      <c r="Y162" s="118"/>
    </row>
    <row r="163" ht="15.95" customHeight="1" spans="1:25">
      <c r="A163" s="202">
        <v>2060499</v>
      </c>
      <c r="B163" s="75" t="s">
        <v>731</v>
      </c>
      <c r="C163" s="60">
        <v>4018</v>
      </c>
      <c r="D163" s="60">
        <v>216</v>
      </c>
      <c r="E163" s="99">
        <f t="shared" si="90"/>
        <v>5.37580886012942</v>
      </c>
      <c r="F163" s="98">
        <f t="shared" si="98"/>
        <v>-2162</v>
      </c>
      <c r="G163" s="99">
        <f t="shared" si="91"/>
        <v>-90.9167367535744</v>
      </c>
      <c r="H163" s="60">
        <v>1073</v>
      </c>
      <c r="I163" s="98">
        <f t="shared" si="92"/>
        <v>-2945</v>
      </c>
      <c r="J163" s="99">
        <f t="shared" si="93"/>
        <v>-73.2951717272275</v>
      </c>
      <c r="K163" s="202">
        <v>2060499</v>
      </c>
      <c r="L163" s="202" t="s">
        <v>731</v>
      </c>
      <c r="M163" s="184">
        <v>2378</v>
      </c>
      <c r="N163" s="184">
        <v>2040</v>
      </c>
      <c r="O163" s="184">
        <f>C163-717</f>
        <v>3301</v>
      </c>
      <c r="P163" s="184">
        <f t="shared" si="94"/>
        <v>216</v>
      </c>
      <c r="Q163" s="207"/>
      <c r="R163" s="185"/>
      <c r="S163" s="159"/>
      <c r="T163" s="185"/>
      <c r="U163" s="195">
        <f t="shared" si="95"/>
        <v>0</v>
      </c>
      <c r="V163" s="188"/>
      <c r="W163" s="89">
        <v>2050901</v>
      </c>
      <c r="X163" s="89" t="s">
        <v>732</v>
      </c>
      <c r="Y163" s="118"/>
    </row>
    <row r="164" ht="15.95" customHeight="1" spans="1:25">
      <c r="A164" s="202">
        <v>20605</v>
      </c>
      <c r="B164" s="75" t="s">
        <v>733</v>
      </c>
      <c r="C164" s="60">
        <f t="shared" ref="C164:H164" si="112">SUM(C165:C165)</f>
        <v>0</v>
      </c>
      <c r="D164" s="60">
        <f t="shared" si="112"/>
        <v>0</v>
      </c>
      <c r="E164" s="99">
        <f t="shared" si="90"/>
        <v>0</v>
      </c>
      <c r="F164" s="98">
        <f t="shared" si="98"/>
        <v>0</v>
      </c>
      <c r="G164" s="99">
        <f t="shared" si="91"/>
        <v>0</v>
      </c>
      <c r="H164" s="60">
        <f t="shared" si="112"/>
        <v>0</v>
      </c>
      <c r="I164" s="98">
        <f t="shared" si="92"/>
        <v>0</v>
      </c>
      <c r="J164" s="99">
        <f t="shared" si="93"/>
        <v>0</v>
      </c>
      <c r="K164" s="202">
        <v>20605</v>
      </c>
      <c r="L164" s="202" t="s">
        <v>733</v>
      </c>
      <c r="M164" s="184"/>
      <c r="N164" s="184"/>
      <c r="O164" s="184"/>
      <c r="P164" s="184">
        <f t="shared" si="94"/>
        <v>0</v>
      </c>
      <c r="Q164" s="207"/>
      <c r="R164" s="185"/>
      <c r="S164" s="159"/>
      <c r="T164" s="195"/>
      <c r="U164" s="195">
        <f t="shared" si="95"/>
        <v>0</v>
      </c>
      <c r="V164" s="188"/>
      <c r="W164" s="89">
        <v>2050902</v>
      </c>
      <c r="X164" s="89" t="s">
        <v>734</v>
      </c>
      <c r="Y164" s="118"/>
    </row>
    <row r="165" ht="15.95" customHeight="1" spans="1:25">
      <c r="A165" s="202">
        <v>2060599</v>
      </c>
      <c r="B165" s="75" t="s">
        <v>735</v>
      </c>
      <c r="C165" s="60"/>
      <c r="D165" s="60"/>
      <c r="E165" s="99">
        <f t="shared" si="90"/>
        <v>0</v>
      </c>
      <c r="F165" s="98">
        <f t="shared" si="98"/>
        <v>0</v>
      </c>
      <c r="G165" s="99">
        <f t="shared" si="91"/>
        <v>0</v>
      </c>
      <c r="H165" s="60"/>
      <c r="I165" s="98">
        <f t="shared" si="92"/>
        <v>0</v>
      </c>
      <c r="J165" s="99">
        <f t="shared" si="93"/>
        <v>0</v>
      </c>
      <c r="K165" s="202">
        <v>2060599</v>
      </c>
      <c r="L165" s="202" t="s">
        <v>735</v>
      </c>
      <c r="M165" s="184"/>
      <c r="N165" s="184"/>
      <c r="O165" s="184"/>
      <c r="P165" s="184">
        <f t="shared" si="94"/>
        <v>0</v>
      </c>
      <c r="Q165" s="207"/>
      <c r="R165" s="185"/>
      <c r="S165" s="159"/>
      <c r="T165" s="195"/>
      <c r="U165" s="195">
        <f t="shared" si="95"/>
        <v>0</v>
      </c>
      <c r="V165" s="188"/>
      <c r="W165" s="89">
        <v>2050999</v>
      </c>
      <c r="X165" s="89" t="s">
        <v>736</v>
      </c>
      <c r="Y165" s="118"/>
    </row>
    <row r="166" ht="15.95" customHeight="1" spans="1:25">
      <c r="A166" s="202">
        <v>20606</v>
      </c>
      <c r="B166" s="75" t="s">
        <v>737</v>
      </c>
      <c r="C166" s="60">
        <f t="shared" ref="C166:H166" si="113">SUM(C167:C167)</f>
        <v>0</v>
      </c>
      <c r="D166" s="60">
        <f t="shared" si="113"/>
        <v>0</v>
      </c>
      <c r="E166" s="99">
        <f t="shared" si="90"/>
        <v>0</v>
      </c>
      <c r="F166" s="98">
        <f t="shared" si="98"/>
        <v>0</v>
      </c>
      <c r="G166" s="99">
        <f t="shared" si="91"/>
        <v>0</v>
      </c>
      <c r="H166" s="60">
        <f t="shared" si="113"/>
        <v>0</v>
      </c>
      <c r="I166" s="98">
        <f t="shared" si="92"/>
        <v>0</v>
      </c>
      <c r="J166" s="99">
        <f t="shared" si="93"/>
        <v>0</v>
      </c>
      <c r="K166" s="202">
        <v>20606</v>
      </c>
      <c r="L166" s="202" t="s">
        <v>737</v>
      </c>
      <c r="M166" s="184"/>
      <c r="N166" s="184"/>
      <c r="O166" s="184"/>
      <c r="P166" s="184">
        <f t="shared" si="94"/>
        <v>0</v>
      </c>
      <c r="Q166" s="207"/>
      <c r="R166" s="185"/>
      <c r="S166" s="159"/>
      <c r="T166" s="195"/>
      <c r="U166" s="195">
        <f t="shared" si="95"/>
        <v>0</v>
      </c>
      <c r="W166" s="89">
        <v>20599</v>
      </c>
      <c r="X166" s="194" t="s">
        <v>738</v>
      </c>
      <c r="Y166" s="118"/>
    </row>
    <row r="167" ht="15.95" customHeight="1" spans="1:25">
      <c r="A167" s="202">
        <v>2060699</v>
      </c>
      <c r="B167" s="75" t="s">
        <v>739</v>
      </c>
      <c r="C167" s="60"/>
      <c r="D167" s="60">
        <f>SUM(D168:D168)</f>
        <v>0</v>
      </c>
      <c r="E167" s="99">
        <f t="shared" si="90"/>
        <v>0</v>
      </c>
      <c r="F167" s="98">
        <f t="shared" si="98"/>
        <v>0</v>
      </c>
      <c r="G167" s="99">
        <f t="shared" si="91"/>
        <v>0</v>
      </c>
      <c r="H167" s="60"/>
      <c r="I167" s="98">
        <f t="shared" si="92"/>
        <v>0</v>
      </c>
      <c r="J167" s="99">
        <f t="shared" si="93"/>
        <v>0</v>
      </c>
      <c r="K167" s="202">
        <v>2060699</v>
      </c>
      <c r="L167" s="202" t="s">
        <v>739</v>
      </c>
      <c r="M167" s="184"/>
      <c r="N167" s="184"/>
      <c r="O167" s="184"/>
      <c r="P167" s="184">
        <f t="shared" si="94"/>
        <v>0</v>
      </c>
      <c r="Q167" s="207"/>
      <c r="R167" s="185"/>
      <c r="S167" s="159"/>
      <c r="T167" s="195"/>
      <c r="U167" s="195">
        <f t="shared" si="95"/>
        <v>0</v>
      </c>
      <c r="W167" s="89">
        <v>2060101</v>
      </c>
      <c r="X167" s="89" t="s">
        <v>471</v>
      </c>
      <c r="Y167" s="118"/>
    </row>
    <row r="168" ht="15.95" customHeight="1" spans="1:25">
      <c r="A168" s="202">
        <v>20607</v>
      </c>
      <c r="B168" s="75" t="s">
        <v>740</v>
      </c>
      <c r="C168" s="60">
        <f t="shared" ref="C168:H168" si="114">SUM(C169:C169)</f>
        <v>0</v>
      </c>
      <c r="D168" s="60">
        <f t="shared" si="114"/>
        <v>0</v>
      </c>
      <c r="E168" s="99">
        <f t="shared" si="90"/>
        <v>0</v>
      </c>
      <c r="F168" s="98">
        <f t="shared" si="98"/>
        <v>0</v>
      </c>
      <c r="G168" s="99">
        <f t="shared" si="91"/>
        <v>0</v>
      </c>
      <c r="H168" s="60">
        <f t="shared" si="114"/>
        <v>0</v>
      </c>
      <c r="I168" s="98">
        <f t="shared" si="92"/>
        <v>0</v>
      </c>
      <c r="J168" s="99">
        <f t="shared" si="93"/>
        <v>0</v>
      </c>
      <c r="K168" s="202">
        <v>20607</v>
      </c>
      <c r="L168" s="202" t="s">
        <v>740</v>
      </c>
      <c r="M168" s="184"/>
      <c r="N168" s="184"/>
      <c r="O168" s="184"/>
      <c r="P168" s="184">
        <f t="shared" si="94"/>
        <v>0</v>
      </c>
      <c r="Q168" s="207"/>
      <c r="R168" s="185"/>
      <c r="S168" s="159"/>
      <c r="T168" s="185"/>
      <c r="U168" s="195">
        <f t="shared" si="95"/>
        <v>0</v>
      </c>
      <c r="W168" s="89">
        <v>2060102</v>
      </c>
      <c r="X168" s="89" t="s">
        <v>473</v>
      </c>
      <c r="Y168" s="118"/>
    </row>
    <row r="169" ht="15.95" customHeight="1" spans="1:25">
      <c r="A169" s="202">
        <v>2060799</v>
      </c>
      <c r="B169" s="75" t="s">
        <v>741</v>
      </c>
      <c r="C169" s="60"/>
      <c r="D169" s="60"/>
      <c r="E169" s="99">
        <f t="shared" si="90"/>
        <v>0</v>
      </c>
      <c r="F169" s="98">
        <f t="shared" si="98"/>
        <v>0</v>
      </c>
      <c r="G169" s="99">
        <f t="shared" si="91"/>
        <v>0</v>
      </c>
      <c r="H169" s="60"/>
      <c r="I169" s="98">
        <f t="shared" si="92"/>
        <v>0</v>
      </c>
      <c r="J169" s="99">
        <f t="shared" si="93"/>
        <v>0</v>
      </c>
      <c r="K169" s="202">
        <v>2060799</v>
      </c>
      <c r="L169" s="202" t="s">
        <v>741</v>
      </c>
      <c r="M169" s="184"/>
      <c r="N169" s="184"/>
      <c r="O169" s="184"/>
      <c r="P169" s="184">
        <f t="shared" si="94"/>
        <v>0</v>
      </c>
      <c r="Q169" s="207"/>
      <c r="R169" s="185"/>
      <c r="S169" s="159"/>
      <c r="T169" s="195"/>
      <c r="U169" s="195">
        <f t="shared" si="95"/>
        <v>0</v>
      </c>
      <c r="V169" s="188"/>
      <c r="W169" s="89">
        <v>2060204</v>
      </c>
      <c r="X169" s="89" t="s">
        <v>742</v>
      </c>
      <c r="Y169" s="118"/>
    </row>
    <row r="170" ht="15.95" customHeight="1" spans="1:25">
      <c r="A170" s="202">
        <v>20608</v>
      </c>
      <c r="B170" s="75" t="s">
        <v>743</v>
      </c>
      <c r="C170" s="60">
        <f t="shared" ref="C170:H170" si="115">SUM(C171:C171)</f>
        <v>0</v>
      </c>
      <c r="D170" s="60">
        <f t="shared" si="115"/>
        <v>0</v>
      </c>
      <c r="E170" s="99">
        <f t="shared" si="90"/>
        <v>0</v>
      </c>
      <c r="F170" s="98">
        <f t="shared" si="98"/>
        <v>0</v>
      </c>
      <c r="G170" s="99">
        <f t="shared" si="91"/>
        <v>0</v>
      </c>
      <c r="H170" s="60">
        <f t="shared" si="115"/>
        <v>0</v>
      </c>
      <c r="I170" s="98">
        <f t="shared" si="92"/>
        <v>0</v>
      </c>
      <c r="J170" s="99">
        <f t="shared" si="93"/>
        <v>0</v>
      </c>
      <c r="K170" s="202">
        <v>20608</v>
      </c>
      <c r="L170" s="202" t="s">
        <v>743</v>
      </c>
      <c r="M170" s="184"/>
      <c r="N170" s="184"/>
      <c r="O170" s="184"/>
      <c r="P170" s="184">
        <f t="shared" si="94"/>
        <v>0</v>
      </c>
      <c r="Q170" s="207"/>
      <c r="R170" s="185"/>
      <c r="S170" s="159"/>
      <c r="T170" s="185"/>
      <c r="U170" s="195">
        <f t="shared" si="95"/>
        <v>0</v>
      </c>
      <c r="W170" s="89">
        <v>2060205</v>
      </c>
      <c r="X170" s="89" t="s">
        <v>744</v>
      </c>
      <c r="Y170" s="118"/>
    </row>
    <row r="171" ht="15.95" customHeight="1" spans="1:25">
      <c r="A171" s="202">
        <v>2060899</v>
      </c>
      <c r="B171" s="75" t="s">
        <v>745</v>
      </c>
      <c r="C171" s="60"/>
      <c r="D171" s="60"/>
      <c r="E171" s="99">
        <f t="shared" si="90"/>
        <v>0</v>
      </c>
      <c r="F171" s="98">
        <f t="shared" si="98"/>
        <v>0</v>
      </c>
      <c r="G171" s="99">
        <f t="shared" si="91"/>
        <v>0</v>
      </c>
      <c r="H171" s="60"/>
      <c r="I171" s="98">
        <f t="shared" si="92"/>
        <v>0</v>
      </c>
      <c r="J171" s="99">
        <f t="shared" si="93"/>
        <v>0</v>
      </c>
      <c r="K171" s="202">
        <v>2060899</v>
      </c>
      <c r="L171" s="202" t="s">
        <v>745</v>
      </c>
      <c r="M171" s="184"/>
      <c r="N171" s="184"/>
      <c r="O171" s="184"/>
      <c r="P171" s="184">
        <f t="shared" si="94"/>
        <v>0</v>
      </c>
      <c r="Q171" s="207"/>
      <c r="R171" s="185"/>
      <c r="S171" s="159"/>
      <c r="T171" s="195"/>
      <c r="U171" s="195">
        <f t="shared" si="95"/>
        <v>0</v>
      </c>
      <c r="V171" s="188"/>
      <c r="W171" s="89">
        <v>2060208</v>
      </c>
      <c r="X171" s="89" t="s">
        <v>746</v>
      </c>
      <c r="Y171" s="118"/>
    </row>
    <row r="172" ht="15.95" customHeight="1" spans="1:25">
      <c r="A172" s="202">
        <v>20609</v>
      </c>
      <c r="B172" s="75" t="s">
        <v>747</v>
      </c>
      <c r="C172" s="60">
        <f t="shared" ref="C172:H172" si="116">SUM(C173:C173)</f>
        <v>0</v>
      </c>
      <c r="D172" s="60">
        <f t="shared" si="116"/>
        <v>0</v>
      </c>
      <c r="E172" s="99">
        <f t="shared" si="90"/>
        <v>0</v>
      </c>
      <c r="F172" s="98">
        <f t="shared" si="98"/>
        <v>0</v>
      </c>
      <c r="G172" s="99">
        <f t="shared" si="91"/>
        <v>0</v>
      </c>
      <c r="H172" s="60">
        <f t="shared" si="116"/>
        <v>0</v>
      </c>
      <c r="I172" s="98">
        <f t="shared" si="92"/>
        <v>0</v>
      </c>
      <c r="J172" s="99">
        <f t="shared" si="93"/>
        <v>0</v>
      </c>
      <c r="K172" s="202">
        <v>20609</v>
      </c>
      <c r="L172" s="202" t="s">
        <v>747</v>
      </c>
      <c r="M172" s="184"/>
      <c r="N172" s="184"/>
      <c r="O172" s="184"/>
      <c r="P172" s="184">
        <f t="shared" si="94"/>
        <v>0</v>
      </c>
      <c r="Q172" s="207"/>
      <c r="R172" s="185"/>
      <c r="S172" s="159"/>
      <c r="T172" s="195"/>
      <c r="U172" s="195">
        <f t="shared" si="95"/>
        <v>0</v>
      </c>
      <c r="W172" s="89">
        <v>2060299</v>
      </c>
      <c r="X172" s="89" t="s">
        <v>748</v>
      </c>
      <c r="Y172" s="118"/>
    </row>
    <row r="173" ht="15.95" customHeight="1" spans="1:25">
      <c r="A173" s="202">
        <v>2060999</v>
      </c>
      <c r="B173" s="75" t="s">
        <v>749</v>
      </c>
      <c r="C173" s="60"/>
      <c r="D173" s="60"/>
      <c r="E173" s="99">
        <f t="shared" si="90"/>
        <v>0</v>
      </c>
      <c r="F173" s="98">
        <f t="shared" si="98"/>
        <v>0</v>
      </c>
      <c r="G173" s="99">
        <f t="shared" si="91"/>
        <v>0</v>
      </c>
      <c r="H173" s="60"/>
      <c r="I173" s="98">
        <f t="shared" si="92"/>
        <v>0</v>
      </c>
      <c r="J173" s="99">
        <f t="shared" si="93"/>
        <v>0</v>
      </c>
      <c r="K173" s="202">
        <v>2060999</v>
      </c>
      <c r="L173" s="202" t="s">
        <v>749</v>
      </c>
      <c r="M173" s="184"/>
      <c r="N173" s="184"/>
      <c r="O173" s="184"/>
      <c r="P173" s="184">
        <f t="shared" si="94"/>
        <v>0</v>
      </c>
      <c r="Q173" s="207"/>
      <c r="R173" s="185"/>
      <c r="S173" s="159"/>
      <c r="T173" s="185"/>
      <c r="U173" s="195">
        <f t="shared" si="95"/>
        <v>0</v>
      </c>
      <c r="V173" s="188"/>
      <c r="W173" s="89">
        <v>2060302</v>
      </c>
      <c r="X173" s="89" t="s">
        <v>750</v>
      </c>
      <c r="Y173" s="118"/>
    </row>
    <row r="174" ht="15.95" customHeight="1" spans="1:25">
      <c r="A174" s="202">
        <v>20699</v>
      </c>
      <c r="B174" s="75" t="s">
        <v>751</v>
      </c>
      <c r="C174" s="60">
        <f t="shared" ref="C174:H174" si="117">SUM(C175:C176)</f>
        <v>2550</v>
      </c>
      <c r="D174" s="60">
        <f t="shared" si="117"/>
        <v>1256</v>
      </c>
      <c r="E174" s="99">
        <f t="shared" si="90"/>
        <v>49.2549019607843</v>
      </c>
      <c r="F174" s="98">
        <f t="shared" si="98"/>
        <v>-2149</v>
      </c>
      <c r="G174" s="99">
        <f t="shared" si="91"/>
        <v>-63.1130690161527</v>
      </c>
      <c r="H174" s="60">
        <f t="shared" si="117"/>
        <v>3400</v>
      </c>
      <c r="I174" s="98">
        <f t="shared" si="92"/>
        <v>850</v>
      </c>
      <c r="J174" s="99">
        <f t="shared" si="93"/>
        <v>33.3333333333333</v>
      </c>
      <c r="K174" s="202">
        <v>20699</v>
      </c>
      <c r="L174" s="202" t="s">
        <v>751</v>
      </c>
      <c r="M174" s="60">
        <f t="shared" ref="M174:O174" si="118">SUM(M175:M176)</f>
        <v>3405</v>
      </c>
      <c r="N174" s="60">
        <f t="shared" si="118"/>
        <v>1115</v>
      </c>
      <c r="O174" s="60">
        <f t="shared" si="118"/>
        <v>2066</v>
      </c>
      <c r="P174" s="184">
        <f t="shared" si="94"/>
        <v>1256</v>
      </c>
      <c r="Q174" s="207"/>
      <c r="R174" s="185"/>
      <c r="S174" s="159"/>
      <c r="T174" s="195"/>
      <c r="U174" s="195">
        <f t="shared" si="95"/>
        <v>0</v>
      </c>
      <c r="W174" s="89">
        <v>2060303</v>
      </c>
      <c r="X174" s="89" t="s">
        <v>752</v>
      </c>
      <c r="Y174" s="118"/>
    </row>
    <row r="175" ht="15.95" customHeight="1" spans="1:25">
      <c r="A175" s="202">
        <v>2069901</v>
      </c>
      <c r="B175" s="75" t="s">
        <v>753</v>
      </c>
      <c r="C175" s="60"/>
      <c r="D175" s="60">
        <v>1256</v>
      </c>
      <c r="E175" s="99">
        <f t="shared" si="90"/>
        <v>0</v>
      </c>
      <c r="F175" s="98">
        <f t="shared" si="98"/>
        <v>-2149</v>
      </c>
      <c r="G175" s="99">
        <f t="shared" si="91"/>
        <v>-63.1130690161527</v>
      </c>
      <c r="H175" s="60">
        <v>3355</v>
      </c>
      <c r="I175" s="98">
        <f t="shared" si="92"/>
        <v>3355</v>
      </c>
      <c r="J175" s="99">
        <f t="shared" si="93"/>
        <v>0</v>
      </c>
      <c r="K175" s="202">
        <v>2069901</v>
      </c>
      <c r="L175" s="202" t="s">
        <v>753</v>
      </c>
      <c r="M175" s="184">
        <v>3405</v>
      </c>
      <c r="N175" s="184">
        <v>1115</v>
      </c>
      <c r="O175" s="184"/>
      <c r="P175" s="184">
        <f t="shared" si="94"/>
        <v>1256</v>
      </c>
      <c r="Q175" s="207"/>
      <c r="R175" s="185"/>
      <c r="S175" s="159"/>
      <c r="T175" s="195"/>
      <c r="U175" s="195">
        <f t="shared" si="95"/>
        <v>0</v>
      </c>
      <c r="W175" s="89">
        <v>2060304</v>
      </c>
      <c r="X175" s="89" t="s">
        <v>754</v>
      </c>
      <c r="Y175" s="118"/>
    </row>
    <row r="176" ht="15.95" customHeight="1" spans="1:25">
      <c r="A176" s="202">
        <v>2069999</v>
      </c>
      <c r="B176" s="75" t="s">
        <v>755</v>
      </c>
      <c r="C176" s="60">
        <v>2550</v>
      </c>
      <c r="D176" s="60"/>
      <c r="E176" s="99">
        <f t="shared" si="90"/>
        <v>0</v>
      </c>
      <c r="F176" s="98">
        <f t="shared" si="98"/>
        <v>0</v>
      </c>
      <c r="G176" s="99">
        <f t="shared" si="91"/>
        <v>0</v>
      </c>
      <c r="H176" s="60">
        <v>45</v>
      </c>
      <c r="I176" s="98">
        <f t="shared" si="92"/>
        <v>-2505</v>
      </c>
      <c r="J176" s="99">
        <f t="shared" si="93"/>
        <v>-98.2352941176471</v>
      </c>
      <c r="K176" s="202">
        <v>2069999</v>
      </c>
      <c r="L176" s="202" t="s">
        <v>755</v>
      </c>
      <c r="M176" s="184"/>
      <c r="N176" s="184"/>
      <c r="O176" s="184">
        <f>C176-484</f>
        <v>2066</v>
      </c>
      <c r="P176" s="184">
        <f t="shared" si="94"/>
        <v>0</v>
      </c>
      <c r="Q176" s="207"/>
      <c r="R176" s="185"/>
      <c r="S176" s="159"/>
      <c r="T176" s="195"/>
      <c r="U176" s="195">
        <f t="shared" si="95"/>
        <v>0</v>
      </c>
      <c r="W176" s="89">
        <v>2060401</v>
      </c>
      <c r="X176" s="89" t="s">
        <v>756</v>
      </c>
      <c r="Y176" s="118"/>
    </row>
    <row r="177" ht="15.95" customHeight="1" spans="1:25">
      <c r="A177" s="202">
        <v>207</v>
      </c>
      <c r="B177" s="97" t="s">
        <v>757</v>
      </c>
      <c r="C177" s="55">
        <f>SUM(C178,C184,C186,C190,C192,C194)</f>
        <v>1312</v>
      </c>
      <c r="D177" s="55">
        <f>SUM(D178,D184,D186,D190,D192,D194)</f>
        <v>1561</v>
      </c>
      <c r="E177" s="96">
        <f t="shared" si="90"/>
        <v>118.978658536585</v>
      </c>
      <c r="F177" s="95">
        <f t="shared" si="98"/>
        <v>-95</v>
      </c>
      <c r="G177" s="96">
        <f t="shared" si="91"/>
        <v>-5.73671497584541</v>
      </c>
      <c r="H177" s="55">
        <f>SUM(H178,H184,H186,H190,H192)</f>
        <v>1185</v>
      </c>
      <c r="I177" s="95">
        <f t="shared" si="92"/>
        <v>-127</v>
      </c>
      <c r="J177" s="96">
        <f t="shared" si="93"/>
        <v>-9.67987804878049</v>
      </c>
      <c r="K177" s="204">
        <v>207</v>
      </c>
      <c r="L177" s="204" t="s">
        <v>758</v>
      </c>
      <c r="M177" s="55">
        <f t="shared" ref="M177:O177" si="119">SUM(M178,M184,M186,M190,M192,M194)</f>
        <v>1656</v>
      </c>
      <c r="N177" s="55">
        <f t="shared" si="119"/>
        <v>1467</v>
      </c>
      <c r="O177" s="55">
        <f t="shared" si="119"/>
        <v>1605</v>
      </c>
      <c r="P177" s="184">
        <f t="shared" si="94"/>
        <v>1561</v>
      </c>
      <c r="Q177" s="207"/>
      <c r="R177" s="185"/>
      <c r="S177" s="159"/>
      <c r="T177" s="185"/>
      <c r="U177" s="195">
        <f t="shared" si="95"/>
        <v>0</v>
      </c>
      <c r="W177" s="89">
        <v>2060404</v>
      </c>
      <c r="X177" s="89" t="s">
        <v>759</v>
      </c>
      <c r="Y177" s="118"/>
    </row>
    <row r="178" ht="15.95" customHeight="1" spans="1:25">
      <c r="A178" s="202">
        <v>20701</v>
      </c>
      <c r="B178" s="75" t="s">
        <v>760</v>
      </c>
      <c r="C178" s="60">
        <f t="shared" ref="C178:H178" si="120">SUM(C179:C183)</f>
        <v>233</v>
      </c>
      <c r="D178" s="60">
        <f t="shared" si="120"/>
        <v>297</v>
      </c>
      <c r="E178" s="99">
        <f t="shared" si="90"/>
        <v>127.467811158798</v>
      </c>
      <c r="F178" s="98">
        <f t="shared" si="98"/>
        <v>-228</v>
      </c>
      <c r="G178" s="99">
        <f t="shared" si="91"/>
        <v>-43.4285714285714</v>
      </c>
      <c r="H178" s="60">
        <f t="shared" si="120"/>
        <v>929</v>
      </c>
      <c r="I178" s="98">
        <f t="shared" si="92"/>
        <v>696</v>
      </c>
      <c r="J178" s="99">
        <f t="shared" si="93"/>
        <v>298.712446351931</v>
      </c>
      <c r="K178" s="202">
        <v>20701</v>
      </c>
      <c r="L178" s="204" t="s">
        <v>760</v>
      </c>
      <c r="M178" s="60">
        <f t="shared" ref="M178:O178" si="121">SUM(M179:M183)</f>
        <v>525</v>
      </c>
      <c r="N178" s="60">
        <f t="shared" si="121"/>
        <v>284</v>
      </c>
      <c r="O178" s="60">
        <f t="shared" si="121"/>
        <v>135</v>
      </c>
      <c r="P178" s="184">
        <f t="shared" si="94"/>
        <v>297</v>
      </c>
      <c r="Q178" s="207"/>
      <c r="R178" s="185"/>
      <c r="S178" s="159"/>
      <c r="T178" s="195"/>
      <c r="U178" s="195">
        <f t="shared" si="95"/>
        <v>0</v>
      </c>
      <c r="V178" s="188"/>
      <c r="W178" s="89">
        <v>2060405</v>
      </c>
      <c r="X178" s="89" t="s">
        <v>761</v>
      </c>
      <c r="Y178" s="118"/>
    </row>
    <row r="179" ht="15.95" customHeight="1" spans="1:25">
      <c r="A179" s="202">
        <v>2070104</v>
      </c>
      <c r="B179" s="75" t="s">
        <v>762</v>
      </c>
      <c r="C179" s="60">
        <v>3</v>
      </c>
      <c r="D179" s="60">
        <v>1</v>
      </c>
      <c r="E179" s="99">
        <f t="shared" si="90"/>
        <v>33.3333333333333</v>
      </c>
      <c r="F179" s="98">
        <f t="shared" si="98"/>
        <v>-1</v>
      </c>
      <c r="G179" s="99">
        <f t="shared" si="91"/>
        <v>-50</v>
      </c>
      <c r="H179" s="60"/>
      <c r="I179" s="98">
        <f t="shared" si="92"/>
        <v>-3</v>
      </c>
      <c r="J179" s="99">
        <f t="shared" si="93"/>
        <v>-100</v>
      </c>
      <c r="K179" s="202">
        <v>2070104</v>
      </c>
      <c r="L179" s="202" t="s">
        <v>762</v>
      </c>
      <c r="M179" s="184">
        <v>2</v>
      </c>
      <c r="N179" s="184">
        <v>1</v>
      </c>
      <c r="O179" s="184">
        <f>C179</f>
        <v>3</v>
      </c>
      <c r="P179" s="184">
        <f t="shared" si="94"/>
        <v>1</v>
      </c>
      <c r="Q179" s="207"/>
      <c r="R179" s="185"/>
      <c r="S179" s="159"/>
      <c r="T179" s="195"/>
      <c r="U179" s="195">
        <f t="shared" si="95"/>
        <v>0</v>
      </c>
      <c r="V179" s="188"/>
      <c r="W179" s="89">
        <v>2060502</v>
      </c>
      <c r="X179" s="89" t="s">
        <v>763</v>
      </c>
      <c r="Y179" s="118"/>
    </row>
    <row r="180" s="67" customFormat="1" ht="15.95" customHeight="1" spans="1:25">
      <c r="A180" s="202">
        <v>2070107</v>
      </c>
      <c r="B180" s="75" t="s">
        <v>764</v>
      </c>
      <c r="C180" s="60">
        <v>3</v>
      </c>
      <c r="D180" s="60">
        <v>1</v>
      </c>
      <c r="E180" s="99">
        <f t="shared" si="90"/>
        <v>33.3333333333333</v>
      </c>
      <c r="F180" s="98">
        <f t="shared" si="98"/>
        <v>-1</v>
      </c>
      <c r="G180" s="99">
        <f t="shared" si="91"/>
        <v>-50</v>
      </c>
      <c r="H180" s="60">
        <v>1</v>
      </c>
      <c r="I180" s="98">
        <f t="shared" si="92"/>
        <v>-2</v>
      </c>
      <c r="J180" s="99">
        <f t="shared" si="93"/>
        <v>-66.6666666666667</v>
      </c>
      <c r="K180" s="202">
        <v>2070107</v>
      </c>
      <c r="L180" s="202" t="s">
        <v>764</v>
      </c>
      <c r="M180" s="184">
        <v>2</v>
      </c>
      <c r="N180" s="184"/>
      <c r="O180" s="184">
        <f>C180-2</f>
        <v>1</v>
      </c>
      <c r="P180" s="184">
        <f t="shared" si="94"/>
        <v>1</v>
      </c>
      <c r="Q180" s="207"/>
      <c r="R180" s="159"/>
      <c r="S180" s="159"/>
      <c r="T180" s="159"/>
      <c r="U180" s="193">
        <f t="shared" si="95"/>
        <v>0</v>
      </c>
      <c r="V180" s="71"/>
      <c r="W180" s="89">
        <v>20606</v>
      </c>
      <c r="X180" s="194" t="s">
        <v>765</v>
      </c>
      <c r="Y180" s="118"/>
    </row>
    <row r="181" ht="15.95" customHeight="1" spans="1:25">
      <c r="A181" s="202">
        <v>2070108</v>
      </c>
      <c r="B181" s="75" t="s">
        <v>766</v>
      </c>
      <c r="C181" s="60">
        <v>85</v>
      </c>
      <c r="D181" s="60">
        <v>18</v>
      </c>
      <c r="E181" s="99">
        <f t="shared" si="90"/>
        <v>21.1764705882353</v>
      </c>
      <c r="F181" s="98">
        <f t="shared" si="98"/>
        <v>-27</v>
      </c>
      <c r="G181" s="99">
        <f t="shared" si="91"/>
        <v>-60</v>
      </c>
      <c r="H181" s="60">
        <v>44</v>
      </c>
      <c r="I181" s="98">
        <f t="shared" si="92"/>
        <v>-41</v>
      </c>
      <c r="J181" s="99">
        <f t="shared" si="93"/>
        <v>-48.2352941176471</v>
      </c>
      <c r="K181" s="202">
        <v>2070108</v>
      </c>
      <c r="L181" s="202" t="s">
        <v>766</v>
      </c>
      <c r="M181" s="184">
        <v>45</v>
      </c>
      <c r="N181" s="184">
        <v>16</v>
      </c>
      <c r="O181" s="184">
        <f>C181-71</f>
        <v>14</v>
      </c>
      <c r="P181" s="184">
        <f t="shared" si="94"/>
        <v>18</v>
      </c>
      <c r="Q181" s="207"/>
      <c r="R181" s="185"/>
      <c r="S181" s="159"/>
      <c r="T181" s="185"/>
      <c r="U181" s="195">
        <f t="shared" si="95"/>
        <v>0</v>
      </c>
      <c r="V181" s="188"/>
      <c r="W181" s="89">
        <v>2060601</v>
      </c>
      <c r="X181" s="89" t="s">
        <v>767</v>
      </c>
      <c r="Y181" s="118"/>
    </row>
    <row r="182" ht="15.95" customHeight="1" spans="1:25">
      <c r="A182" s="202">
        <v>2070109</v>
      </c>
      <c r="B182" s="75" t="s">
        <v>768</v>
      </c>
      <c r="C182" s="60">
        <v>30</v>
      </c>
      <c r="D182" s="60">
        <v>28</v>
      </c>
      <c r="E182" s="99">
        <f t="shared" si="90"/>
        <v>93.3333333333333</v>
      </c>
      <c r="F182" s="98">
        <f t="shared" si="98"/>
        <v>18</v>
      </c>
      <c r="G182" s="99">
        <f t="shared" si="91"/>
        <v>180</v>
      </c>
      <c r="H182" s="60">
        <v>30</v>
      </c>
      <c r="I182" s="98">
        <f t="shared" si="92"/>
        <v>0</v>
      </c>
      <c r="J182" s="99">
        <f t="shared" si="93"/>
        <v>0</v>
      </c>
      <c r="K182" s="202">
        <v>2070109</v>
      </c>
      <c r="L182" s="202" t="s">
        <v>768</v>
      </c>
      <c r="M182" s="184">
        <v>10</v>
      </c>
      <c r="N182" s="184">
        <v>15</v>
      </c>
      <c r="O182" s="184">
        <f>C182</f>
        <v>30</v>
      </c>
      <c r="P182" s="184">
        <f t="shared" si="94"/>
        <v>28</v>
      </c>
      <c r="Q182" s="207"/>
      <c r="R182" s="185"/>
      <c r="S182" s="159"/>
      <c r="T182" s="195"/>
      <c r="U182" s="195">
        <f t="shared" si="95"/>
        <v>0</v>
      </c>
      <c r="V182" s="188"/>
      <c r="W182" s="89">
        <v>2060602</v>
      </c>
      <c r="X182" s="89" t="s">
        <v>769</v>
      </c>
      <c r="Y182" s="118"/>
    </row>
    <row r="183" ht="15.95" customHeight="1" spans="1:25">
      <c r="A183" s="202">
        <v>2070199</v>
      </c>
      <c r="B183" s="75" t="s">
        <v>770</v>
      </c>
      <c r="C183" s="60">
        <v>112</v>
      </c>
      <c r="D183" s="60">
        <v>249</v>
      </c>
      <c r="E183" s="99">
        <f t="shared" si="90"/>
        <v>222.321428571429</v>
      </c>
      <c r="F183" s="98">
        <f t="shared" si="98"/>
        <v>-217</v>
      </c>
      <c r="G183" s="99">
        <f t="shared" si="91"/>
        <v>-46.5665236051502</v>
      </c>
      <c r="H183" s="60">
        <v>854</v>
      </c>
      <c r="I183" s="98">
        <f t="shared" si="92"/>
        <v>742</v>
      </c>
      <c r="J183" s="99">
        <f t="shared" si="93"/>
        <v>662.5</v>
      </c>
      <c r="K183" s="202">
        <v>2070199</v>
      </c>
      <c r="L183" s="202" t="s">
        <v>770</v>
      </c>
      <c r="M183" s="184">
        <v>466</v>
      </c>
      <c r="N183" s="184">
        <v>252</v>
      </c>
      <c r="O183" s="184">
        <f>C183-25</f>
        <v>87</v>
      </c>
      <c r="P183" s="184">
        <f t="shared" si="94"/>
        <v>249</v>
      </c>
      <c r="Q183" s="207"/>
      <c r="R183" s="185"/>
      <c r="S183" s="159"/>
      <c r="T183" s="195"/>
      <c r="U183" s="195">
        <f t="shared" si="95"/>
        <v>0</v>
      </c>
      <c r="W183" s="89">
        <v>2060703</v>
      </c>
      <c r="X183" s="89" t="s">
        <v>771</v>
      </c>
      <c r="Y183" s="118"/>
    </row>
    <row r="184" ht="15.95" customHeight="1" spans="1:25">
      <c r="A184" s="202">
        <v>20702</v>
      </c>
      <c r="B184" s="75" t="s">
        <v>772</v>
      </c>
      <c r="C184" s="60">
        <f t="shared" ref="C184:H184" si="122">SUM(C185:C185)</f>
        <v>0</v>
      </c>
      <c r="D184" s="60">
        <f t="shared" si="122"/>
        <v>0</v>
      </c>
      <c r="E184" s="99">
        <f t="shared" si="90"/>
        <v>0</v>
      </c>
      <c r="F184" s="98">
        <f t="shared" si="98"/>
        <v>0</v>
      </c>
      <c r="G184" s="99">
        <f t="shared" si="91"/>
        <v>0</v>
      </c>
      <c r="H184" s="60">
        <f t="shared" si="122"/>
        <v>9</v>
      </c>
      <c r="I184" s="98">
        <f t="shared" si="92"/>
        <v>9</v>
      </c>
      <c r="J184" s="99">
        <f t="shared" si="93"/>
        <v>0</v>
      </c>
      <c r="K184" s="202">
        <v>20702</v>
      </c>
      <c r="L184" s="204" t="s">
        <v>772</v>
      </c>
      <c r="M184" s="184"/>
      <c r="N184" s="184"/>
      <c r="O184" s="184"/>
      <c r="P184" s="184">
        <f t="shared" si="94"/>
        <v>0</v>
      </c>
      <c r="Q184" s="207"/>
      <c r="R184" s="185"/>
      <c r="S184" s="159"/>
      <c r="T184" s="195"/>
      <c r="U184" s="195">
        <f t="shared" si="95"/>
        <v>0</v>
      </c>
      <c r="V184" s="188"/>
      <c r="W184" s="89">
        <v>2060704</v>
      </c>
      <c r="X184" s="89" t="s">
        <v>773</v>
      </c>
      <c r="Y184" s="118"/>
    </row>
    <row r="185" ht="15.95" customHeight="1" spans="1:25">
      <c r="A185" s="202">
        <v>2070204</v>
      </c>
      <c r="B185" s="75" t="s">
        <v>774</v>
      </c>
      <c r="C185" s="60"/>
      <c r="D185" s="60"/>
      <c r="E185" s="99">
        <f t="shared" si="90"/>
        <v>0</v>
      </c>
      <c r="F185" s="98">
        <f t="shared" si="98"/>
        <v>0</v>
      </c>
      <c r="G185" s="99">
        <f t="shared" si="91"/>
        <v>0</v>
      </c>
      <c r="H185" s="60">
        <v>9</v>
      </c>
      <c r="I185" s="98">
        <f t="shared" si="92"/>
        <v>9</v>
      </c>
      <c r="J185" s="99">
        <f t="shared" si="93"/>
        <v>0</v>
      </c>
      <c r="K185" s="202">
        <v>2070204</v>
      </c>
      <c r="L185" s="202" t="s">
        <v>774</v>
      </c>
      <c r="M185" s="184"/>
      <c r="N185" s="184"/>
      <c r="O185" s="184"/>
      <c r="P185" s="184">
        <f t="shared" si="94"/>
        <v>0</v>
      </c>
      <c r="Q185" s="207"/>
      <c r="R185" s="185"/>
      <c r="S185" s="159"/>
      <c r="T185" s="195"/>
      <c r="U185" s="195">
        <f t="shared" si="95"/>
        <v>0</v>
      </c>
      <c r="V185" s="188"/>
      <c r="W185" s="89">
        <v>2060801</v>
      </c>
      <c r="X185" s="89" t="s">
        <v>775</v>
      </c>
      <c r="Y185" s="118"/>
    </row>
    <row r="186" ht="15.95" customHeight="1" spans="1:25">
      <c r="A186" s="202">
        <v>20703</v>
      </c>
      <c r="B186" s="75" t="s">
        <v>776</v>
      </c>
      <c r="C186" s="60">
        <f t="shared" ref="C186:H186" si="123">SUM(C187:C189)</f>
        <v>1077</v>
      </c>
      <c r="D186" s="60">
        <f t="shared" si="123"/>
        <v>1144</v>
      </c>
      <c r="E186" s="99">
        <f t="shared" si="90"/>
        <v>106.220984215413</v>
      </c>
      <c r="F186" s="98">
        <f t="shared" si="98"/>
        <v>253</v>
      </c>
      <c r="G186" s="99">
        <f t="shared" si="91"/>
        <v>28.3950617283951</v>
      </c>
      <c r="H186" s="60">
        <f t="shared" si="123"/>
        <v>247</v>
      </c>
      <c r="I186" s="98">
        <f t="shared" si="92"/>
        <v>-830</v>
      </c>
      <c r="J186" s="99">
        <f t="shared" si="93"/>
        <v>-77.0659238625812</v>
      </c>
      <c r="K186" s="202">
        <v>20703</v>
      </c>
      <c r="L186" s="204" t="s">
        <v>776</v>
      </c>
      <c r="M186" s="60">
        <f t="shared" ref="M186:O186" si="124">SUM(M187:M189)</f>
        <v>891</v>
      </c>
      <c r="N186" s="60">
        <f t="shared" si="124"/>
        <v>1183</v>
      </c>
      <c r="O186" s="60">
        <f t="shared" si="124"/>
        <v>1468</v>
      </c>
      <c r="P186" s="184">
        <f t="shared" si="94"/>
        <v>1144</v>
      </c>
      <c r="Q186" s="207"/>
      <c r="R186" s="185"/>
      <c r="S186" s="159"/>
      <c r="T186" s="195"/>
      <c r="U186" s="195">
        <f t="shared" si="95"/>
        <v>0</v>
      </c>
      <c r="V186" s="188"/>
      <c r="W186" s="89">
        <v>2060901</v>
      </c>
      <c r="X186" s="89" t="s">
        <v>777</v>
      </c>
      <c r="Y186" s="118"/>
    </row>
    <row r="187" ht="15.95" customHeight="1" spans="1:25">
      <c r="A187" s="202">
        <v>2070305</v>
      </c>
      <c r="B187" s="75" t="s">
        <v>778</v>
      </c>
      <c r="C187" s="60">
        <v>50</v>
      </c>
      <c r="D187" s="60">
        <v>118</v>
      </c>
      <c r="E187" s="99">
        <f t="shared" si="90"/>
        <v>236</v>
      </c>
      <c r="F187" s="98">
        <f t="shared" si="98"/>
        <v>118</v>
      </c>
      <c r="G187" s="99">
        <f t="shared" si="91"/>
        <v>0</v>
      </c>
      <c r="H187" s="60">
        <v>20</v>
      </c>
      <c r="I187" s="98">
        <f t="shared" si="92"/>
        <v>-30</v>
      </c>
      <c r="J187" s="99">
        <f t="shared" si="93"/>
        <v>-60</v>
      </c>
      <c r="K187" s="202">
        <v>2070305</v>
      </c>
      <c r="L187" s="202" t="s">
        <v>778</v>
      </c>
      <c r="M187" s="184"/>
      <c r="N187" s="184">
        <v>4</v>
      </c>
      <c r="O187" s="184">
        <f>C187+115</f>
        <v>165</v>
      </c>
      <c r="P187" s="184">
        <f t="shared" si="94"/>
        <v>118</v>
      </c>
      <c r="Q187" s="207"/>
      <c r="R187" s="185"/>
      <c r="S187" s="159"/>
      <c r="T187" s="195"/>
      <c r="U187" s="195">
        <f t="shared" si="95"/>
        <v>0</v>
      </c>
      <c r="V187" s="188"/>
      <c r="W187" s="89">
        <v>2069902</v>
      </c>
      <c r="X187" s="89" t="s">
        <v>779</v>
      </c>
      <c r="Y187" s="118"/>
    </row>
    <row r="188" ht="15.95" customHeight="1" spans="1:25">
      <c r="A188" s="202">
        <v>2070307</v>
      </c>
      <c r="B188" s="75" t="s">
        <v>780</v>
      </c>
      <c r="C188" s="60">
        <v>1000</v>
      </c>
      <c r="D188" s="60">
        <v>1000</v>
      </c>
      <c r="E188" s="99">
        <f t="shared" si="90"/>
        <v>100</v>
      </c>
      <c r="F188" s="98">
        <f t="shared" si="98"/>
        <v>128</v>
      </c>
      <c r="G188" s="99">
        <f t="shared" si="91"/>
        <v>14.6788990825688</v>
      </c>
      <c r="H188" s="60">
        <v>200</v>
      </c>
      <c r="I188" s="98">
        <f t="shared" si="92"/>
        <v>-800</v>
      </c>
      <c r="J188" s="99">
        <f t="shared" si="93"/>
        <v>-80</v>
      </c>
      <c r="K188" s="202">
        <v>2070307</v>
      </c>
      <c r="L188" s="202" t="s">
        <v>780</v>
      </c>
      <c r="M188" s="184">
        <v>872</v>
      </c>
      <c r="N188" s="184">
        <v>1179</v>
      </c>
      <c r="O188" s="184">
        <f>C188+160+116</f>
        <v>1276</v>
      </c>
      <c r="P188" s="184">
        <f t="shared" si="94"/>
        <v>1000</v>
      </c>
      <c r="Q188" s="207"/>
      <c r="R188" s="185"/>
      <c r="S188" s="159"/>
      <c r="T188" s="195"/>
      <c r="U188" s="195">
        <f t="shared" si="95"/>
        <v>0</v>
      </c>
      <c r="W188" s="89">
        <v>2069999</v>
      </c>
      <c r="X188" s="89" t="s">
        <v>781</v>
      </c>
      <c r="Y188" s="118"/>
    </row>
    <row r="189" s="67" customFormat="1" ht="15.95" customHeight="1" spans="1:25">
      <c r="A189" s="202">
        <v>2070308</v>
      </c>
      <c r="B189" s="75" t="s">
        <v>782</v>
      </c>
      <c r="C189" s="60">
        <v>27</v>
      </c>
      <c r="D189" s="60">
        <v>26</v>
      </c>
      <c r="E189" s="99">
        <f t="shared" si="90"/>
        <v>96.2962962962963</v>
      </c>
      <c r="F189" s="98">
        <f t="shared" si="98"/>
        <v>7</v>
      </c>
      <c r="G189" s="99">
        <f t="shared" si="91"/>
        <v>36.8421052631579</v>
      </c>
      <c r="H189" s="60">
        <v>27</v>
      </c>
      <c r="I189" s="98">
        <f t="shared" si="92"/>
        <v>0</v>
      </c>
      <c r="J189" s="99">
        <f t="shared" si="93"/>
        <v>0</v>
      </c>
      <c r="K189" s="202">
        <v>2070308</v>
      </c>
      <c r="L189" s="202" t="s">
        <v>782</v>
      </c>
      <c r="M189" s="184">
        <v>19</v>
      </c>
      <c r="N189" s="184"/>
      <c r="O189" s="184">
        <f>C189</f>
        <v>27</v>
      </c>
      <c r="P189" s="184">
        <f t="shared" si="94"/>
        <v>26</v>
      </c>
      <c r="Q189" s="207"/>
      <c r="R189" s="159"/>
      <c r="S189" s="159"/>
      <c r="T189" s="159"/>
      <c r="U189" s="193">
        <f t="shared" si="95"/>
        <v>0</v>
      </c>
      <c r="V189" s="188"/>
      <c r="W189" s="89">
        <v>207</v>
      </c>
      <c r="X189" s="194" t="s">
        <v>783</v>
      </c>
      <c r="Y189" s="118"/>
    </row>
    <row r="190" ht="15.95" customHeight="1" spans="1:25">
      <c r="A190" s="202">
        <v>20706</v>
      </c>
      <c r="B190" s="75" t="s">
        <v>784</v>
      </c>
      <c r="C190" s="60">
        <f t="shared" ref="C190:H190" si="125">SUM(C191:C191)</f>
        <v>0</v>
      </c>
      <c r="D190" s="60">
        <f t="shared" si="125"/>
        <v>0</v>
      </c>
      <c r="E190" s="99">
        <f t="shared" si="90"/>
        <v>0</v>
      </c>
      <c r="F190" s="98">
        <f t="shared" si="98"/>
        <v>0</v>
      </c>
      <c r="G190" s="99">
        <f t="shared" si="91"/>
        <v>0</v>
      </c>
      <c r="H190" s="60">
        <f t="shared" si="125"/>
        <v>0</v>
      </c>
      <c r="I190" s="98">
        <f t="shared" si="92"/>
        <v>0</v>
      </c>
      <c r="J190" s="99">
        <f t="shared" si="93"/>
        <v>0</v>
      </c>
      <c r="K190" s="202">
        <v>20706</v>
      </c>
      <c r="L190" s="204" t="s">
        <v>784</v>
      </c>
      <c r="M190" s="184"/>
      <c r="N190" s="184"/>
      <c r="O190" s="184"/>
      <c r="P190" s="184">
        <f t="shared" si="94"/>
        <v>0</v>
      </c>
      <c r="Q190" s="207"/>
      <c r="R190" s="185"/>
      <c r="S190" s="159"/>
      <c r="T190" s="195"/>
      <c r="U190" s="195">
        <f t="shared" si="95"/>
        <v>0</v>
      </c>
      <c r="W190" s="89">
        <v>2070102</v>
      </c>
      <c r="X190" s="89" t="s">
        <v>473</v>
      </c>
      <c r="Y190" s="118"/>
    </row>
    <row r="191" ht="15.95" customHeight="1" spans="1:25">
      <c r="A191" s="202">
        <v>2070699</v>
      </c>
      <c r="B191" s="75" t="s">
        <v>785</v>
      </c>
      <c r="C191" s="60"/>
      <c r="D191" s="60"/>
      <c r="E191" s="99">
        <f t="shared" si="90"/>
        <v>0</v>
      </c>
      <c r="F191" s="98">
        <f t="shared" si="98"/>
        <v>0</v>
      </c>
      <c r="G191" s="99">
        <f t="shared" si="91"/>
        <v>0</v>
      </c>
      <c r="H191" s="60"/>
      <c r="I191" s="98">
        <f t="shared" si="92"/>
        <v>0</v>
      </c>
      <c r="J191" s="99">
        <f t="shared" si="93"/>
        <v>0</v>
      </c>
      <c r="K191" s="202">
        <v>2070699</v>
      </c>
      <c r="L191" s="202" t="s">
        <v>785</v>
      </c>
      <c r="M191" s="184"/>
      <c r="N191" s="184"/>
      <c r="O191" s="184"/>
      <c r="P191" s="184">
        <f t="shared" si="94"/>
        <v>0</v>
      </c>
      <c r="Q191" s="207"/>
      <c r="R191" s="185"/>
      <c r="S191" s="159"/>
      <c r="T191" s="195"/>
      <c r="U191" s="195">
        <f t="shared" si="95"/>
        <v>0</v>
      </c>
      <c r="W191" s="89">
        <v>2070110</v>
      </c>
      <c r="X191" s="89" t="s">
        <v>786</v>
      </c>
      <c r="Y191" s="118"/>
    </row>
    <row r="192" ht="15.95" customHeight="1" spans="1:25">
      <c r="A192" s="202">
        <v>20708</v>
      </c>
      <c r="B192" s="75" t="s">
        <v>787</v>
      </c>
      <c r="C192" s="60">
        <f t="shared" ref="C192:H192" si="126">SUM(C193:C193)</f>
        <v>0</v>
      </c>
      <c r="D192" s="60">
        <f t="shared" si="126"/>
        <v>80</v>
      </c>
      <c r="E192" s="99">
        <f t="shared" si="90"/>
        <v>0</v>
      </c>
      <c r="F192" s="98">
        <f t="shared" si="98"/>
        <v>80</v>
      </c>
      <c r="G192" s="99">
        <f t="shared" si="91"/>
        <v>0</v>
      </c>
      <c r="H192" s="60">
        <f t="shared" si="126"/>
        <v>0</v>
      </c>
      <c r="I192" s="98">
        <f t="shared" si="92"/>
        <v>0</v>
      </c>
      <c r="J192" s="99">
        <f t="shared" si="93"/>
        <v>0</v>
      </c>
      <c r="K192" s="202">
        <v>20708</v>
      </c>
      <c r="L192" s="204" t="s">
        <v>787</v>
      </c>
      <c r="M192" s="184"/>
      <c r="N192" s="184"/>
      <c r="O192" s="184"/>
      <c r="P192" s="184">
        <f t="shared" si="94"/>
        <v>80</v>
      </c>
      <c r="Q192" s="207"/>
      <c r="R192" s="185"/>
      <c r="S192" s="159"/>
      <c r="T192" s="195"/>
      <c r="U192" s="195">
        <f t="shared" si="95"/>
        <v>0</v>
      </c>
      <c r="V192" s="188"/>
      <c r="W192" s="89">
        <v>2070111</v>
      </c>
      <c r="X192" s="89" t="s">
        <v>788</v>
      </c>
      <c r="Y192" s="118"/>
    </row>
    <row r="193" ht="15.95" customHeight="1" spans="1:25">
      <c r="A193" s="202">
        <v>2070899</v>
      </c>
      <c r="B193" s="75" t="s">
        <v>789</v>
      </c>
      <c r="C193" s="60"/>
      <c r="D193" s="60">
        <v>80</v>
      </c>
      <c r="E193" s="99">
        <f t="shared" si="90"/>
        <v>0</v>
      </c>
      <c r="F193" s="98">
        <f t="shared" si="98"/>
        <v>80</v>
      </c>
      <c r="G193" s="99">
        <f t="shared" si="91"/>
        <v>0</v>
      </c>
      <c r="H193" s="60"/>
      <c r="I193" s="98">
        <f t="shared" si="92"/>
        <v>0</v>
      </c>
      <c r="J193" s="99">
        <f t="shared" si="93"/>
        <v>0</v>
      </c>
      <c r="K193" s="202">
        <v>2070899</v>
      </c>
      <c r="L193" s="202" t="s">
        <v>789</v>
      </c>
      <c r="M193" s="184"/>
      <c r="N193" s="184"/>
      <c r="O193" s="184"/>
      <c r="P193" s="184">
        <f t="shared" si="94"/>
        <v>80</v>
      </c>
      <c r="Q193" s="207"/>
      <c r="R193" s="185"/>
      <c r="S193" s="159"/>
      <c r="T193" s="195"/>
      <c r="U193" s="195">
        <f t="shared" si="95"/>
        <v>0</v>
      </c>
      <c r="V193" s="188"/>
      <c r="W193" s="89">
        <v>2070202</v>
      </c>
      <c r="X193" s="89" t="s">
        <v>473</v>
      </c>
      <c r="Y193" s="118"/>
    </row>
    <row r="194" ht="15.95" customHeight="1" spans="1:25">
      <c r="A194" s="202">
        <v>20799</v>
      </c>
      <c r="B194" s="75" t="s">
        <v>790</v>
      </c>
      <c r="C194" s="60">
        <f t="shared" ref="C194:H194" si="127">SUM(C195:C196)</f>
        <v>2</v>
      </c>
      <c r="D194" s="60">
        <f t="shared" si="127"/>
        <v>40</v>
      </c>
      <c r="E194" s="99">
        <f t="shared" si="90"/>
        <v>2000</v>
      </c>
      <c r="F194" s="98">
        <f t="shared" si="98"/>
        <v>-200</v>
      </c>
      <c r="G194" s="99">
        <f t="shared" si="91"/>
        <v>-83.3333333333333</v>
      </c>
      <c r="H194" s="60">
        <f t="shared" si="127"/>
        <v>0</v>
      </c>
      <c r="I194" s="98">
        <f t="shared" si="92"/>
        <v>-2</v>
      </c>
      <c r="J194" s="99">
        <f t="shared" si="93"/>
        <v>-100</v>
      </c>
      <c r="K194" s="202">
        <v>20799</v>
      </c>
      <c r="L194" s="202" t="s">
        <v>790</v>
      </c>
      <c r="M194" s="60">
        <f>SUM(M195:M196)</f>
        <v>240</v>
      </c>
      <c r="N194" s="184"/>
      <c r="O194" s="60">
        <f>SUM(O195:O196)</f>
        <v>2</v>
      </c>
      <c r="P194" s="184">
        <f t="shared" si="94"/>
        <v>40</v>
      </c>
      <c r="Q194" s="207"/>
      <c r="R194" s="185"/>
      <c r="S194" s="159"/>
      <c r="T194" s="195"/>
      <c r="U194" s="195">
        <f t="shared" si="95"/>
        <v>0</v>
      </c>
      <c r="V194" s="188"/>
      <c r="W194" s="89">
        <v>2070203</v>
      </c>
      <c r="X194" s="89" t="s">
        <v>549</v>
      </c>
      <c r="Y194" s="118"/>
    </row>
    <row r="195" ht="15.95" customHeight="1" spans="1:25">
      <c r="A195" s="202">
        <v>2079903</v>
      </c>
      <c r="B195" s="75" t="s">
        <v>791</v>
      </c>
      <c r="C195" s="60"/>
      <c r="D195" s="60">
        <v>40</v>
      </c>
      <c r="E195" s="99">
        <f t="shared" si="90"/>
        <v>0</v>
      </c>
      <c r="F195" s="98">
        <f t="shared" si="98"/>
        <v>-100</v>
      </c>
      <c r="G195" s="99">
        <f t="shared" si="91"/>
        <v>-71.4285714285714</v>
      </c>
      <c r="H195" s="60"/>
      <c r="I195" s="98">
        <f t="shared" si="92"/>
        <v>0</v>
      </c>
      <c r="J195" s="99">
        <f t="shared" si="93"/>
        <v>0</v>
      </c>
      <c r="K195" s="202">
        <v>2079903</v>
      </c>
      <c r="L195" s="202" t="s">
        <v>791</v>
      </c>
      <c r="M195" s="184">
        <v>140</v>
      </c>
      <c r="N195" s="184"/>
      <c r="O195" s="184"/>
      <c r="P195" s="184">
        <f t="shared" si="94"/>
        <v>40</v>
      </c>
      <c r="Q195" s="207"/>
      <c r="R195" s="185"/>
      <c r="S195" s="159"/>
      <c r="T195" s="195"/>
      <c r="U195" s="195">
        <f t="shared" si="95"/>
        <v>0</v>
      </c>
      <c r="W195" s="89">
        <v>2070205</v>
      </c>
      <c r="X195" s="89" t="s">
        <v>792</v>
      </c>
      <c r="Y195" s="118"/>
    </row>
    <row r="196" ht="15.95" customHeight="1" spans="1:25">
      <c r="A196" s="202">
        <v>2079999</v>
      </c>
      <c r="B196" s="75" t="s">
        <v>793</v>
      </c>
      <c r="C196" s="60">
        <v>2</v>
      </c>
      <c r="D196" s="60"/>
      <c r="E196" s="99">
        <f t="shared" si="90"/>
        <v>0</v>
      </c>
      <c r="F196" s="98">
        <f t="shared" si="98"/>
        <v>-100</v>
      </c>
      <c r="G196" s="99">
        <f t="shared" si="91"/>
        <v>-100</v>
      </c>
      <c r="H196" s="60"/>
      <c r="I196" s="98">
        <f t="shared" si="92"/>
        <v>-2</v>
      </c>
      <c r="J196" s="99">
        <f t="shared" si="93"/>
        <v>-100</v>
      </c>
      <c r="K196" s="202">
        <v>2079999</v>
      </c>
      <c r="L196" s="202" t="s">
        <v>793</v>
      </c>
      <c r="M196" s="184">
        <v>100</v>
      </c>
      <c r="N196" s="184"/>
      <c r="O196" s="184">
        <f>C196</f>
        <v>2</v>
      </c>
      <c r="P196" s="184">
        <f t="shared" si="94"/>
        <v>0</v>
      </c>
      <c r="Q196" s="207"/>
      <c r="R196" s="185"/>
      <c r="S196" s="159"/>
      <c r="T196" s="195"/>
      <c r="U196" s="195">
        <f t="shared" si="95"/>
        <v>0</v>
      </c>
      <c r="W196" s="89">
        <v>2070206</v>
      </c>
      <c r="X196" s="89" t="s">
        <v>794</v>
      </c>
      <c r="Y196" s="118"/>
    </row>
    <row r="197" ht="15.95" customHeight="1" spans="1:25">
      <c r="A197" s="202">
        <v>208</v>
      </c>
      <c r="B197" s="97" t="s">
        <v>795</v>
      </c>
      <c r="C197" s="55">
        <f>SUM(C198,C208,C212,C214,C222,C224,C226,C232,C235,C242,C248,C250,C253,C256,C259,C262,C265,C269,C273,C276,C279)</f>
        <v>12585</v>
      </c>
      <c r="D197" s="55">
        <f>SUM(D198,D208,D212,D214,D222,D224,D226,D232,D235,D242,D248,D250,D253,D256,D259,D262,D265,D269,D273,D276,D279)</f>
        <v>10830</v>
      </c>
      <c r="E197" s="96">
        <f t="shared" si="90"/>
        <v>86.0548271752086</v>
      </c>
      <c r="F197" s="95">
        <f t="shared" si="98"/>
        <v>4386</v>
      </c>
      <c r="G197" s="96">
        <f t="shared" si="91"/>
        <v>68.0633147113594</v>
      </c>
      <c r="H197" s="55">
        <f>SUM(H198,H208,H212,H214,H222,H224,H226,H232,H235,H242,H248,H250,H253,H256,H259,H262,H265,H273,H276,H279)</f>
        <v>9337</v>
      </c>
      <c r="I197" s="95">
        <f t="shared" si="92"/>
        <v>-3248</v>
      </c>
      <c r="J197" s="96">
        <f t="shared" si="93"/>
        <v>-25.808502185141</v>
      </c>
      <c r="K197" s="204">
        <v>208</v>
      </c>
      <c r="L197" s="204" t="s">
        <v>796</v>
      </c>
      <c r="M197" s="55">
        <f t="shared" ref="M197:O197" si="128">SUM(M198,M208,M212,M214,M222,M224,M226,M232,M235,M242,M248,M250,M253,M256,M259,M262,M265,M269,M273,M276,M279)</f>
        <v>6444</v>
      </c>
      <c r="N197" s="55">
        <f t="shared" si="128"/>
        <v>9617</v>
      </c>
      <c r="O197" s="55">
        <f t="shared" si="128"/>
        <v>15942</v>
      </c>
      <c r="P197" s="184">
        <f t="shared" si="94"/>
        <v>10830</v>
      </c>
      <c r="Q197" s="207"/>
      <c r="R197" s="185"/>
      <c r="S197" s="159"/>
      <c r="T197" s="195"/>
      <c r="U197" s="195">
        <f t="shared" si="95"/>
        <v>0</v>
      </c>
      <c r="V197" s="188"/>
      <c r="W197" s="89">
        <v>2070299</v>
      </c>
      <c r="X197" s="89" t="s">
        <v>797</v>
      </c>
      <c r="Y197" s="118"/>
    </row>
    <row r="198" ht="15.95" customHeight="1" spans="1:25">
      <c r="A198" s="202">
        <v>20801</v>
      </c>
      <c r="B198" s="75" t="s">
        <v>798</v>
      </c>
      <c r="C198" s="60">
        <f t="shared" ref="C198:H198" si="129">SUM(C199:C207)</f>
        <v>5488</v>
      </c>
      <c r="D198" s="60">
        <f t="shared" si="129"/>
        <v>1595</v>
      </c>
      <c r="E198" s="99">
        <f t="shared" ref="E198:E261" si="130">IF(C198&lt;&gt;0,D198/C198*100,0)</f>
        <v>29.0634110787172</v>
      </c>
      <c r="F198" s="98">
        <f t="shared" si="98"/>
        <v>722</v>
      </c>
      <c r="G198" s="99">
        <f t="shared" ref="G198:G261" si="131">IF(M198&lt;&gt;0,(D198/M198-1)*100,0)</f>
        <v>82.7033218785796</v>
      </c>
      <c r="H198" s="60">
        <f t="shared" si="129"/>
        <v>2524</v>
      </c>
      <c r="I198" s="98">
        <f t="shared" ref="I198:I261" si="132">H198-C198</f>
        <v>-2964</v>
      </c>
      <c r="J198" s="99">
        <f t="shared" ref="J198:J261" si="133">IF(C198&lt;&gt;0,(H198/C198-1)*100,0)</f>
        <v>-54.0087463556851</v>
      </c>
      <c r="K198" s="202">
        <v>20801</v>
      </c>
      <c r="L198" s="204" t="s">
        <v>798</v>
      </c>
      <c r="M198" s="60">
        <f t="shared" ref="M198:O198" si="134">SUM(M199:M207)</f>
        <v>873</v>
      </c>
      <c r="N198" s="60">
        <f t="shared" si="134"/>
        <v>1708</v>
      </c>
      <c r="O198" s="60">
        <f t="shared" si="134"/>
        <v>5138</v>
      </c>
      <c r="P198" s="184">
        <f t="shared" ref="P198:P261" si="135">D198</f>
        <v>1595</v>
      </c>
      <c r="Q198" s="207"/>
      <c r="R198" s="185"/>
      <c r="S198" s="159"/>
      <c r="T198" s="195"/>
      <c r="U198" s="195">
        <f t="shared" ref="U198:U261" si="136">Q198+R198+S198+T198</f>
        <v>0</v>
      </c>
      <c r="V198" s="188"/>
      <c r="W198" s="89">
        <v>20703</v>
      </c>
      <c r="X198" s="194" t="s">
        <v>799</v>
      </c>
      <c r="Y198" s="118"/>
    </row>
    <row r="199" ht="15.95" customHeight="1" spans="1:25">
      <c r="A199" s="202">
        <v>2080101</v>
      </c>
      <c r="B199" s="75" t="s">
        <v>470</v>
      </c>
      <c r="C199" s="60">
        <v>206</v>
      </c>
      <c r="D199" s="60">
        <v>179</v>
      </c>
      <c r="E199" s="99">
        <f t="shared" si="130"/>
        <v>86.8932038834951</v>
      </c>
      <c r="F199" s="98">
        <f t="shared" si="98"/>
        <v>-4</v>
      </c>
      <c r="G199" s="99">
        <f t="shared" si="131"/>
        <v>-2.18579234972678</v>
      </c>
      <c r="H199" s="60">
        <v>121</v>
      </c>
      <c r="I199" s="98">
        <f t="shared" si="132"/>
        <v>-85</v>
      </c>
      <c r="J199" s="99">
        <f t="shared" si="133"/>
        <v>-41.2621359223301</v>
      </c>
      <c r="K199" s="202">
        <v>2080101</v>
      </c>
      <c r="L199" s="202" t="s">
        <v>470</v>
      </c>
      <c r="M199" s="184">
        <v>183</v>
      </c>
      <c r="N199" s="184">
        <v>161</v>
      </c>
      <c r="O199" s="184">
        <f>C199-23</f>
        <v>183</v>
      </c>
      <c r="P199" s="184">
        <f t="shared" si="135"/>
        <v>179</v>
      </c>
      <c r="Q199" s="207"/>
      <c r="R199" s="185"/>
      <c r="S199" s="159"/>
      <c r="T199" s="195"/>
      <c r="U199" s="195">
        <f t="shared" si="136"/>
        <v>0</v>
      </c>
      <c r="W199" s="89">
        <v>2070301</v>
      </c>
      <c r="X199" s="89" t="s">
        <v>471</v>
      </c>
      <c r="Y199" s="118"/>
    </row>
    <row r="200" ht="15.95" customHeight="1" spans="1:25">
      <c r="A200" s="202">
        <v>2080102</v>
      </c>
      <c r="B200" s="75" t="s">
        <v>472</v>
      </c>
      <c r="C200" s="60">
        <v>2666</v>
      </c>
      <c r="D200" s="60">
        <v>96</v>
      </c>
      <c r="E200" s="99">
        <f t="shared" si="130"/>
        <v>3.60090022505626</v>
      </c>
      <c r="F200" s="98">
        <f t="shared" si="98"/>
        <v>96</v>
      </c>
      <c r="G200" s="99">
        <f t="shared" si="131"/>
        <v>0</v>
      </c>
      <c r="H200" s="60"/>
      <c r="I200" s="98">
        <f t="shared" si="132"/>
        <v>-2666</v>
      </c>
      <c r="J200" s="99">
        <f t="shared" si="133"/>
        <v>-100</v>
      </c>
      <c r="K200" s="202">
        <v>2080102</v>
      </c>
      <c r="L200" s="202" t="s">
        <v>472</v>
      </c>
      <c r="M200" s="184"/>
      <c r="N200" s="184">
        <v>76</v>
      </c>
      <c r="O200" s="184">
        <f>C200-127</f>
        <v>2539</v>
      </c>
      <c r="P200" s="184">
        <f t="shared" si="135"/>
        <v>96</v>
      </c>
      <c r="Q200" s="207"/>
      <c r="R200" s="185"/>
      <c r="S200" s="159"/>
      <c r="T200" s="195"/>
      <c r="U200" s="195">
        <f t="shared" si="136"/>
        <v>0</v>
      </c>
      <c r="W200" s="89">
        <v>2070302</v>
      </c>
      <c r="X200" s="89" t="s">
        <v>473</v>
      </c>
      <c r="Y200" s="118"/>
    </row>
    <row r="201" ht="15.95" customHeight="1" spans="1:25">
      <c r="A201" s="202">
        <v>2080105</v>
      </c>
      <c r="B201" s="75" t="s">
        <v>800</v>
      </c>
      <c r="C201" s="60">
        <v>62</v>
      </c>
      <c r="D201" s="60">
        <v>50</v>
      </c>
      <c r="E201" s="99">
        <f t="shared" si="130"/>
        <v>80.6451612903226</v>
      </c>
      <c r="F201" s="98">
        <f t="shared" si="98"/>
        <v>17</v>
      </c>
      <c r="G201" s="99">
        <f t="shared" si="131"/>
        <v>51.5151515151515</v>
      </c>
      <c r="H201" s="60">
        <v>10</v>
      </c>
      <c r="I201" s="98">
        <f t="shared" si="132"/>
        <v>-52</v>
      </c>
      <c r="J201" s="99">
        <f t="shared" si="133"/>
        <v>-83.8709677419355</v>
      </c>
      <c r="K201" s="202">
        <v>2080105</v>
      </c>
      <c r="L201" s="202" t="s">
        <v>800</v>
      </c>
      <c r="M201" s="184">
        <v>33</v>
      </c>
      <c r="N201" s="184">
        <v>33</v>
      </c>
      <c r="O201" s="184">
        <f>C201-12</f>
        <v>50</v>
      </c>
      <c r="P201" s="184">
        <f t="shared" si="135"/>
        <v>50</v>
      </c>
      <c r="Q201" s="207"/>
      <c r="R201" s="185"/>
      <c r="S201" s="159"/>
      <c r="T201" s="195"/>
      <c r="U201" s="195">
        <f t="shared" si="136"/>
        <v>0</v>
      </c>
      <c r="W201" s="89">
        <v>2070305</v>
      </c>
      <c r="X201" s="89" t="s">
        <v>801</v>
      </c>
      <c r="Y201" s="118"/>
    </row>
    <row r="202" ht="15.95" customHeight="1" spans="1:25">
      <c r="A202" s="202">
        <v>2080106</v>
      </c>
      <c r="B202" s="75" t="s">
        <v>802</v>
      </c>
      <c r="C202" s="60">
        <v>36</v>
      </c>
      <c r="D202" s="60">
        <v>31</v>
      </c>
      <c r="E202" s="99">
        <f t="shared" si="130"/>
        <v>86.1111111111111</v>
      </c>
      <c r="F202" s="98">
        <f t="shared" ref="F202:F265" si="137">D202-M202</f>
        <v>11</v>
      </c>
      <c r="G202" s="99">
        <f t="shared" si="131"/>
        <v>55</v>
      </c>
      <c r="H202" s="60"/>
      <c r="I202" s="98">
        <f t="shared" si="132"/>
        <v>-36</v>
      </c>
      <c r="J202" s="99">
        <f t="shared" si="133"/>
        <v>-100</v>
      </c>
      <c r="K202" s="202">
        <v>2080106</v>
      </c>
      <c r="L202" s="202" t="s">
        <v>802</v>
      </c>
      <c r="M202" s="184">
        <v>20</v>
      </c>
      <c r="N202" s="184">
        <v>31</v>
      </c>
      <c r="O202" s="184">
        <f>C202-4</f>
        <v>32</v>
      </c>
      <c r="P202" s="184">
        <f t="shared" si="135"/>
        <v>31</v>
      </c>
      <c r="Q202" s="207"/>
      <c r="R202" s="185"/>
      <c r="S202" s="159"/>
      <c r="T202" s="195"/>
      <c r="U202" s="195">
        <f t="shared" si="136"/>
        <v>0</v>
      </c>
      <c r="W202" s="89">
        <v>2070306</v>
      </c>
      <c r="X202" s="89" t="s">
        <v>803</v>
      </c>
      <c r="Y202" s="118"/>
    </row>
    <row r="203" ht="15.95" customHeight="1" spans="1:25">
      <c r="A203" s="202">
        <v>2080107</v>
      </c>
      <c r="B203" s="75" t="s">
        <v>804</v>
      </c>
      <c r="C203" s="60"/>
      <c r="D203" s="60"/>
      <c r="E203" s="99">
        <f t="shared" si="130"/>
        <v>0</v>
      </c>
      <c r="F203" s="98">
        <f t="shared" si="137"/>
        <v>-117</v>
      </c>
      <c r="G203" s="99">
        <f t="shared" si="131"/>
        <v>-100</v>
      </c>
      <c r="H203" s="60"/>
      <c r="I203" s="98">
        <f t="shared" si="132"/>
        <v>0</v>
      </c>
      <c r="J203" s="99">
        <f t="shared" si="133"/>
        <v>0</v>
      </c>
      <c r="K203" s="202">
        <v>2080107</v>
      </c>
      <c r="L203" s="202" t="s">
        <v>804</v>
      </c>
      <c r="M203" s="184">
        <v>117</v>
      </c>
      <c r="N203" s="184">
        <v>113</v>
      </c>
      <c r="O203" s="184">
        <v>1</v>
      </c>
      <c r="P203" s="184">
        <f t="shared" si="135"/>
        <v>0</v>
      </c>
      <c r="Q203" s="207"/>
      <c r="R203" s="185"/>
      <c r="S203" s="159"/>
      <c r="T203" s="195"/>
      <c r="U203" s="195">
        <f t="shared" si="136"/>
        <v>0</v>
      </c>
      <c r="V203" s="188"/>
      <c r="W203" s="89">
        <v>2070307</v>
      </c>
      <c r="X203" s="89" t="s">
        <v>805</v>
      </c>
      <c r="Y203" s="118"/>
    </row>
    <row r="204" ht="15.95" customHeight="1" spans="1:25">
      <c r="A204" s="202">
        <v>2080109</v>
      </c>
      <c r="B204" s="75" t="s">
        <v>806</v>
      </c>
      <c r="C204" s="60">
        <v>133</v>
      </c>
      <c r="D204" s="60">
        <v>130</v>
      </c>
      <c r="E204" s="99">
        <f t="shared" si="130"/>
        <v>97.7443609022556</v>
      </c>
      <c r="F204" s="98">
        <f t="shared" si="137"/>
        <v>130</v>
      </c>
      <c r="G204" s="99">
        <f t="shared" si="131"/>
        <v>0</v>
      </c>
      <c r="H204" s="60">
        <v>103</v>
      </c>
      <c r="I204" s="98">
        <f t="shared" si="132"/>
        <v>-30</v>
      </c>
      <c r="J204" s="99">
        <f t="shared" si="133"/>
        <v>-22.5563909774436</v>
      </c>
      <c r="K204" s="202">
        <v>2080109</v>
      </c>
      <c r="L204" s="202" t="s">
        <v>806</v>
      </c>
      <c r="M204" s="184"/>
      <c r="N204" s="184"/>
      <c r="O204" s="184">
        <f>C204-13</f>
        <v>120</v>
      </c>
      <c r="P204" s="184">
        <f t="shared" si="135"/>
        <v>130</v>
      </c>
      <c r="Q204" s="207"/>
      <c r="R204" s="185"/>
      <c r="S204" s="159"/>
      <c r="T204" s="195"/>
      <c r="U204" s="195">
        <f t="shared" si="136"/>
        <v>0</v>
      </c>
      <c r="W204" s="89">
        <v>2070309</v>
      </c>
      <c r="X204" s="89" t="s">
        <v>807</v>
      </c>
      <c r="Y204" s="118"/>
    </row>
    <row r="205" ht="15.95" customHeight="1" spans="1:25">
      <c r="A205" s="208">
        <v>2080116</v>
      </c>
      <c r="B205" s="75" t="s">
        <v>808</v>
      </c>
      <c r="C205" s="60">
        <v>693</v>
      </c>
      <c r="D205" s="60">
        <v>333</v>
      </c>
      <c r="E205" s="99">
        <f t="shared" si="130"/>
        <v>48.0519480519481</v>
      </c>
      <c r="F205" s="98">
        <f t="shared" si="137"/>
        <v>163</v>
      </c>
      <c r="G205" s="99">
        <f t="shared" si="131"/>
        <v>95.8823529411765</v>
      </c>
      <c r="H205" s="60">
        <v>300</v>
      </c>
      <c r="I205" s="98">
        <f t="shared" si="132"/>
        <v>-393</v>
      </c>
      <c r="J205" s="99">
        <f t="shared" si="133"/>
        <v>-56.7099567099567</v>
      </c>
      <c r="K205" s="202">
        <v>2080116</v>
      </c>
      <c r="L205" s="202" t="s">
        <v>809</v>
      </c>
      <c r="M205" s="184">
        <v>170</v>
      </c>
      <c r="N205" s="184">
        <v>307</v>
      </c>
      <c r="O205" s="184">
        <f>C205-257</f>
        <v>436</v>
      </c>
      <c r="P205" s="184">
        <f t="shared" si="135"/>
        <v>333</v>
      </c>
      <c r="Q205" s="207"/>
      <c r="R205" s="185"/>
      <c r="S205" s="159"/>
      <c r="T205" s="195"/>
      <c r="U205" s="195">
        <f t="shared" si="136"/>
        <v>0</v>
      </c>
      <c r="V205" s="188"/>
      <c r="W205" s="89">
        <v>2070605</v>
      </c>
      <c r="X205" s="89" t="s">
        <v>810</v>
      </c>
      <c r="Y205" s="118"/>
    </row>
    <row r="206" ht="15.95" customHeight="1" spans="1:25">
      <c r="A206" s="208">
        <v>2080150</v>
      </c>
      <c r="B206" s="75" t="s">
        <v>496</v>
      </c>
      <c r="C206" s="60"/>
      <c r="D206" s="60"/>
      <c r="E206" s="99">
        <f t="shared" si="130"/>
        <v>0</v>
      </c>
      <c r="F206" s="98">
        <f t="shared" si="137"/>
        <v>0</v>
      </c>
      <c r="G206" s="99">
        <f t="shared" si="131"/>
        <v>0</v>
      </c>
      <c r="H206" s="60"/>
      <c r="I206" s="98">
        <f t="shared" si="132"/>
        <v>0</v>
      </c>
      <c r="J206" s="99">
        <f t="shared" si="133"/>
        <v>0</v>
      </c>
      <c r="K206" s="202">
        <v>2080150</v>
      </c>
      <c r="L206" s="202" t="s">
        <v>811</v>
      </c>
      <c r="M206" s="184"/>
      <c r="N206" s="184"/>
      <c r="O206" s="184"/>
      <c r="P206" s="184">
        <f t="shared" si="135"/>
        <v>0</v>
      </c>
      <c r="Q206" s="207"/>
      <c r="R206" s="185"/>
      <c r="S206" s="159"/>
      <c r="T206" s="195"/>
      <c r="U206" s="195">
        <f t="shared" si="136"/>
        <v>0</v>
      </c>
      <c r="W206" s="89">
        <v>2070606</v>
      </c>
      <c r="X206" s="89" t="s">
        <v>812</v>
      </c>
      <c r="Y206" s="118"/>
    </row>
    <row r="207" ht="15.95" customHeight="1" spans="1:25">
      <c r="A207" s="202">
        <v>2080199</v>
      </c>
      <c r="B207" s="75" t="s">
        <v>813</v>
      </c>
      <c r="C207" s="60">
        <v>1692</v>
      </c>
      <c r="D207" s="60">
        <f>778-2</f>
        <v>776</v>
      </c>
      <c r="E207" s="99">
        <f t="shared" si="130"/>
        <v>45.8628841607565</v>
      </c>
      <c r="F207" s="98">
        <f t="shared" si="137"/>
        <v>426</v>
      </c>
      <c r="G207" s="99">
        <f t="shared" si="131"/>
        <v>121.714285714286</v>
      </c>
      <c r="H207" s="60">
        <v>1990</v>
      </c>
      <c r="I207" s="98">
        <f t="shared" si="132"/>
        <v>298</v>
      </c>
      <c r="J207" s="99">
        <f t="shared" si="133"/>
        <v>17.612293144208</v>
      </c>
      <c r="K207" s="202">
        <v>2080199</v>
      </c>
      <c r="L207" s="202" t="s">
        <v>813</v>
      </c>
      <c r="M207" s="184">
        <v>350</v>
      </c>
      <c r="N207" s="184">
        <v>987</v>
      </c>
      <c r="O207" s="184">
        <f>C207+85</f>
        <v>1777</v>
      </c>
      <c r="P207" s="184">
        <f t="shared" si="135"/>
        <v>776</v>
      </c>
      <c r="Q207" s="207"/>
      <c r="R207" s="185"/>
      <c r="S207" s="159"/>
      <c r="T207" s="195"/>
      <c r="U207" s="195">
        <f t="shared" si="136"/>
        <v>0</v>
      </c>
      <c r="W207" s="89">
        <v>2070607</v>
      </c>
      <c r="X207" s="89" t="s">
        <v>814</v>
      </c>
      <c r="Y207" s="118"/>
    </row>
    <row r="208" ht="15.95" customHeight="1" spans="1:25">
      <c r="A208" s="202">
        <v>20802</v>
      </c>
      <c r="B208" s="75" t="s">
        <v>815</v>
      </c>
      <c r="C208" s="60">
        <f t="shared" ref="C208:H208" si="138">SUM(C209:C211)</f>
        <v>1137</v>
      </c>
      <c r="D208" s="60">
        <f t="shared" si="138"/>
        <v>1069</v>
      </c>
      <c r="E208" s="99">
        <f t="shared" si="130"/>
        <v>94.0193491644679</v>
      </c>
      <c r="F208" s="98">
        <f t="shared" si="137"/>
        <v>873</v>
      </c>
      <c r="G208" s="99">
        <f t="shared" si="131"/>
        <v>445.408163265306</v>
      </c>
      <c r="H208" s="60">
        <f t="shared" si="138"/>
        <v>1620</v>
      </c>
      <c r="I208" s="98">
        <f t="shared" si="132"/>
        <v>483</v>
      </c>
      <c r="J208" s="99">
        <f t="shared" si="133"/>
        <v>42.4802110817942</v>
      </c>
      <c r="K208" s="202">
        <v>20802</v>
      </c>
      <c r="L208" s="204" t="s">
        <v>815</v>
      </c>
      <c r="M208" s="60">
        <f t="shared" ref="M208:O208" si="139">SUM(M209:M211)</f>
        <v>196</v>
      </c>
      <c r="N208" s="60">
        <f t="shared" si="139"/>
        <v>728</v>
      </c>
      <c r="O208" s="60">
        <f t="shared" si="139"/>
        <v>896</v>
      </c>
      <c r="P208" s="184">
        <f t="shared" si="135"/>
        <v>1069</v>
      </c>
      <c r="Q208" s="207"/>
      <c r="R208" s="185"/>
      <c r="S208" s="159"/>
      <c r="T208" s="195"/>
      <c r="U208" s="195">
        <f t="shared" si="136"/>
        <v>0</v>
      </c>
      <c r="V208" s="188"/>
      <c r="W208" s="89">
        <v>2070699</v>
      </c>
      <c r="X208" s="89" t="s">
        <v>816</v>
      </c>
      <c r="Y208" s="118"/>
    </row>
    <row r="209" ht="15.95" customHeight="1" spans="1:25">
      <c r="A209" s="202">
        <v>2080207</v>
      </c>
      <c r="B209" s="75" t="s">
        <v>817</v>
      </c>
      <c r="C209" s="60">
        <v>1</v>
      </c>
      <c r="D209" s="60"/>
      <c r="E209" s="99">
        <f t="shared" si="130"/>
        <v>0</v>
      </c>
      <c r="F209" s="98">
        <f t="shared" si="137"/>
        <v>0</v>
      </c>
      <c r="G209" s="99">
        <f t="shared" si="131"/>
        <v>0</v>
      </c>
      <c r="H209" s="60">
        <v>1</v>
      </c>
      <c r="I209" s="98">
        <f t="shared" si="132"/>
        <v>0</v>
      </c>
      <c r="J209" s="99">
        <f t="shared" si="133"/>
        <v>0</v>
      </c>
      <c r="K209" s="202">
        <v>2080207</v>
      </c>
      <c r="L209" s="202" t="s">
        <v>817</v>
      </c>
      <c r="M209" s="184"/>
      <c r="N209" s="184"/>
      <c r="O209" s="184">
        <f>C209</f>
        <v>1</v>
      </c>
      <c r="P209" s="184">
        <f t="shared" si="135"/>
        <v>0</v>
      </c>
      <c r="Q209" s="207"/>
      <c r="R209" s="185"/>
      <c r="S209" s="159"/>
      <c r="T209" s="195"/>
      <c r="U209" s="195">
        <f t="shared" si="136"/>
        <v>0</v>
      </c>
      <c r="V209" s="188"/>
      <c r="W209" s="89">
        <v>2070806</v>
      </c>
      <c r="X209" s="89" t="s">
        <v>818</v>
      </c>
      <c r="Y209" s="118"/>
    </row>
    <row r="210" ht="15.95" customHeight="1" spans="1:25">
      <c r="A210" s="202">
        <v>2080208</v>
      </c>
      <c r="B210" s="75" t="s">
        <v>819</v>
      </c>
      <c r="C210" s="60">
        <v>1031</v>
      </c>
      <c r="D210" s="60">
        <f>1006-2</f>
        <v>1004</v>
      </c>
      <c r="E210" s="99">
        <f t="shared" si="130"/>
        <v>97.3811833171678</v>
      </c>
      <c r="F210" s="98">
        <f t="shared" si="137"/>
        <v>864</v>
      </c>
      <c r="G210" s="99">
        <f t="shared" si="131"/>
        <v>617.142857142857</v>
      </c>
      <c r="H210" s="60">
        <v>1548</v>
      </c>
      <c r="I210" s="98">
        <f t="shared" si="132"/>
        <v>517</v>
      </c>
      <c r="J210" s="99">
        <f t="shared" si="133"/>
        <v>50.1454898157129</v>
      </c>
      <c r="K210" s="202">
        <v>2080208</v>
      </c>
      <c r="L210" s="202" t="s">
        <v>819</v>
      </c>
      <c r="M210" s="184">
        <v>140</v>
      </c>
      <c r="N210" s="184">
        <v>696</v>
      </c>
      <c r="O210" s="184">
        <f>C210-220</f>
        <v>811</v>
      </c>
      <c r="P210" s="184">
        <f t="shared" si="135"/>
        <v>1004</v>
      </c>
      <c r="Q210" s="207"/>
      <c r="R210" s="185"/>
      <c r="S210" s="159"/>
      <c r="T210" s="195"/>
      <c r="U210" s="195">
        <f t="shared" si="136"/>
        <v>0</v>
      </c>
      <c r="W210" s="89">
        <v>2070807</v>
      </c>
      <c r="X210" s="89" t="s">
        <v>820</v>
      </c>
      <c r="Y210" s="118"/>
    </row>
    <row r="211" ht="15.95" customHeight="1" spans="1:25">
      <c r="A211" s="202">
        <v>2080299</v>
      </c>
      <c r="B211" s="75" t="s">
        <v>821</v>
      </c>
      <c r="C211" s="60">
        <v>105</v>
      </c>
      <c r="D211" s="60">
        <v>65</v>
      </c>
      <c r="E211" s="99">
        <f t="shared" si="130"/>
        <v>61.9047619047619</v>
      </c>
      <c r="F211" s="98">
        <f t="shared" si="137"/>
        <v>9</v>
      </c>
      <c r="G211" s="99">
        <f t="shared" si="131"/>
        <v>16.0714285714286</v>
      </c>
      <c r="H211" s="60">
        <v>71</v>
      </c>
      <c r="I211" s="98">
        <f t="shared" si="132"/>
        <v>-34</v>
      </c>
      <c r="J211" s="99">
        <f t="shared" si="133"/>
        <v>-32.3809523809524</v>
      </c>
      <c r="K211" s="202">
        <v>2080299</v>
      </c>
      <c r="L211" s="202" t="s">
        <v>821</v>
      </c>
      <c r="M211" s="184">
        <v>56</v>
      </c>
      <c r="N211" s="184">
        <v>32</v>
      </c>
      <c r="O211" s="184">
        <f>C211-21</f>
        <v>84</v>
      </c>
      <c r="P211" s="184">
        <f t="shared" si="135"/>
        <v>65</v>
      </c>
      <c r="Q211" s="207"/>
      <c r="R211" s="185"/>
      <c r="S211" s="159"/>
      <c r="T211" s="195"/>
      <c r="U211" s="195">
        <f t="shared" si="136"/>
        <v>0</v>
      </c>
      <c r="W211" s="89">
        <v>2070808</v>
      </c>
      <c r="X211" s="89" t="s">
        <v>822</v>
      </c>
      <c r="Y211" s="118"/>
    </row>
    <row r="212" ht="15.95" customHeight="1" spans="1:25">
      <c r="A212" s="202">
        <v>20804</v>
      </c>
      <c r="B212" s="75" t="s">
        <v>823</v>
      </c>
      <c r="C212" s="60">
        <f t="shared" ref="C212:H212" si="140">SUM(C213)</f>
        <v>0</v>
      </c>
      <c r="D212" s="60">
        <f t="shared" si="140"/>
        <v>0</v>
      </c>
      <c r="E212" s="99">
        <f t="shared" si="130"/>
        <v>0</v>
      </c>
      <c r="F212" s="98">
        <f t="shared" si="137"/>
        <v>0</v>
      </c>
      <c r="G212" s="99">
        <f t="shared" si="131"/>
        <v>0</v>
      </c>
      <c r="H212" s="60">
        <f t="shared" si="140"/>
        <v>0</v>
      </c>
      <c r="I212" s="98">
        <f t="shared" si="132"/>
        <v>0</v>
      </c>
      <c r="J212" s="99">
        <f t="shared" si="133"/>
        <v>0</v>
      </c>
      <c r="K212" s="202">
        <v>20804</v>
      </c>
      <c r="L212" s="204" t="s">
        <v>823</v>
      </c>
      <c r="M212" s="184"/>
      <c r="N212" s="184"/>
      <c r="O212" s="184"/>
      <c r="P212" s="184">
        <f t="shared" si="135"/>
        <v>0</v>
      </c>
      <c r="Q212" s="207"/>
      <c r="R212" s="185"/>
      <c r="S212" s="159"/>
      <c r="T212" s="195"/>
      <c r="U212" s="195">
        <f t="shared" si="136"/>
        <v>0</v>
      </c>
      <c r="V212" s="188"/>
      <c r="W212" s="89">
        <v>2070899</v>
      </c>
      <c r="X212" s="89" t="s">
        <v>824</v>
      </c>
      <c r="Y212" s="118"/>
    </row>
    <row r="213" ht="15.95" customHeight="1" spans="1:25">
      <c r="A213" s="202">
        <v>2080402</v>
      </c>
      <c r="B213" s="75" t="s">
        <v>825</v>
      </c>
      <c r="C213" s="60"/>
      <c r="D213" s="60"/>
      <c r="E213" s="99">
        <f t="shared" si="130"/>
        <v>0</v>
      </c>
      <c r="F213" s="98">
        <f t="shared" si="137"/>
        <v>0</v>
      </c>
      <c r="G213" s="99">
        <f t="shared" si="131"/>
        <v>0</v>
      </c>
      <c r="H213" s="60"/>
      <c r="I213" s="98">
        <f t="shared" si="132"/>
        <v>0</v>
      </c>
      <c r="J213" s="99">
        <f t="shared" si="133"/>
        <v>0</v>
      </c>
      <c r="K213" s="202">
        <v>2080402</v>
      </c>
      <c r="L213" s="202" t="s">
        <v>825</v>
      </c>
      <c r="M213" s="184"/>
      <c r="N213" s="184"/>
      <c r="O213" s="184"/>
      <c r="P213" s="184">
        <f t="shared" si="135"/>
        <v>0</v>
      </c>
      <c r="Q213" s="207"/>
      <c r="R213" s="185"/>
      <c r="S213" s="159"/>
      <c r="T213" s="195"/>
      <c r="U213" s="195">
        <f t="shared" si="136"/>
        <v>0</v>
      </c>
      <c r="V213" s="188"/>
      <c r="W213" s="89">
        <v>20799</v>
      </c>
      <c r="X213" s="194" t="s">
        <v>826</v>
      </c>
      <c r="Y213" s="118"/>
    </row>
    <row r="214" ht="15.95" customHeight="1" spans="1:25">
      <c r="A214" s="202">
        <v>20805</v>
      </c>
      <c r="B214" s="75" t="s">
        <v>827</v>
      </c>
      <c r="C214" s="60">
        <f t="shared" ref="C214:H214" si="141">SUM(C215:C221)</f>
        <v>4777</v>
      </c>
      <c r="D214" s="60">
        <f t="shared" si="141"/>
        <v>3637</v>
      </c>
      <c r="E214" s="99">
        <f t="shared" si="130"/>
        <v>76.1356499895332</v>
      </c>
      <c r="F214" s="98">
        <f t="shared" si="137"/>
        <v>1079</v>
      </c>
      <c r="G214" s="99">
        <f t="shared" si="131"/>
        <v>42.1813917122752</v>
      </c>
      <c r="H214" s="60">
        <f t="shared" si="141"/>
        <v>3727</v>
      </c>
      <c r="I214" s="98">
        <f t="shared" si="132"/>
        <v>-1050</v>
      </c>
      <c r="J214" s="99">
        <f t="shared" si="133"/>
        <v>-21.9803223780615</v>
      </c>
      <c r="K214" s="202">
        <v>20805</v>
      </c>
      <c r="L214" s="204" t="s">
        <v>828</v>
      </c>
      <c r="M214" s="60">
        <f t="shared" ref="M214:O214" si="142">SUM(M215:M221)</f>
        <v>2558</v>
      </c>
      <c r="N214" s="60">
        <f t="shared" si="142"/>
        <v>2899</v>
      </c>
      <c r="O214" s="60">
        <f t="shared" si="142"/>
        <v>5011</v>
      </c>
      <c r="P214" s="184">
        <f t="shared" si="135"/>
        <v>3637</v>
      </c>
      <c r="Q214" s="207"/>
      <c r="R214" s="185"/>
      <c r="S214" s="159"/>
      <c r="T214" s="195"/>
      <c r="U214" s="195">
        <f t="shared" si="136"/>
        <v>0</v>
      </c>
      <c r="V214" s="188"/>
      <c r="W214" s="89">
        <v>2079902</v>
      </c>
      <c r="X214" s="89" t="s">
        <v>829</v>
      </c>
      <c r="Y214" s="118"/>
    </row>
    <row r="215" ht="15.95" customHeight="1" spans="1:25">
      <c r="A215" s="202">
        <v>2080501</v>
      </c>
      <c r="B215" s="75" t="s">
        <v>830</v>
      </c>
      <c r="C215" s="60">
        <v>54</v>
      </c>
      <c r="D215" s="60">
        <v>51</v>
      </c>
      <c r="E215" s="99">
        <f t="shared" si="130"/>
        <v>94.4444444444444</v>
      </c>
      <c r="F215" s="98">
        <f t="shared" si="137"/>
        <v>-35</v>
      </c>
      <c r="G215" s="99">
        <f t="shared" si="131"/>
        <v>-40.6976744186046</v>
      </c>
      <c r="H215" s="60">
        <v>59</v>
      </c>
      <c r="I215" s="98">
        <f t="shared" si="132"/>
        <v>5</v>
      </c>
      <c r="J215" s="99">
        <f t="shared" si="133"/>
        <v>9.25925925925926</v>
      </c>
      <c r="K215" s="202">
        <v>2080501</v>
      </c>
      <c r="L215" s="202" t="s">
        <v>831</v>
      </c>
      <c r="M215" s="184">
        <v>86</v>
      </c>
      <c r="N215" s="184">
        <v>42</v>
      </c>
      <c r="O215" s="184">
        <f>C215</f>
        <v>54</v>
      </c>
      <c r="P215" s="184">
        <f t="shared" si="135"/>
        <v>51</v>
      </c>
      <c r="Q215" s="207"/>
      <c r="R215" s="185"/>
      <c r="S215" s="159"/>
      <c r="T215" s="195"/>
      <c r="U215" s="195">
        <f t="shared" si="136"/>
        <v>0</v>
      </c>
      <c r="V215" s="188"/>
      <c r="W215" s="89">
        <v>2079903</v>
      </c>
      <c r="X215" s="89" t="s">
        <v>832</v>
      </c>
      <c r="Y215" s="118"/>
    </row>
    <row r="216" ht="15.95" customHeight="1" spans="1:25">
      <c r="A216" s="202">
        <v>2080502</v>
      </c>
      <c r="B216" s="75" t="s">
        <v>833</v>
      </c>
      <c r="C216" s="60">
        <v>394</v>
      </c>
      <c r="D216" s="60">
        <v>390</v>
      </c>
      <c r="E216" s="99">
        <f t="shared" si="130"/>
        <v>98.9847715736041</v>
      </c>
      <c r="F216" s="98">
        <f t="shared" si="137"/>
        <v>85</v>
      </c>
      <c r="G216" s="99">
        <f t="shared" si="131"/>
        <v>27.8688524590164</v>
      </c>
      <c r="H216" s="60">
        <v>439</v>
      </c>
      <c r="I216" s="98">
        <f t="shared" si="132"/>
        <v>45</v>
      </c>
      <c r="J216" s="99">
        <f t="shared" si="133"/>
        <v>11.4213197969543</v>
      </c>
      <c r="K216" s="202">
        <v>2080502</v>
      </c>
      <c r="L216" s="202" t="s">
        <v>833</v>
      </c>
      <c r="M216" s="184">
        <v>305</v>
      </c>
      <c r="N216" s="184">
        <v>325</v>
      </c>
      <c r="O216" s="184">
        <f>C216+16</f>
        <v>410</v>
      </c>
      <c r="P216" s="184">
        <f t="shared" si="135"/>
        <v>390</v>
      </c>
      <c r="Q216" s="207"/>
      <c r="R216" s="185"/>
      <c r="S216" s="159"/>
      <c r="T216" s="195"/>
      <c r="U216" s="195">
        <f t="shared" si="136"/>
        <v>0</v>
      </c>
      <c r="W216" s="89">
        <v>2079999</v>
      </c>
      <c r="X216" s="89" t="s">
        <v>834</v>
      </c>
      <c r="Y216" s="118"/>
    </row>
    <row r="217" ht="15.95" customHeight="1" spans="1:25">
      <c r="A217" s="202">
        <v>2080505</v>
      </c>
      <c r="B217" s="75" t="s">
        <v>835</v>
      </c>
      <c r="C217" s="60">
        <v>1886</v>
      </c>
      <c r="D217" s="60">
        <v>1981</v>
      </c>
      <c r="E217" s="99">
        <f t="shared" si="130"/>
        <v>105.037115588547</v>
      </c>
      <c r="F217" s="98">
        <f t="shared" si="137"/>
        <v>702</v>
      </c>
      <c r="G217" s="99">
        <f t="shared" si="131"/>
        <v>54.886630179828</v>
      </c>
      <c r="H217" s="60">
        <v>2152</v>
      </c>
      <c r="I217" s="98">
        <f t="shared" si="132"/>
        <v>266</v>
      </c>
      <c r="J217" s="99">
        <f t="shared" si="133"/>
        <v>14.1039236479321</v>
      </c>
      <c r="K217" s="202">
        <v>2080505</v>
      </c>
      <c r="L217" s="202" t="s">
        <v>835</v>
      </c>
      <c r="M217" s="184">
        <v>1279</v>
      </c>
      <c r="N217" s="184">
        <v>1536</v>
      </c>
      <c r="O217" s="184">
        <f>C217+130</f>
        <v>2016</v>
      </c>
      <c r="P217" s="184">
        <f t="shared" si="135"/>
        <v>1981</v>
      </c>
      <c r="Q217" s="207"/>
      <c r="R217" s="185"/>
      <c r="S217" s="159"/>
      <c r="T217" s="195"/>
      <c r="U217" s="195">
        <f t="shared" si="136"/>
        <v>0</v>
      </c>
      <c r="V217" s="188"/>
      <c r="W217" s="89">
        <v>20801</v>
      </c>
      <c r="X217" s="194" t="s">
        <v>836</v>
      </c>
      <c r="Y217" s="118"/>
    </row>
    <row r="218" ht="15.95" customHeight="1" spans="1:25">
      <c r="A218" s="202">
        <v>2080506</v>
      </c>
      <c r="B218" s="75" t="s">
        <v>837</v>
      </c>
      <c r="C218" s="60">
        <v>1943</v>
      </c>
      <c r="D218" s="60">
        <v>985</v>
      </c>
      <c r="E218" s="99">
        <f t="shared" si="130"/>
        <v>50.6948018528049</v>
      </c>
      <c r="F218" s="98">
        <f t="shared" si="137"/>
        <v>283</v>
      </c>
      <c r="G218" s="99">
        <f t="shared" si="131"/>
        <v>40.3133903133903</v>
      </c>
      <c r="H218" s="60">
        <v>1077</v>
      </c>
      <c r="I218" s="98">
        <f t="shared" si="132"/>
        <v>-866</v>
      </c>
      <c r="J218" s="99">
        <f t="shared" si="133"/>
        <v>-44.5702521873392</v>
      </c>
      <c r="K218" s="202">
        <v>2080506</v>
      </c>
      <c r="L218" s="202" t="s">
        <v>837</v>
      </c>
      <c r="M218" s="184">
        <v>702</v>
      </c>
      <c r="N218" s="184">
        <v>766</v>
      </c>
      <c r="O218" s="184">
        <f>C218+88</f>
        <v>2031</v>
      </c>
      <c r="P218" s="184">
        <f t="shared" si="135"/>
        <v>985</v>
      </c>
      <c r="Q218" s="207"/>
      <c r="R218" s="185"/>
      <c r="S218" s="159"/>
      <c r="T218" s="195"/>
      <c r="U218" s="195">
        <f t="shared" si="136"/>
        <v>0</v>
      </c>
      <c r="W218" s="89">
        <v>2080101</v>
      </c>
      <c r="X218" s="89" t="s">
        <v>471</v>
      </c>
      <c r="Y218" s="118"/>
    </row>
    <row r="219" ht="15.95" customHeight="1" spans="1:25">
      <c r="A219" s="202">
        <v>2080507</v>
      </c>
      <c r="B219" s="75" t="s">
        <v>838</v>
      </c>
      <c r="C219" s="60">
        <v>500</v>
      </c>
      <c r="D219" s="60">
        <v>230</v>
      </c>
      <c r="E219" s="99">
        <f t="shared" si="130"/>
        <v>46</v>
      </c>
      <c r="F219" s="98">
        <f t="shared" si="137"/>
        <v>44</v>
      </c>
      <c r="G219" s="99">
        <f t="shared" si="131"/>
        <v>23.6559139784946</v>
      </c>
      <c r="H219" s="60"/>
      <c r="I219" s="98">
        <f t="shared" si="132"/>
        <v>-500</v>
      </c>
      <c r="J219" s="99">
        <f t="shared" si="133"/>
        <v>-100</v>
      </c>
      <c r="K219" s="202">
        <v>2080507</v>
      </c>
      <c r="L219" s="202" t="s">
        <v>838</v>
      </c>
      <c r="M219" s="184">
        <v>186</v>
      </c>
      <c r="N219" s="184">
        <v>230</v>
      </c>
      <c r="O219" s="184">
        <f>C219</f>
        <v>500</v>
      </c>
      <c r="P219" s="184">
        <f t="shared" si="135"/>
        <v>230</v>
      </c>
      <c r="Q219" s="207"/>
      <c r="R219" s="185"/>
      <c r="S219" s="159"/>
      <c r="T219" s="195"/>
      <c r="U219" s="195">
        <f t="shared" si="136"/>
        <v>0</v>
      </c>
      <c r="W219" s="89">
        <v>2080102</v>
      </c>
      <c r="X219" s="89" t="s">
        <v>473</v>
      </c>
      <c r="Y219" s="118"/>
    </row>
    <row r="220" ht="15.95" customHeight="1" spans="1:25">
      <c r="A220" s="208">
        <v>2080508</v>
      </c>
      <c r="B220" s="75" t="s">
        <v>839</v>
      </c>
      <c r="C220" s="60"/>
      <c r="D220" s="60"/>
      <c r="E220" s="99">
        <f t="shared" si="130"/>
        <v>0</v>
      </c>
      <c r="F220" s="98">
        <f t="shared" si="137"/>
        <v>0</v>
      </c>
      <c r="G220" s="99">
        <f t="shared" si="131"/>
        <v>0</v>
      </c>
      <c r="H220" s="60"/>
      <c r="I220" s="98">
        <f t="shared" si="132"/>
        <v>0</v>
      </c>
      <c r="J220" s="99">
        <f t="shared" si="133"/>
        <v>0</v>
      </c>
      <c r="K220" s="202">
        <v>2080508</v>
      </c>
      <c r="L220" s="202" t="s">
        <v>840</v>
      </c>
      <c r="M220" s="184"/>
      <c r="N220" s="184"/>
      <c r="O220" s="184"/>
      <c r="P220" s="184">
        <f t="shared" si="135"/>
        <v>0</v>
      </c>
      <c r="Q220" s="207"/>
      <c r="R220" s="185"/>
      <c r="S220" s="159"/>
      <c r="T220" s="195"/>
      <c r="U220" s="195">
        <f t="shared" si="136"/>
        <v>0</v>
      </c>
      <c r="V220" s="188"/>
      <c r="W220" s="89">
        <v>2080103</v>
      </c>
      <c r="X220" s="89" t="s">
        <v>549</v>
      </c>
      <c r="Y220" s="118"/>
    </row>
    <row r="221" ht="15.95" customHeight="1" spans="1:25">
      <c r="A221" s="202">
        <v>2080599</v>
      </c>
      <c r="B221" s="75" t="s">
        <v>841</v>
      </c>
      <c r="C221" s="60"/>
      <c r="D221" s="60"/>
      <c r="E221" s="99">
        <f t="shared" si="130"/>
        <v>0</v>
      </c>
      <c r="F221" s="98">
        <f t="shared" si="137"/>
        <v>0</v>
      </c>
      <c r="G221" s="99">
        <f t="shared" si="131"/>
        <v>0</v>
      </c>
      <c r="H221" s="60"/>
      <c r="I221" s="98">
        <f t="shared" si="132"/>
        <v>0</v>
      </c>
      <c r="J221" s="99">
        <f t="shared" si="133"/>
        <v>0</v>
      </c>
      <c r="K221" s="202">
        <v>2080599</v>
      </c>
      <c r="L221" s="202" t="s">
        <v>841</v>
      </c>
      <c r="M221" s="184"/>
      <c r="N221" s="184"/>
      <c r="O221" s="184"/>
      <c r="P221" s="184">
        <f t="shared" si="135"/>
        <v>0</v>
      </c>
      <c r="Q221" s="207"/>
      <c r="R221" s="185"/>
      <c r="S221" s="159"/>
      <c r="T221" s="195"/>
      <c r="U221" s="195">
        <f t="shared" si="136"/>
        <v>0</v>
      </c>
      <c r="V221" s="188"/>
      <c r="W221" s="89">
        <v>2080104</v>
      </c>
      <c r="X221" s="89" t="s">
        <v>842</v>
      </c>
      <c r="Y221" s="118"/>
    </row>
    <row r="222" ht="15.95" customHeight="1" spans="1:25">
      <c r="A222" s="202">
        <v>20806</v>
      </c>
      <c r="B222" s="75" t="s">
        <v>843</v>
      </c>
      <c r="C222" s="60">
        <f t="shared" ref="C222:H222" si="143">SUM(C223:C223)</f>
        <v>0</v>
      </c>
      <c r="D222" s="60">
        <f t="shared" si="143"/>
        <v>0</v>
      </c>
      <c r="E222" s="99">
        <f t="shared" si="130"/>
        <v>0</v>
      </c>
      <c r="F222" s="98">
        <f t="shared" si="137"/>
        <v>-180</v>
      </c>
      <c r="G222" s="99">
        <f t="shared" si="131"/>
        <v>-100</v>
      </c>
      <c r="H222" s="60">
        <f t="shared" si="143"/>
        <v>0</v>
      </c>
      <c r="I222" s="98">
        <f t="shared" si="132"/>
        <v>0</v>
      </c>
      <c r="J222" s="99">
        <f t="shared" si="133"/>
        <v>0</v>
      </c>
      <c r="K222" s="202">
        <v>20806</v>
      </c>
      <c r="L222" s="204" t="s">
        <v>843</v>
      </c>
      <c r="M222" s="60">
        <f>SUM(M223:M223)</f>
        <v>180</v>
      </c>
      <c r="N222" s="60">
        <f>SUM(N223:N223)</f>
        <v>1</v>
      </c>
      <c r="O222" s="184"/>
      <c r="P222" s="184">
        <f t="shared" si="135"/>
        <v>0</v>
      </c>
      <c r="Q222" s="207"/>
      <c r="R222" s="185"/>
      <c r="S222" s="159"/>
      <c r="T222" s="195"/>
      <c r="U222" s="195">
        <f t="shared" si="136"/>
        <v>0</v>
      </c>
      <c r="W222" s="89">
        <v>2080105</v>
      </c>
      <c r="X222" s="89" t="s">
        <v>844</v>
      </c>
      <c r="Y222" s="118"/>
    </row>
    <row r="223" ht="15.95" customHeight="1" spans="1:25">
      <c r="A223" s="202">
        <v>2080699</v>
      </c>
      <c r="B223" s="75" t="s">
        <v>845</v>
      </c>
      <c r="C223" s="60"/>
      <c r="D223" s="60">
        <f>2-2</f>
        <v>0</v>
      </c>
      <c r="E223" s="99">
        <f t="shared" si="130"/>
        <v>0</v>
      </c>
      <c r="F223" s="98">
        <f t="shared" si="137"/>
        <v>-180</v>
      </c>
      <c r="G223" s="99">
        <f t="shared" si="131"/>
        <v>-100</v>
      </c>
      <c r="H223" s="60"/>
      <c r="I223" s="98">
        <f t="shared" si="132"/>
        <v>0</v>
      </c>
      <c r="J223" s="99">
        <f t="shared" si="133"/>
        <v>0</v>
      </c>
      <c r="K223" s="202">
        <v>2080699</v>
      </c>
      <c r="L223" s="202" t="s">
        <v>845</v>
      </c>
      <c r="M223" s="184">
        <v>180</v>
      </c>
      <c r="N223" s="184">
        <v>1</v>
      </c>
      <c r="O223" s="184"/>
      <c r="P223" s="184">
        <f t="shared" si="135"/>
        <v>0</v>
      </c>
      <c r="Q223" s="207"/>
      <c r="R223" s="185"/>
      <c r="S223" s="159"/>
      <c r="T223" s="195"/>
      <c r="U223" s="195">
        <f t="shared" si="136"/>
        <v>0</v>
      </c>
      <c r="V223" s="188"/>
      <c r="W223" s="89">
        <v>2080108</v>
      </c>
      <c r="X223" s="89" t="s">
        <v>572</v>
      </c>
      <c r="Y223" s="118"/>
    </row>
    <row r="224" ht="15.95" customHeight="1" spans="1:25">
      <c r="A224" s="202">
        <v>20807</v>
      </c>
      <c r="B224" s="75" t="s">
        <v>846</v>
      </c>
      <c r="C224" s="60">
        <f t="shared" ref="C224:H224" si="144">SUM(C225:C225)</f>
        <v>49</v>
      </c>
      <c r="D224" s="60">
        <f t="shared" si="144"/>
        <v>95</v>
      </c>
      <c r="E224" s="99">
        <f t="shared" si="130"/>
        <v>193.877551020408</v>
      </c>
      <c r="F224" s="98">
        <f t="shared" si="137"/>
        <v>48</v>
      </c>
      <c r="G224" s="99">
        <f t="shared" si="131"/>
        <v>102.127659574468</v>
      </c>
      <c r="H224" s="60">
        <f t="shared" si="144"/>
        <v>75</v>
      </c>
      <c r="I224" s="98">
        <f t="shared" si="132"/>
        <v>26</v>
      </c>
      <c r="J224" s="99">
        <f t="shared" si="133"/>
        <v>53.0612244897959</v>
      </c>
      <c r="K224" s="202">
        <v>20807</v>
      </c>
      <c r="L224" s="204" t="s">
        <v>846</v>
      </c>
      <c r="M224" s="60">
        <f t="shared" ref="M224:O224" si="145">SUM(M225:M225)</f>
        <v>47</v>
      </c>
      <c r="N224" s="60">
        <f t="shared" si="145"/>
        <v>95</v>
      </c>
      <c r="O224" s="60">
        <f t="shared" si="145"/>
        <v>40</v>
      </c>
      <c r="P224" s="184">
        <f t="shared" si="135"/>
        <v>95</v>
      </c>
      <c r="Q224" s="207"/>
      <c r="R224" s="185"/>
      <c r="S224" s="159"/>
      <c r="T224" s="195"/>
      <c r="U224" s="195">
        <f t="shared" si="136"/>
        <v>0</v>
      </c>
      <c r="W224" s="89">
        <v>2080109</v>
      </c>
      <c r="X224" s="89" t="s">
        <v>847</v>
      </c>
      <c r="Y224" s="118"/>
    </row>
    <row r="225" ht="15.95" customHeight="1" spans="1:25">
      <c r="A225" s="202">
        <v>2080705</v>
      </c>
      <c r="B225" s="75" t="s">
        <v>848</v>
      </c>
      <c r="C225" s="60">
        <v>49</v>
      </c>
      <c r="D225" s="60">
        <v>95</v>
      </c>
      <c r="E225" s="99">
        <f t="shared" si="130"/>
        <v>193.877551020408</v>
      </c>
      <c r="F225" s="98">
        <f t="shared" si="137"/>
        <v>48</v>
      </c>
      <c r="G225" s="99">
        <f t="shared" si="131"/>
        <v>102.127659574468</v>
      </c>
      <c r="H225" s="60">
        <v>75</v>
      </c>
      <c r="I225" s="98">
        <f t="shared" si="132"/>
        <v>26</v>
      </c>
      <c r="J225" s="99">
        <f t="shared" si="133"/>
        <v>53.0612244897959</v>
      </c>
      <c r="K225" s="202">
        <v>2080705</v>
      </c>
      <c r="L225" s="202" t="s">
        <v>848</v>
      </c>
      <c r="M225" s="184">
        <v>47</v>
      </c>
      <c r="N225" s="184">
        <v>95</v>
      </c>
      <c r="O225" s="184">
        <f>C225-9</f>
        <v>40</v>
      </c>
      <c r="P225" s="184">
        <f t="shared" si="135"/>
        <v>95</v>
      </c>
      <c r="Q225" s="207"/>
      <c r="R225" s="185"/>
      <c r="S225" s="159"/>
      <c r="T225" s="195"/>
      <c r="U225" s="195">
        <f t="shared" si="136"/>
        <v>0</v>
      </c>
      <c r="W225" s="89">
        <v>2080113</v>
      </c>
      <c r="X225" s="89" t="s">
        <v>849</v>
      </c>
      <c r="Y225" s="118"/>
    </row>
    <row r="226" ht="15.95" customHeight="1" spans="1:25">
      <c r="A226" s="202">
        <v>20808</v>
      </c>
      <c r="B226" s="75" t="s">
        <v>850</v>
      </c>
      <c r="C226" s="60">
        <f t="shared" ref="C226:H226" si="146">SUM(C227:C231)</f>
        <v>283</v>
      </c>
      <c r="D226" s="60">
        <f t="shared" si="146"/>
        <v>329</v>
      </c>
      <c r="E226" s="99">
        <f t="shared" si="130"/>
        <v>116.254416961131</v>
      </c>
      <c r="F226" s="98">
        <f t="shared" si="137"/>
        <v>25</v>
      </c>
      <c r="G226" s="99">
        <f t="shared" si="131"/>
        <v>8.2236842105263</v>
      </c>
      <c r="H226" s="60">
        <f t="shared" si="146"/>
        <v>213</v>
      </c>
      <c r="I226" s="98">
        <f t="shared" si="132"/>
        <v>-70</v>
      </c>
      <c r="J226" s="99">
        <f t="shared" si="133"/>
        <v>-24.7349823321555</v>
      </c>
      <c r="K226" s="202">
        <v>20808</v>
      </c>
      <c r="L226" s="204" t="s">
        <v>850</v>
      </c>
      <c r="M226" s="60">
        <f t="shared" ref="M226:O226" si="147">SUM(M227:M231)</f>
        <v>304</v>
      </c>
      <c r="N226" s="60">
        <f t="shared" si="147"/>
        <v>308</v>
      </c>
      <c r="O226" s="60">
        <f t="shared" si="147"/>
        <v>357</v>
      </c>
      <c r="P226" s="184">
        <f t="shared" si="135"/>
        <v>329</v>
      </c>
      <c r="Q226" s="207"/>
      <c r="R226" s="185"/>
      <c r="S226" s="159"/>
      <c r="T226" s="195"/>
      <c r="U226" s="195">
        <f t="shared" si="136"/>
        <v>0</v>
      </c>
      <c r="V226" s="188"/>
      <c r="W226" s="89">
        <v>20802</v>
      </c>
      <c r="X226" s="194" t="s">
        <v>851</v>
      </c>
      <c r="Y226" s="118"/>
    </row>
    <row r="227" ht="15.95" customHeight="1" spans="1:25">
      <c r="A227" s="202">
        <v>2080801</v>
      </c>
      <c r="B227" s="75" t="s">
        <v>852</v>
      </c>
      <c r="C227" s="60">
        <v>70</v>
      </c>
      <c r="D227" s="60">
        <v>130</v>
      </c>
      <c r="E227" s="99">
        <f t="shared" si="130"/>
        <v>185.714285714286</v>
      </c>
      <c r="F227" s="98">
        <f t="shared" si="137"/>
        <v>11</v>
      </c>
      <c r="G227" s="99">
        <f t="shared" si="131"/>
        <v>9.24369747899159</v>
      </c>
      <c r="H227" s="60"/>
      <c r="I227" s="98">
        <f t="shared" si="132"/>
        <v>-70</v>
      </c>
      <c r="J227" s="99">
        <f t="shared" si="133"/>
        <v>-100</v>
      </c>
      <c r="K227" s="202">
        <v>2080801</v>
      </c>
      <c r="L227" s="202" t="s">
        <v>852</v>
      </c>
      <c r="M227" s="184">
        <v>119</v>
      </c>
      <c r="N227" s="184">
        <v>112</v>
      </c>
      <c r="O227" s="184">
        <f>C227+94</f>
        <v>164</v>
      </c>
      <c r="P227" s="184">
        <f t="shared" si="135"/>
        <v>130</v>
      </c>
      <c r="Q227" s="207"/>
      <c r="R227" s="185"/>
      <c r="S227" s="159"/>
      <c r="T227" s="195"/>
      <c r="U227" s="195">
        <f t="shared" si="136"/>
        <v>0</v>
      </c>
      <c r="V227" s="188"/>
      <c r="W227" s="89">
        <v>2080201</v>
      </c>
      <c r="X227" s="89" t="s">
        <v>471</v>
      </c>
      <c r="Y227" s="118"/>
    </row>
    <row r="228" ht="15.95" customHeight="1" spans="1:25">
      <c r="A228" s="202">
        <v>2080805</v>
      </c>
      <c r="B228" s="75" t="s">
        <v>853</v>
      </c>
      <c r="C228" s="60">
        <v>129</v>
      </c>
      <c r="D228" s="60">
        <v>129</v>
      </c>
      <c r="E228" s="99">
        <f t="shared" si="130"/>
        <v>100</v>
      </c>
      <c r="F228" s="98">
        <f t="shared" si="137"/>
        <v>9</v>
      </c>
      <c r="G228" s="99">
        <f t="shared" si="131"/>
        <v>7.5</v>
      </c>
      <c r="H228" s="60">
        <v>129</v>
      </c>
      <c r="I228" s="98">
        <f t="shared" si="132"/>
        <v>0</v>
      </c>
      <c r="J228" s="99">
        <f t="shared" si="133"/>
        <v>0</v>
      </c>
      <c r="K228" s="202">
        <v>2080805</v>
      </c>
      <c r="L228" s="202" t="s">
        <v>853</v>
      </c>
      <c r="M228" s="184">
        <v>120</v>
      </c>
      <c r="N228" s="184">
        <v>129</v>
      </c>
      <c r="O228" s="184">
        <f>C228-9</f>
        <v>120</v>
      </c>
      <c r="P228" s="184">
        <f t="shared" si="135"/>
        <v>129</v>
      </c>
      <c r="Q228" s="207"/>
      <c r="R228" s="185"/>
      <c r="S228" s="159"/>
      <c r="T228" s="195"/>
      <c r="U228" s="195">
        <f t="shared" si="136"/>
        <v>0</v>
      </c>
      <c r="V228" s="188"/>
      <c r="W228" s="89">
        <v>2080207</v>
      </c>
      <c r="X228" s="89" t="s">
        <v>854</v>
      </c>
      <c r="Y228" s="118"/>
    </row>
    <row r="229" ht="15.95" customHeight="1" spans="1:25">
      <c r="A229" s="202">
        <v>2080806</v>
      </c>
      <c r="B229" s="75" t="s">
        <v>855</v>
      </c>
      <c r="C229" s="60">
        <v>5</v>
      </c>
      <c r="D229" s="60">
        <v>3</v>
      </c>
      <c r="E229" s="99">
        <f t="shared" si="130"/>
        <v>60</v>
      </c>
      <c r="F229" s="98">
        <f t="shared" si="137"/>
        <v>1</v>
      </c>
      <c r="G229" s="99">
        <f t="shared" si="131"/>
        <v>50</v>
      </c>
      <c r="H229" s="60">
        <v>4</v>
      </c>
      <c r="I229" s="98">
        <f t="shared" si="132"/>
        <v>-1</v>
      </c>
      <c r="J229" s="99">
        <f t="shared" si="133"/>
        <v>-20</v>
      </c>
      <c r="K229" s="202">
        <v>2080806</v>
      </c>
      <c r="L229" s="202" t="s">
        <v>855</v>
      </c>
      <c r="M229" s="184">
        <v>2</v>
      </c>
      <c r="N229" s="184">
        <v>3</v>
      </c>
      <c r="O229" s="184">
        <f>C229</f>
        <v>5</v>
      </c>
      <c r="P229" s="184">
        <f t="shared" si="135"/>
        <v>3</v>
      </c>
      <c r="Q229" s="207"/>
      <c r="R229" s="185"/>
      <c r="S229" s="159"/>
      <c r="T229" s="195"/>
      <c r="U229" s="195">
        <f t="shared" si="136"/>
        <v>0</v>
      </c>
      <c r="W229" s="89">
        <v>2080208</v>
      </c>
      <c r="X229" s="89" t="s">
        <v>856</v>
      </c>
      <c r="Y229" s="118"/>
    </row>
    <row r="230" s="51" customFormat="1" ht="15.95" customHeight="1" spans="1:25">
      <c r="A230" s="202"/>
      <c r="B230" s="75" t="s">
        <v>857</v>
      </c>
      <c r="C230" s="60"/>
      <c r="D230" s="60"/>
      <c r="E230" s="99">
        <f t="shared" si="130"/>
        <v>0</v>
      </c>
      <c r="F230" s="98">
        <f t="shared" si="137"/>
        <v>0</v>
      </c>
      <c r="G230" s="99">
        <f t="shared" si="131"/>
        <v>0</v>
      </c>
      <c r="H230" s="60">
        <v>3</v>
      </c>
      <c r="I230" s="98">
        <f t="shared" si="132"/>
        <v>3</v>
      </c>
      <c r="J230" s="99">
        <f t="shared" si="133"/>
        <v>0</v>
      </c>
      <c r="K230" s="202">
        <v>2080808</v>
      </c>
      <c r="L230" s="202" t="s">
        <v>857</v>
      </c>
      <c r="M230" s="184"/>
      <c r="N230" s="184"/>
      <c r="O230" s="184"/>
      <c r="P230" s="184">
        <f t="shared" si="135"/>
        <v>0</v>
      </c>
      <c r="Q230" s="207"/>
      <c r="R230" s="185"/>
      <c r="S230" s="159"/>
      <c r="T230" s="195"/>
      <c r="U230" s="195">
        <f t="shared" si="136"/>
        <v>0</v>
      </c>
      <c r="V230" s="71"/>
      <c r="W230" s="89">
        <v>20804</v>
      </c>
      <c r="X230" s="194" t="s">
        <v>858</v>
      </c>
      <c r="Y230" s="118"/>
    </row>
    <row r="231" ht="15.95" customHeight="1" spans="1:25">
      <c r="A231" s="202">
        <v>2080899</v>
      </c>
      <c r="B231" s="75" t="s">
        <v>859</v>
      </c>
      <c r="C231" s="60">
        <v>79</v>
      </c>
      <c r="D231" s="60">
        <v>67</v>
      </c>
      <c r="E231" s="99">
        <f t="shared" si="130"/>
        <v>84.8101265822785</v>
      </c>
      <c r="F231" s="98">
        <f t="shared" si="137"/>
        <v>4</v>
      </c>
      <c r="G231" s="99">
        <f t="shared" si="131"/>
        <v>6.34920634920635</v>
      </c>
      <c r="H231" s="60">
        <v>77</v>
      </c>
      <c r="I231" s="98">
        <f t="shared" si="132"/>
        <v>-2</v>
      </c>
      <c r="J231" s="99">
        <f t="shared" si="133"/>
        <v>-2.53164556962026</v>
      </c>
      <c r="K231" s="202">
        <v>2080899</v>
      </c>
      <c r="L231" s="202" t="s">
        <v>859</v>
      </c>
      <c r="M231" s="184">
        <v>63</v>
      </c>
      <c r="N231" s="184">
        <v>64</v>
      </c>
      <c r="O231" s="184">
        <f>C231-11</f>
        <v>68</v>
      </c>
      <c r="P231" s="184">
        <f t="shared" si="135"/>
        <v>67</v>
      </c>
      <c r="Q231" s="207"/>
      <c r="R231" s="185"/>
      <c r="S231" s="159"/>
      <c r="T231" s="195"/>
      <c r="U231" s="195">
        <f t="shared" si="136"/>
        <v>0</v>
      </c>
      <c r="W231" s="89">
        <v>2080402</v>
      </c>
      <c r="X231" s="89" t="s">
        <v>860</v>
      </c>
      <c r="Y231" s="118"/>
    </row>
    <row r="232" ht="15.95" customHeight="1" spans="1:25">
      <c r="A232" s="202">
        <v>20809</v>
      </c>
      <c r="B232" s="75" t="s">
        <v>861</v>
      </c>
      <c r="C232" s="60">
        <f t="shared" ref="C232:H232" si="148">SUM(C233:C234)</f>
        <v>130</v>
      </c>
      <c r="D232" s="60">
        <f t="shared" si="148"/>
        <v>113</v>
      </c>
      <c r="E232" s="99">
        <f t="shared" si="130"/>
        <v>86.9230769230769</v>
      </c>
      <c r="F232" s="98">
        <f t="shared" si="137"/>
        <v>100</v>
      </c>
      <c r="G232" s="99">
        <f t="shared" si="131"/>
        <v>769.230769230769</v>
      </c>
      <c r="H232" s="60">
        <f t="shared" si="148"/>
        <v>0</v>
      </c>
      <c r="I232" s="98">
        <f t="shared" si="132"/>
        <v>-130</v>
      </c>
      <c r="J232" s="99">
        <f t="shared" si="133"/>
        <v>-100</v>
      </c>
      <c r="K232" s="202">
        <v>20809</v>
      </c>
      <c r="L232" s="204" t="s">
        <v>861</v>
      </c>
      <c r="M232" s="60">
        <f t="shared" ref="M232:O232" si="149">SUM(M233:M234)</f>
        <v>13</v>
      </c>
      <c r="N232" s="60">
        <f t="shared" si="149"/>
        <v>110</v>
      </c>
      <c r="O232" s="60">
        <f t="shared" si="149"/>
        <v>133</v>
      </c>
      <c r="P232" s="184">
        <f t="shared" si="135"/>
        <v>113</v>
      </c>
      <c r="Q232" s="207"/>
      <c r="R232" s="185"/>
      <c r="S232" s="159"/>
      <c r="T232" s="195"/>
      <c r="U232" s="195">
        <f t="shared" si="136"/>
        <v>0</v>
      </c>
      <c r="V232" s="188"/>
      <c r="W232" s="89">
        <v>20805</v>
      </c>
      <c r="X232" s="194" t="s">
        <v>862</v>
      </c>
      <c r="Y232" s="118"/>
    </row>
    <row r="233" ht="15.95" customHeight="1" spans="1:25">
      <c r="A233" s="202">
        <v>2080904</v>
      </c>
      <c r="B233" s="75" t="s">
        <v>863</v>
      </c>
      <c r="C233" s="60"/>
      <c r="D233" s="60">
        <v>3</v>
      </c>
      <c r="E233" s="99">
        <f t="shared" si="130"/>
        <v>0</v>
      </c>
      <c r="F233" s="98">
        <f t="shared" si="137"/>
        <v>3</v>
      </c>
      <c r="G233" s="99">
        <f t="shared" si="131"/>
        <v>0</v>
      </c>
      <c r="H233" s="60"/>
      <c r="I233" s="98">
        <f t="shared" si="132"/>
        <v>0</v>
      </c>
      <c r="J233" s="99">
        <f t="shared" si="133"/>
        <v>0</v>
      </c>
      <c r="K233" s="202">
        <v>2080904</v>
      </c>
      <c r="L233" s="202" t="s">
        <v>863</v>
      </c>
      <c r="M233" s="184"/>
      <c r="N233" s="184">
        <v>3</v>
      </c>
      <c r="O233" s="184"/>
      <c r="P233" s="184">
        <f t="shared" si="135"/>
        <v>3</v>
      </c>
      <c r="Q233" s="207"/>
      <c r="R233" s="185"/>
      <c r="S233" s="159"/>
      <c r="T233" s="195"/>
      <c r="U233" s="195">
        <f t="shared" si="136"/>
        <v>0</v>
      </c>
      <c r="V233" s="188"/>
      <c r="W233" s="89">
        <v>2080505</v>
      </c>
      <c r="X233" s="89" t="s">
        <v>864</v>
      </c>
      <c r="Y233" s="118"/>
    </row>
    <row r="234" ht="15.95" customHeight="1" spans="1:25">
      <c r="A234" s="202">
        <v>2080999</v>
      </c>
      <c r="B234" s="75" t="s">
        <v>865</v>
      </c>
      <c r="C234" s="60">
        <v>130</v>
      </c>
      <c r="D234" s="60">
        <v>110</v>
      </c>
      <c r="E234" s="99">
        <f t="shared" si="130"/>
        <v>84.6153846153846</v>
      </c>
      <c r="F234" s="98">
        <f t="shared" si="137"/>
        <v>97</v>
      </c>
      <c r="G234" s="99">
        <f t="shared" si="131"/>
        <v>746.153846153846</v>
      </c>
      <c r="H234" s="60"/>
      <c r="I234" s="98">
        <f t="shared" si="132"/>
        <v>-130</v>
      </c>
      <c r="J234" s="99">
        <f t="shared" si="133"/>
        <v>-100</v>
      </c>
      <c r="K234" s="202">
        <v>2080999</v>
      </c>
      <c r="L234" s="202" t="s">
        <v>865</v>
      </c>
      <c r="M234" s="184">
        <v>13</v>
      </c>
      <c r="N234" s="184">
        <v>107</v>
      </c>
      <c r="O234" s="184">
        <f>C234+3</f>
        <v>133</v>
      </c>
      <c r="P234" s="184">
        <f t="shared" si="135"/>
        <v>110</v>
      </c>
      <c r="Q234" s="207"/>
      <c r="R234" s="185"/>
      <c r="S234" s="159"/>
      <c r="T234" s="195"/>
      <c r="U234" s="195">
        <f t="shared" si="136"/>
        <v>0</v>
      </c>
      <c r="W234" s="89">
        <v>2080507</v>
      </c>
      <c r="X234" s="89" t="s">
        <v>866</v>
      </c>
      <c r="Y234" s="118"/>
    </row>
    <row r="235" ht="15.95" customHeight="1" spans="1:25">
      <c r="A235" s="202">
        <v>20810</v>
      </c>
      <c r="B235" s="75" t="s">
        <v>867</v>
      </c>
      <c r="C235" s="60">
        <f t="shared" ref="C235:H235" si="150">SUM(C236:C241)</f>
        <v>191</v>
      </c>
      <c r="D235" s="60">
        <f t="shared" si="150"/>
        <v>197</v>
      </c>
      <c r="E235" s="99">
        <f t="shared" si="130"/>
        <v>103.141361256544</v>
      </c>
      <c r="F235" s="98">
        <f t="shared" si="137"/>
        <v>149</v>
      </c>
      <c r="G235" s="99">
        <f t="shared" si="131"/>
        <v>310.416666666667</v>
      </c>
      <c r="H235" s="60">
        <f t="shared" si="150"/>
        <v>307</v>
      </c>
      <c r="I235" s="98">
        <f t="shared" si="132"/>
        <v>116</v>
      </c>
      <c r="J235" s="99">
        <f t="shared" si="133"/>
        <v>60.7329842931937</v>
      </c>
      <c r="K235" s="202">
        <v>20810</v>
      </c>
      <c r="L235" s="204" t="s">
        <v>867</v>
      </c>
      <c r="M235" s="60">
        <f t="shared" ref="M235:O235" si="151">SUM(M236:M241)</f>
        <v>48</v>
      </c>
      <c r="N235" s="60">
        <f t="shared" si="151"/>
        <v>149</v>
      </c>
      <c r="O235" s="60">
        <f t="shared" si="151"/>
        <v>196</v>
      </c>
      <c r="P235" s="184">
        <f t="shared" si="135"/>
        <v>197</v>
      </c>
      <c r="Q235" s="207"/>
      <c r="R235" s="185"/>
      <c r="S235" s="159"/>
      <c r="T235" s="195"/>
      <c r="U235" s="195">
        <f t="shared" si="136"/>
        <v>0</v>
      </c>
      <c r="W235" s="89">
        <v>2080508</v>
      </c>
      <c r="X235" s="89" t="s">
        <v>868</v>
      </c>
      <c r="Y235" s="118"/>
    </row>
    <row r="236" ht="15.95" customHeight="1" spans="1:25">
      <c r="A236" s="202">
        <v>2081001</v>
      </c>
      <c r="B236" s="75" t="s">
        <v>869</v>
      </c>
      <c r="C236" s="60"/>
      <c r="D236" s="60">
        <v>6</v>
      </c>
      <c r="E236" s="99">
        <f t="shared" si="130"/>
        <v>0</v>
      </c>
      <c r="F236" s="98">
        <f t="shared" si="137"/>
        <v>-1</v>
      </c>
      <c r="G236" s="99">
        <f t="shared" si="131"/>
        <v>-14.2857142857143</v>
      </c>
      <c r="H236" s="60"/>
      <c r="I236" s="98">
        <f t="shared" si="132"/>
        <v>0</v>
      </c>
      <c r="J236" s="99">
        <f t="shared" si="133"/>
        <v>0</v>
      </c>
      <c r="K236" s="202">
        <v>2081001</v>
      </c>
      <c r="L236" s="202" t="s">
        <v>869</v>
      </c>
      <c r="M236" s="184">
        <v>7</v>
      </c>
      <c r="N236" s="184"/>
      <c r="O236" s="184"/>
      <c r="P236" s="184">
        <f t="shared" si="135"/>
        <v>6</v>
      </c>
      <c r="Q236" s="207"/>
      <c r="R236" s="185"/>
      <c r="S236" s="159"/>
      <c r="T236" s="195"/>
      <c r="U236" s="195">
        <f t="shared" si="136"/>
        <v>0</v>
      </c>
      <c r="V236" s="188"/>
      <c r="W236" s="89">
        <v>2080599</v>
      </c>
      <c r="X236" s="89" t="s">
        <v>870</v>
      </c>
      <c r="Y236" s="118"/>
    </row>
    <row r="237" ht="15.95" customHeight="1" spans="1:25">
      <c r="A237" s="202">
        <v>2081002</v>
      </c>
      <c r="B237" s="75" t="s">
        <v>871</v>
      </c>
      <c r="C237" s="60">
        <v>183</v>
      </c>
      <c r="D237" s="60">
        <v>169</v>
      </c>
      <c r="E237" s="99">
        <f t="shared" si="130"/>
        <v>92.3497267759563</v>
      </c>
      <c r="F237" s="98">
        <f t="shared" si="137"/>
        <v>128</v>
      </c>
      <c r="G237" s="99">
        <f t="shared" si="131"/>
        <v>312.19512195122</v>
      </c>
      <c r="H237" s="60">
        <v>140</v>
      </c>
      <c r="I237" s="98">
        <f t="shared" si="132"/>
        <v>-43</v>
      </c>
      <c r="J237" s="99">
        <f t="shared" si="133"/>
        <v>-23.4972677595628</v>
      </c>
      <c r="K237" s="202">
        <v>2081002</v>
      </c>
      <c r="L237" s="202" t="s">
        <v>871</v>
      </c>
      <c r="M237" s="184">
        <v>41</v>
      </c>
      <c r="N237" s="184">
        <v>135</v>
      </c>
      <c r="O237" s="184">
        <f>C237-10</f>
        <v>173</v>
      </c>
      <c r="P237" s="184">
        <f t="shared" si="135"/>
        <v>169</v>
      </c>
      <c r="Q237" s="207"/>
      <c r="R237" s="185"/>
      <c r="S237" s="159"/>
      <c r="T237" s="195"/>
      <c r="U237" s="195">
        <f t="shared" si="136"/>
        <v>0</v>
      </c>
      <c r="V237" s="188"/>
      <c r="W237" s="89">
        <v>20806</v>
      </c>
      <c r="X237" s="194" t="s">
        <v>872</v>
      </c>
      <c r="Y237" s="118"/>
    </row>
    <row r="238" ht="15.95" customHeight="1" spans="1:25">
      <c r="A238" s="202">
        <v>2081004</v>
      </c>
      <c r="B238" s="75" t="s">
        <v>873</v>
      </c>
      <c r="C238" s="60"/>
      <c r="D238" s="60"/>
      <c r="E238" s="99">
        <f t="shared" si="130"/>
        <v>0</v>
      </c>
      <c r="F238" s="98">
        <f t="shared" si="137"/>
        <v>0</v>
      </c>
      <c r="G238" s="99">
        <f t="shared" si="131"/>
        <v>0</v>
      </c>
      <c r="H238" s="60">
        <v>6</v>
      </c>
      <c r="I238" s="98">
        <f t="shared" si="132"/>
        <v>6</v>
      </c>
      <c r="J238" s="99">
        <f t="shared" si="133"/>
        <v>0</v>
      </c>
      <c r="K238" s="202">
        <v>2081004</v>
      </c>
      <c r="L238" s="202" t="s">
        <v>873</v>
      </c>
      <c r="M238" s="184"/>
      <c r="N238" s="184"/>
      <c r="O238" s="184"/>
      <c r="P238" s="184">
        <f t="shared" si="135"/>
        <v>0</v>
      </c>
      <c r="Q238" s="207"/>
      <c r="R238" s="185"/>
      <c r="S238" s="159"/>
      <c r="T238" s="195"/>
      <c r="U238" s="195">
        <f t="shared" si="136"/>
        <v>0</v>
      </c>
      <c r="W238" s="89">
        <v>2080602</v>
      </c>
      <c r="X238" s="89" t="s">
        <v>874</v>
      </c>
      <c r="Y238" s="118"/>
    </row>
    <row r="239" ht="15.95" customHeight="1" spans="1:25">
      <c r="A239" s="202">
        <v>2081005</v>
      </c>
      <c r="B239" s="75" t="s">
        <v>875</v>
      </c>
      <c r="C239" s="60"/>
      <c r="D239" s="60"/>
      <c r="E239" s="99">
        <f t="shared" si="130"/>
        <v>0</v>
      </c>
      <c r="F239" s="98">
        <f t="shared" si="137"/>
        <v>0</v>
      </c>
      <c r="G239" s="99">
        <f t="shared" si="131"/>
        <v>0</v>
      </c>
      <c r="H239" s="60"/>
      <c r="I239" s="98">
        <f t="shared" si="132"/>
        <v>0</v>
      </c>
      <c r="J239" s="99">
        <f t="shared" si="133"/>
        <v>0</v>
      </c>
      <c r="K239" s="202">
        <v>2081005</v>
      </c>
      <c r="L239" s="202" t="s">
        <v>875</v>
      </c>
      <c r="M239" s="184"/>
      <c r="N239" s="184"/>
      <c r="O239" s="184"/>
      <c r="P239" s="184">
        <f t="shared" si="135"/>
        <v>0</v>
      </c>
      <c r="Q239" s="207"/>
      <c r="R239" s="185"/>
      <c r="S239" s="159"/>
      <c r="T239" s="195"/>
      <c r="U239" s="195">
        <f t="shared" si="136"/>
        <v>0</v>
      </c>
      <c r="V239" s="188"/>
      <c r="W239" s="89">
        <v>2080699</v>
      </c>
      <c r="X239" s="89" t="s">
        <v>876</v>
      </c>
      <c r="Y239" s="118"/>
    </row>
    <row r="240" ht="15.95" customHeight="1" spans="1:25">
      <c r="A240" s="202">
        <v>2081006</v>
      </c>
      <c r="B240" s="75" t="s">
        <v>877</v>
      </c>
      <c r="C240" s="60">
        <v>8</v>
      </c>
      <c r="D240" s="60">
        <v>22</v>
      </c>
      <c r="E240" s="99">
        <f t="shared" si="130"/>
        <v>275</v>
      </c>
      <c r="F240" s="98">
        <f t="shared" si="137"/>
        <v>22</v>
      </c>
      <c r="G240" s="99">
        <f t="shared" si="131"/>
        <v>0</v>
      </c>
      <c r="H240" s="60">
        <v>76</v>
      </c>
      <c r="I240" s="98">
        <f t="shared" si="132"/>
        <v>68</v>
      </c>
      <c r="J240" s="99">
        <f t="shared" si="133"/>
        <v>850</v>
      </c>
      <c r="K240" s="202">
        <v>2081006</v>
      </c>
      <c r="L240" s="202" t="s">
        <v>878</v>
      </c>
      <c r="M240" s="184"/>
      <c r="N240" s="184">
        <v>14</v>
      </c>
      <c r="O240" s="184">
        <f>C240+15</f>
        <v>23</v>
      </c>
      <c r="P240" s="184">
        <f t="shared" si="135"/>
        <v>22</v>
      </c>
      <c r="Q240" s="207"/>
      <c r="R240" s="185"/>
      <c r="S240" s="159"/>
      <c r="T240" s="195"/>
      <c r="U240" s="195">
        <f t="shared" si="136"/>
        <v>0</v>
      </c>
      <c r="V240" s="188"/>
      <c r="W240" s="89">
        <v>20807</v>
      </c>
      <c r="X240" s="194" t="s">
        <v>879</v>
      </c>
      <c r="Y240" s="118"/>
    </row>
    <row r="241" ht="15.95" customHeight="1" spans="1:25">
      <c r="A241" s="202">
        <v>2081099</v>
      </c>
      <c r="B241" s="75" t="s">
        <v>880</v>
      </c>
      <c r="C241" s="60"/>
      <c r="D241" s="60"/>
      <c r="E241" s="99">
        <f t="shared" si="130"/>
        <v>0</v>
      </c>
      <c r="F241" s="98">
        <f t="shared" si="137"/>
        <v>0</v>
      </c>
      <c r="G241" s="99">
        <f t="shared" si="131"/>
        <v>0</v>
      </c>
      <c r="H241" s="60">
        <v>85</v>
      </c>
      <c r="I241" s="98">
        <f t="shared" si="132"/>
        <v>85</v>
      </c>
      <c r="J241" s="99">
        <f t="shared" si="133"/>
        <v>0</v>
      </c>
      <c r="K241" s="202">
        <v>2081099</v>
      </c>
      <c r="L241" s="202" t="s">
        <v>880</v>
      </c>
      <c r="M241" s="184"/>
      <c r="N241" s="184"/>
      <c r="O241" s="184"/>
      <c r="P241" s="184">
        <f t="shared" si="135"/>
        <v>0</v>
      </c>
      <c r="Q241" s="207"/>
      <c r="R241" s="185"/>
      <c r="S241" s="159"/>
      <c r="T241" s="195"/>
      <c r="U241" s="195">
        <f t="shared" si="136"/>
        <v>0</v>
      </c>
      <c r="W241" s="89">
        <v>2080701</v>
      </c>
      <c r="X241" s="89" t="s">
        <v>881</v>
      </c>
      <c r="Y241" s="118"/>
    </row>
    <row r="242" ht="15.95" customHeight="1" spans="1:25">
      <c r="A242" s="202">
        <v>20811</v>
      </c>
      <c r="B242" s="75" t="s">
        <v>882</v>
      </c>
      <c r="C242" s="60">
        <f t="shared" ref="C242:H242" si="152">SUM(C243:C247)</f>
        <v>41</v>
      </c>
      <c r="D242" s="60">
        <f t="shared" si="152"/>
        <v>241</v>
      </c>
      <c r="E242" s="99">
        <f t="shared" si="130"/>
        <v>587.80487804878</v>
      </c>
      <c r="F242" s="98">
        <f t="shared" si="137"/>
        <v>24</v>
      </c>
      <c r="G242" s="99">
        <f t="shared" si="131"/>
        <v>11.0599078341014</v>
      </c>
      <c r="H242" s="60">
        <f t="shared" si="152"/>
        <v>48</v>
      </c>
      <c r="I242" s="98">
        <f t="shared" si="132"/>
        <v>7</v>
      </c>
      <c r="J242" s="99">
        <f t="shared" si="133"/>
        <v>17.0731707317073</v>
      </c>
      <c r="K242" s="202">
        <v>20811</v>
      </c>
      <c r="L242" s="204" t="s">
        <v>882</v>
      </c>
      <c r="M242" s="60">
        <f t="shared" ref="M242:O242" si="153">SUM(M243:M247)</f>
        <v>217</v>
      </c>
      <c r="N242" s="60">
        <f t="shared" si="153"/>
        <v>149</v>
      </c>
      <c r="O242" s="60">
        <f t="shared" si="153"/>
        <v>39</v>
      </c>
      <c r="P242" s="184">
        <f t="shared" si="135"/>
        <v>241</v>
      </c>
      <c r="Q242" s="207"/>
      <c r="R242" s="185"/>
      <c r="S242" s="159"/>
      <c r="T242" s="195"/>
      <c r="U242" s="195">
        <f t="shared" si="136"/>
        <v>0</v>
      </c>
      <c r="W242" s="89">
        <v>2080702</v>
      </c>
      <c r="X242" s="89" t="s">
        <v>883</v>
      </c>
      <c r="Y242" s="118"/>
    </row>
    <row r="243" ht="15.95" customHeight="1" spans="1:25">
      <c r="A243" s="202">
        <v>2081104</v>
      </c>
      <c r="B243" s="75" t="s">
        <v>884</v>
      </c>
      <c r="C243" s="60"/>
      <c r="D243" s="60">
        <v>78</v>
      </c>
      <c r="E243" s="99">
        <f t="shared" si="130"/>
        <v>0</v>
      </c>
      <c r="F243" s="98">
        <f t="shared" si="137"/>
        <v>6</v>
      </c>
      <c r="G243" s="99">
        <f t="shared" si="131"/>
        <v>8.33333333333333</v>
      </c>
      <c r="H243" s="60"/>
      <c r="I243" s="98">
        <f t="shared" si="132"/>
        <v>0</v>
      </c>
      <c r="J243" s="99">
        <f t="shared" si="133"/>
        <v>0</v>
      </c>
      <c r="K243" s="202">
        <v>2081104</v>
      </c>
      <c r="L243" s="202" t="s">
        <v>884</v>
      </c>
      <c r="M243" s="184">
        <v>72</v>
      </c>
      <c r="N243" s="184">
        <v>76</v>
      </c>
      <c r="O243" s="184"/>
      <c r="P243" s="184">
        <f t="shared" si="135"/>
        <v>78</v>
      </c>
      <c r="Q243" s="207"/>
      <c r="R243" s="185"/>
      <c r="S243" s="159"/>
      <c r="T243" s="195"/>
      <c r="U243" s="195">
        <f t="shared" si="136"/>
        <v>0</v>
      </c>
      <c r="W243" s="89">
        <v>2080711</v>
      </c>
      <c r="X243" s="89" t="s">
        <v>885</v>
      </c>
      <c r="Y243" s="118"/>
    </row>
    <row r="244" ht="15.95" customHeight="1" spans="1:25">
      <c r="A244" s="202">
        <v>2081105</v>
      </c>
      <c r="B244" s="75" t="s">
        <v>886</v>
      </c>
      <c r="C244" s="60"/>
      <c r="D244" s="60"/>
      <c r="E244" s="99">
        <f t="shared" si="130"/>
        <v>0</v>
      </c>
      <c r="F244" s="98">
        <f t="shared" si="137"/>
        <v>0</v>
      </c>
      <c r="G244" s="99">
        <f t="shared" si="131"/>
        <v>0</v>
      </c>
      <c r="H244" s="60">
        <v>27</v>
      </c>
      <c r="I244" s="98">
        <f t="shared" si="132"/>
        <v>27</v>
      </c>
      <c r="J244" s="99">
        <f t="shared" si="133"/>
        <v>0</v>
      </c>
      <c r="K244" s="202">
        <v>2081105</v>
      </c>
      <c r="L244" s="202" t="s">
        <v>887</v>
      </c>
      <c r="M244" s="184"/>
      <c r="N244" s="184"/>
      <c r="O244" s="184"/>
      <c r="P244" s="184">
        <f t="shared" si="135"/>
        <v>0</v>
      </c>
      <c r="Q244" s="207"/>
      <c r="R244" s="185"/>
      <c r="S244" s="159"/>
      <c r="T244" s="195"/>
      <c r="U244" s="195">
        <f t="shared" si="136"/>
        <v>0</v>
      </c>
      <c r="V244" s="188"/>
      <c r="W244" s="89">
        <v>2080712</v>
      </c>
      <c r="X244" s="89" t="s">
        <v>888</v>
      </c>
      <c r="Y244" s="118"/>
    </row>
    <row r="245" ht="15.95" customHeight="1" spans="1:25">
      <c r="A245" s="202">
        <v>2081106</v>
      </c>
      <c r="B245" s="75" t="s">
        <v>889</v>
      </c>
      <c r="C245" s="60"/>
      <c r="D245" s="60"/>
      <c r="E245" s="99">
        <f t="shared" si="130"/>
        <v>0</v>
      </c>
      <c r="F245" s="98">
        <f t="shared" si="137"/>
        <v>0</v>
      </c>
      <c r="G245" s="99">
        <f t="shared" si="131"/>
        <v>0</v>
      </c>
      <c r="H245" s="60"/>
      <c r="I245" s="98">
        <f t="shared" si="132"/>
        <v>0</v>
      </c>
      <c r="J245" s="99">
        <f t="shared" si="133"/>
        <v>0</v>
      </c>
      <c r="K245" s="202">
        <v>2081106</v>
      </c>
      <c r="L245" s="202" t="s">
        <v>889</v>
      </c>
      <c r="M245" s="184"/>
      <c r="N245" s="184"/>
      <c r="O245" s="184"/>
      <c r="P245" s="184">
        <f t="shared" si="135"/>
        <v>0</v>
      </c>
      <c r="Q245" s="207"/>
      <c r="R245" s="185"/>
      <c r="S245" s="159"/>
      <c r="T245" s="195"/>
      <c r="U245" s="195">
        <f t="shared" si="136"/>
        <v>0</v>
      </c>
      <c r="V245" s="188"/>
      <c r="W245" s="89">
        <v>2080713</v>
      </c>
      <c r="X245" s="89" t="s">
        <v>890</v>
      </c>
      <c r="Y245" s="118"/>
    </row>
    <row r="246" ht="15.95" customHeight="1" spans="1:25">
      <c r="A246" s="202">
        <v>2081107</v>
      </c>
      <c r="B246" s="75" t="s">
        <v>891</v>
      </c>
      <c r="C246" s="60"/>
      <c r="D246" s="60">
        <v>112</v>
      </c>
      <c r="E246" s="99">
        <f t="shared" si="130"/>
        <v>0</v>
      </c>
      <c r="F246" s="98">
        <f t="shared" si="137"/>
        <v>13</v>
      </c>
      <c r="G246" s="99">
        <f t="shared" si="131"/>
        <v>13.1313131313131</v>
      </c>
      <c r="H246" s="60"/>
      <c r="I246" s="98">
        <f t="shared" si="132"/>
        <v>0</v>
      </c>
      <c r="J246" s="99">
        <f t="shared" si="133"/>
        <v>0</v>
      </c>
      <c r="K246" s="202">
        <v>2081107</v>
      </c>
      <c r="L246" s="202" t="s">
        <v>891</v>
      </c>
      <c r="M246" s="184">
        <v>99</v>
      </c>
      <c r="N246" s="184">
        <v>22</v>
      </c>
      <c r="O246" s="184"/>
      <c r="P246" s="184">
        <f t="shared" si="135"/>
        <v>112</v>
      </c>
      <c r="Q246" s="207"/>
      <c r="R246" s="185"/>
      <c r="S246" s="159"/>
      <c r="T246" s="195"/>
      <c r="U246" s="195">
        <f t="shared" si="136"/>
        <v>0</v>
      </c>
      <c r="W246" s="89">
        <v>2080799</v>
      </c>
      <c r="X246" s="89" t="s">
        <v>892</v>
      </c>
      <c r="Y246" s="118"/>
    </row>
    <row r="247" ht="15.95" customHeight="1" spans="1:25">
      <c r="A247" s="202">
        <v>2081199</v>
      </c>
      <c r="B247" s="75" t="s">
        <v>893</v>
      </c>
      <c r="C247" s="60">
        <v>41</v>
      </c>
      <c r="D247" s="60">
        <v>51</v>
      </c>
      <c r="E247" s="99">
        <f t="shared" si="130"/>
        <v>124.390243902439</v>
      </c>
      <c r="F247" s="98">
        <f t="shared" si="137"/>
        <v>5</v>
      </c>
      <c r="G247" s="99">
        <f t="shared" si="131"/>
        <v>10.8695652173913</v>
      </c>
      <c r="H247" s="60">
        <v>21</v>
      </c>
      <c r="I247" s="98">
        <f t="shared" si="132"/>
        <v>-20</v>
      </c>
      <c r="J247" s="99">
        <f t="shared" si="133"/>
        <v>-48.780487804878</v>
      </c>
      <c r="K247" s="202">
        <v>2081199</v>
      </c>
      <c r="L247" s="202" t="s">
        <v>893</v>
      </c>
      <c r="M247" s="184">
        <v>46</v>
      </c>
      <c r="N247" s="184">
        <v>51</v>
      </c>
      <c r="O247" s="184">
        <f>C247-2</f>
        <v>39</v>
      </c>
      <c r="P247" s="184">
        <f t="shared" si="135"/>
        <v>51</v>
      </c>
      <c r="Q247" s="207"/>
      <c r="R247" s="185"/>
      <c r="S247" s="159"/>
      <c r="T247" s="195"/>
      <c r="U247" s="195">
        <f t="shared" si="136"/>
        <v>0</v>
      </c>
      <c r="W247" s="89">
        <v>20808</v>
      </c>
      <c r="X247" s="194" t="s">
        <v>894</v>
      </c>
      <c r="Y247" s="118"/>
    </row>
    <row r="248" ht="15.95" customHeight="1" spans="1:25">
      <c r="A248" s="202">
        <v>20816</v>
      </c>
      <c r="B248" s="75" t="s">
        <v>895</v>
      </c>
      <c r="C248" s="60">
        <f t="shared" ref="C248:H248" si="154">SUM(C249:C249)</f>
        <v>0</v>
      </c>
      <c r="D248" s="60">
        <f t="shared" si="154"/>
        <v>0</v>
      </c>
      <c r="E248" s="99">
        <f t="shared" si="130"/>
        <v>0</v>
      </c>
      <c r="F248" s="98">
        <f t="shared" si="137"/>
        <v>0</v>
      </c>
      <c r="G248" s="99">
        <f t="shared" si="131"/>
        <v>0</v>
      </c>
      <c r="H248" s="60">
        <f t="shared" si="154"/>
        <v>0</v>
      </c>
      <c r="I248" s="98">
        <f t="shared" si="132"/>
        <v>0</v>
      </c>
      <c r="J248" s="99">
        <f t="shared" si="133"/>
        <v>0</v>
      </c>
      <c r="K248" s="202">
        <v>20816</v>
      </c>
      <c r="L248" s="204" t="s">
        <v>895</v>
      </c>
      <c r="M248" s="184"/>
      <c r="N248" s="184"/>
      <c r="O248" s="184"/>
      <c r="P248" s="184">
        <f t="shared" si="135"/>
        <v>0</v>
      </c>
      <c r="Q248" s="207"/>
      <c r="R248" s="185"/>
      <c r="S248" s="159"/>
      <c r="T248" s="195"/>
      <c r="U248" s="195">
        <f t="shared" si="136"/>
        <v>0</v>
      </c>
      <c r="V248" s="188"/>
      <c r="W248" s="89">
        <v>2080801</v>
      </c>
      <c r="X248" s="89" t="s">
        <v>896</v>
      </c>
      <c r="Y248" s="118"/>
    </row>
    <row r="249" ht="15.95" customHeight="1" spans="1:25">
      <c r="A249" s="202">
        <v>2081699</v>
      </c>
      <c r="B249" s="75" t="s">
        <v>897</v>
      </c>
      <c r="C249" s="60"/>
      <c r="D249" s="60"/>
      <c r="E249" s="99">
        <f t="shared" si="130"/>
        <v>0</v>
      </c>
      <c r="F249" s="98">
        <f t="shared" si="137"/>
        <v>0</v>
      </c>
      <c r="G249" s="99">
        <f t="shared" si="131"/>
        <v>0</v>
      </c>
      <c r="H249" s="60"/>
      <c r="I249" s="98">
        <f t="shared" si="132"/>
        <v>0</v>
      </c>
      <c r="J249" s="99">
        <f t="shared" si="133"/>
        <v>0</v>
      </c>
      <c r="K249" s="202">
        <v>2081699</v>
      </c>
      <c r="L249" s="202" t="s">
        <v>897</v>
      </c>
      <c r="M249" s="184"/>
      <c r="N249" s="184"/>
      <c r="O249" s="184"/>
      <c r="P249" s="184">
        <f t="shared" si="135"/>
        <v>0</v>
      </c>
      <c r="Q249" s="207"/>
      <c r="R249" s="185"/>
      <c r="S249" s="159"/>
      <c r="T249" s="195"/>
      <c r="U249" s="195">
        <f t="shared" si="136"/>
        <v>0</v>
      </c>
      <c r="V249" s="188"/>
      <c r="W249" s="89">
        <v>2080805</v>
      </c>
      <c r="X249" s="89" t="s">
        <v>898</v>
      </c>
      <c r="Y249" s="118"/>
    </row>
    <row r="250" ht="15.95" customHeight="1" spans="1:25">
      <c r="A250" s="202">
        <v>20819</v>
      </c>
      <c r="B250" s="75" t="s">
        <v>899</v>
      </c>
      <c r="C250" s="60">
        <f t="shared" ref="C250:H250" si="155">SUM(C251:C252)</f>
        <v>121</v>
      </c>
      <c r="D250" s="60">
        <f t="shared" si="155"/>
        <v>345</v>
      </c>
      <c r="E250" s="99">
        <f t="shared" si="130"/>
        <v>285.123966942149</v>
      </c>
      <c r="F250" s="98">
        <f t="shared" si="137"/>
        <v>211</v>
      </c>
      <c r="G250" s="99">
        <f t="shared" si="131"/>
        <v>157.462686567164</v>
      </c>
      <c r="H250" s="60">
        <f t="shared" si="155"/>
        <v>275</v>
      </c>
      <c r="I250" s="98">
        <f t="shared" si="132"/>
        <v>154</v>
      </c>
      <c r="J250" s="99">
        <f t="shared" si="133"/>
        <v>127.272727272727</v>
      </c>
      <c r="K250" s="202">
        <v>20819</v>
      </c>
      <c r="L250" s="204" t="s">
        <v>899</v>
      </c>
      <c r="M250" s="60">
        <f t="shared" ref="M250:O250" si="156">SUM(M251:M252)</f>
        <v>134</v>
      </c>
      <c r="N250" s="60">
        <f t="shared" si="156"/>
        <v>343</v>
      </c>
      <c r="O250" s="60">
        <f t="shared" si="156"/>
        <v>121</v>
      </c>
      <c r="P250" s="184">
        <f t="shared" si="135"/>
        <v>345</v>
      </c>
      <c r="Q250" s="207"/>
      <c r="R250" s="185"/>
      <c r="S250" s="159"/>
      <c r="T250" s="195"/>
      <c r="U250" s="195">
        <f t="shared" si="136"/>
        <v>0</v>
      </c>
      <c r="V250" s="188"/>
      <c r="W250" s="89">
        <v>2080806</v>
      </c>
      <c r="X250" s="89" t="s">
        <v>900</v>
      </c>
      <c r="Y250" s="118"/>
    </row>
    <row r="251" ht="15.95" customHeight="1" spans="1:25">
      <c r="A251" s="202">
        <v>2081901</v>
      </c>
      <c r="B251" s="75" t="s">
        <v>901</v>
      </c>
      <c r="C251" s="60">
        <v>47</v>
      </c>
      <c r="D251" s="60">
        <v>127</v>
      </c>
      <c r="E251" s="99">
        <f t="shared" si="130"/>
        <v>270.212765957447</v>
      </c>
      <c r="F251" s="98">
        <f t="shared" si="137"/>
        <v>114</v>
      </c>
      <c r="G251" s="99">
        <f t="shared" si="131"/>
        <v>876.923076923077</v>
      </c>
      <c r="H251" s="60">
        <v>105</v>
      </c>
      <c r="I251" s="98">
        <f t="shared" si="132"/>
        <v>58</v>
      </c>
      <c r="J251" s="99">
        <f t="shared" si="133"/>
        <v>123.404255319149</v>
      </c>
      <c r="K251" s="202">
        <v>2081901</v>
      </c>
      <c r="L251" s="202" t="s">
        <v>901</v>
      </c>
      <c r="M251" s="184">
        <v>13</v>
      </c>
      <c r="N251" s="184">
        <v>126</v>
      </c>
      <c r="O251" s="184">
        <f>C251</f>
        <v>47</v>
      </c>
      <c r="P251" s="184">
        <f t="shared" si="135"/>
        <v>127</v>
      </c>
      <c r="Q251" s="207"/>
      <c r="R251" s="185"/>
      <c r="S251" s="159"/>
      <c r="T251" s="195"/>
      <c r="U251" s="195">
        <f t="shared" si="136"/>
        <v>0</v>
      </c>
      <c r="W251" s="89">
        <v>2080899</v>
      </c>
      <c r="X251" s="89" t="s">
        <v>902</v>
      </c>
      <c r="Y251" s="118"/>
    </row>
    <row r="252" ht="15.95" customHeight="1" spans="1:25">
      <c r="A252" s="202">
        <v>2081902</v>
      </c>
      <c r="B252" s="75" t="s">
        <v>903</v>
      </c>
      <c r="C252" s="60">
        <v>74</v>
      </c>
      <c r="D252" s="60">
        <v>218</v>
      </c>
      <c r="E252" s="99">
        <f t="shared" si="130"/>
        <v>294.594594594595</v>
      </c>
      <c r="F252" s="98">
        <f t="shared" si="137"/>
        <v>97</v>
      </c>
      <c r="G252" s="99">
        <f t="shared" si="131"/>
        <v>80.1652892561983</v>
      </c>
      <c r="H252" s="60">
        <v>170</v>
      </c>
      <c r="I252" s="98">
        <f t="shared" si="132"/>
        <v>96</v>
      </c>
      <c r="J252" s="99">
        <f t="shared" si="133"/>
        <v>129.72972972973</v>
      </c>
      <c r="K252" s="202">
        <v>2081902</v>
      </c>
      <c r="L252" s="202" t="s">
        <v>903</v>
      </c>
      <c r="M252" s="184">
        <v>121</v>
      </c>
      <c r="N252" s="184">
        <v>217</v>
      </c>
      <c r="O252" s="184">
        <f>C252</f>
        <v>74</v>
      </c>
      <c r="P252" s="184">
        <f t="shared" si="135"/>
        <v>218</v>
      </c>
      <c r="Q252" s="207"/>
      <c r="R252" s="185"/>
      <c r="S252" s="159"/>
      <c r="T252" s="195"/>
      <c r="U252" s="195">
        <f t="shared" si="136"/>
        <v>0</v>
      </c>
      <c r="W252" s="89">
        <v>20809</v>
      </c>
      <c r="X252" s="194" t="s">
        <v>904</v>
      </c>
      <c r="Y252" s="118"/>
    </row>
    <row r="253" ht="15.95" customHeight="1" spans="1:25">
      <c r="A253" s="202">
        <v>20820</v>
      </c>
      <c r="B253" s="75" t="s">
        <v>905</v>
      </c>
      <c r="C253" s="60">
        <f t="shared" ref="C253:H253" si="157">SUM(C254:C255)</f>
        <v>0</v>
      </c>
      <c r="D253" s="60">
        <f t="shared" si="157"/>
        <v>0</v>
      </c>
      <c r="E253" s="99">
        <f t="shared" si="130"/>
        <v>0</v>
      </c>
      <c r="F253" s="98">
        <f t="shared" si="137"/>
        <v>-10</v>
      </c>
      <c r="G253" s="99">
        <f t="shared" si="131"/>
        <v>-100</v>
      </c>
      <c r="H253" s="60">
        <f t="shared" si="157"/>
        <v>5</v>
      </c>
      <c r="I253" s="98">
        <f t="shared" si="132"/>
        <v>5</v>
      </c>
      <c r="J253" s="99">
        <f t="shared" si="133"/>
        <v>0</v>
      </c>
      <c r="K253" s="202">
        <v>20820</v>
      </c>
      <c r="L253" s="204" t="s">
        <v>905</v>
      </c>
      <c r="M253" s="60">
        <f>SUM(M254:M255)</f>
        <v>10</v>
      </c>
      <c r="N253" s="184"/>
      <c r="O253" s="60">
        <f>SUM(O254:O255)</f>
        <v>0</v>
      </c>
      <c r="P253" s="184">
        <f t="shared" si="135"/>
        <v>0</v>
      </c>
      <c r="Q253" s="207"/>
      <c r="R253" s="185"/>
      <c r="S253" s="159"/>
      <c r="T253" s="195"/>
      <c r="U253" s="195">
        <f t="shared" si="136"/>
        <v>0</v>
      </c>
      <c r="V253" s="188"/>
      <c r="W253" s="89">
        <v>2080901</v>
      </c>
      <c r="X253" s="89" t="s">
        <v>906</v>
      </c>
      <c r="Y253" s="118"/>
    </row>
    <row r="254" ht="15.95" customHeight="1" spans="1:25">
      <c r="A254" s="202">
        <v>2082001</v>
      </c>
      <c r="B254" s="75" t="s">
        <v>907</v>
      </c>
      <c r="C254" s="60"/>
      <c r="D254" s="60"/>
      <c r="E254" s="99">
        <f t="shared" si="130"/>
        <v>0</v>
      </c>
      <c r="F254" s="98">
        <f t="shared" si="137"/>
        <v>-10</v>
      </c>
      <c r="G254" s="99">
        <f t="shared" si="131"/>
        <v>-100</v>
      </c>
      <c r="H254" s="60">
        <v>5</v>
      </c>
      <c r="I254" s="98">
        <f t="shared" si="132"/>
        <v>5</v>
      </c>
      <c r="J254" s="99">
        <f t="shared" si="133"/>
        <v>0</v>
      </c>
      <c r="K254" s="202">
        <v>2082001</v>
      </c>
      <c r="L254" s="202" t="s">
        <v>907</v>
      </c>
      <c r="M254" s="184">
        <v>10</v>
      </c>
      <c r="N254" s="184"/>
      <c r="O254" s="184"/>
      <c r="P254" s="184">
        <f t="shared" si="135"/>
        <v>0</v>
      </c>
      <c r="Q254" s="207"/>
      <c r="R254" s="185"/>
      <c r="S254" s="159"/>
      <c r="T254" s="195"/>
      <c r="U254" s="195">
        <f t="shared" si="136"/>
        <v>0</v>
      </c>
      <c r="V254" s="188"/>
      <c r="W254" s="89">
        <v>2080902</v>
      </c>
      <c r="X254" s="89" t="s">
        <v>908</v>
      </c>
      <c r="Y254" s="118"/>
    </row>
    <row r="255" ht="15.95" customHeight="1" spans="1:25">
      <c r="A255" s="202">
        <v>2082002</v>
      </c>
      <c r="B255" s="75" t="s">
        <v>909</v>
      </c>
      <c r="C255" s="60"/>
      <c r="D255" s="60"/>
      <c r="E255" s="99">
        <f t="shared" si="130"/>
        <v>0</v>
      </c>
      <c r="F255" s="98">
        <f t="shared" si="137"/>
        <v>0</v>
      </c>
      <c r="G255" s="99">
        <f t="shared" si="131"/>
        <v>0</v>
      </c>
      <c r="H255" s="60"/>
      <c r="I255" s="98">
        <f t="shared" si="132"/>
        <v>0</v>
      </c>
      <c r="J255" s="99">
        <f t="shared" si="133"/>
        <v>0</v>
      </c>
      <c r="K255" s="202">
        <v>2082002</v>
      </c>
      <c r="L255" s="202" t="s">
        <v>909</v>
      </c>
      <c r="M255" s="184"/>
      <c r="N255" s="184"/>
      <c r="O255" s="184"/>
      <c r="P255" s="184">
        <f t="shared" si="135"/>
        <v>0</v>
      </c>
      <c r="Q255" s="207"/>
      <c r="R255" s="185"/>
      <c r="S255" s="159"/>
      <c r="T255" s="195"/>
      <c r="U255" s="195">
        <f t="shared" si="136"/>
        <v>0</v>
      </c>
      <c r="W255" s="89">
        <v>2080903</v>
      </c>
      <c r="X255" s="89" t="s">
        <v>910</v>
      </c>
      <c r="Y255" s="118"/>
    </row>
    <row r="256" ht="15.95" customHeight="1" spans="1:25">
      <c r="A256" s="202">
        <v>20821</v>
      </c>
      <c r="B256" s="75" t="s">
        <v>911</v>
      </c>
      <c r="C256" s="60">
        <f t="shared" ref="C256:H256" si="158">SUM(C257:C258)</f>
        <v>17</v>
      </c>
      <c r="D256" s="60">
        <f t="shared" si="158"/>
        <v>16</v>
      </c>
      <c r="E256" s="99">
        <f t="shared" si="130"/>
        <v>94.1176470588235</v>
      </c>
      <c r="F256" s="98">
        <f t="shared" si="137"/>
        <v>-4</v>
      </c>
      <c r="G256" s="99">
        <f t="shared" si="131"/>
        <v>-20</v>
      </c>
      <c r="H256" s="60">
        <f t="shared" si="158"/>
        <v>53</v>
      </c>
      <c r="I256" s="98">
        <f t="shared" si="132"/>
        <v>36</v>
      </c>
      <c r="J256" s="99">
        <f t="shared" si="133"/>
        <v>211.764705882353</v>
      </c>
      <c r="K256" s="202">
        <v>20821</v>
      </c>
      <c r="L256" s="202" t="s">
        <v>911</v>
      </c>
      <c r="M256" s="60">
        <f t="shared" ref="M256:O256" si="159">SUM(M257:M258)</f>
        <v>20</v>
      </c>
      <c r="N256" s="60">
        <f t="shared" si="159"/>
        <v>10</v>
      </c>
      <c r="O256" s="60">
        <f t="shared" si="159"/>
        <v>17</v>
      </c>
      <c r="P256" s="184">
        <f t="shared" si="135"/>
        <v>16</v>
      </c>
      <c r="Q256" s="207"/>
      <c r="R256" s="185"/>
      <c r="S256" s="159"/>
      <c r="T256" s="195"/>
      <c r="U256" s="195">
        <f t="shared" si="136"/>
        <v>0</v>
      </c>
      <c r="W256" s="89">
        <v>2080904</v>
      </c>
      <c r="X256" s="89" t="s">
        <v>912</v>
      </c>
      <c r="Y256" s="118"/>
    </row>
    <row r="257" ht="15.95" customHeight="1" spans="1:25">
      <c r="A257" s="202">
        <v>2082101</v>
      </c>
      <c r="B257" s="75" t="s">
        <v>913</v>
      </c>
      <c r="C257" s="60">
        <v>6</v>
      </c>
      <c r="D257" s="60">
        <v>6</v>
      </c>
      <c r="E257" s="99">
        <f t="shared" si="130"/>
        <v>100</v>
      </c>
      <c r="F257" s="98">
        <f t="shared" si="137"/>
        <v>-2</v>
      </c>
      <c r="G257" s="99">
        <f t="shared" si="131"/>
        <v>-25</v>
      </c>
      <c r="H257" s="60">
        <v>26</v>
      </c>
      <c r="I257" s="98">
        <f t="shared" si="132"/>
        <v>20</v>
      </c>
      <c r="J257" s="99">
        <f t="shared" si="133"/>
        <v>333.333333333333</v>
      </c>
      <c r="K257" s="202">
        <v>2082101</v>
      </c>
      <c r="L257" s="202" t="s">
        <v>913</v>
      </c>
      <c r="M257" s="184">
        <v>8</v>
      </c>
      <c r="N257" s="184">
        <v>3</v>
      </c>
      <c r="O257" s="184">
        <f>C257</f>
        <v>6</v>
      </c>
      <c r="P257" s="184">
        <f t="shared" si="135"/>
        <v>6</v>
      </c>
      <c r="Q257" s="207"/>
      <c r="R257" s="185"/>
      <c r="S257" s="159"/>
      <c r="T257" s="195"/>
      <c r="U257" s="195">
        <f t="shared" si="136"/>
        <v>0</v>
      </c>
      <c r="V257" s="188"/>
      <c r="W257" s="89">
        <v>2080905</v>
      </c>
      <c r="X257" s="89" t="s">
        <v>914</v>
      </c>
      <c r="Y257" s="118"/>
    </row>
    <row r="258" ht="15.95" customHeight="1" spans="1:25">
      <c r="A258" s="202">
        <v>2082102</v>
      </c>
      <c r="B258" s="75" t="s">
        <v>915</v>
      </c>
      <c r="C258" s="60">
        <v>11</v>
      </c>
      <c r="D258" s="60">
        <v>10</v>
      </c>
      <c r="E258" s="99">
        <f t="shared" si="130"/>
        <v>90.9090909090909</v>
      </c>
      <c r="F258" s="98">
        <f t="shared" si="137"/>
        <v>-2</v>
      </c>
      <c r="G258" s="99">
        <f t="shared" si="131"/>
        <v>-16.6666666666667</v>
      </c>
      <c r="H258" s="60">
        <v>27</v>
      </c>
      <c r="I258" s="98">
        <f t="shared" si="132"/>
        <v>16</v>
      </c>
      <c r="J258" s="99">
        <f t="shared" si="133"/>
        <v>145.454545454545</v>
      </c>
      <c r="K258" s="202">
        <v>2082102</v>
      </c>
      <c r="L258" s="202" t="s">
        <v>915</v>
      </c>
      <c r="M258" s="184">
        <v>12</v>
      </c>
      <c r="N258" s="184">
        <v>7</v>
      </c>
      <c r="O258" s="184">
        <f>C258</f>
        <v>11</v>
      </c>
      <c r="P258" s="184">
        <f t="shared" si="135"/>
        <v>10</v>
      </c>
      <c r="Q258" s="207"/>
      <c r="R258" s="185"/>
      <c r="S258" s="159"/>
      <c r="T258" s="195"/>
      <c r="U258" s="195">
        <f t="shared" si="136"/>
        <v>0</v>
      </c>
      <c r="V258" s="188"/>
      <c r="W258" s="89">
        <v>2080999</v>
      </c>
      <c r="X258" s="89" t="s">
        <v>916</v>
      </c>
      <c r="Y258" s="118"/>
    </row>
    <row r="259" ht="15.95" customHeight="1" spans="1:25">
      <c r="A259" s="202">
        <v>20824</v>
      </c>
      <c r="B259" s="75" t="s">
        <v>917</v>
      </c>
      <c r="C259" s="60">
        <f t="shared" ref="C259:H259" si="160">SUM(C260:C261)</f>
        <v>0</v>
      </c>
      <c r="D259" s="60">
        <f t="shared" si="160"/>
        <v>0</v>
      </c>
      <c r="E259" s="99">
        <f t="shared" si="130"/>
        <v>0</v>
      </c>
      <c r="F259" s="98">
        <f t="shared" si="137"/>
        <v>0</v>
      </c>
      <c r="G259" s="99">
        <f t="shared" si="131"/>
        <v>0</v>
      </c>
      <c r="H259" s="60">
        <f t="shared" si="160"/>
        <v>0</v>
      </c>
      <c r="I259" s="98">
        <f t="shared" si="132"/>
        <v>0</v>
      </c>
      <c r="J259" s="99">
        <f t="shared" si="133"/>
        <v>0</v>
      </c>
      <c r="K259" s="202">
        <v>20824</v>
      </c>
      <c r="L259" s="204" t="s">
        <v>917</v>
      </c>
      <c r="M259" s="184"/>
      <c r="N259" s="184"/>
      <c r="O259" s="184"/>
      <c r="P259" s="184">
        <f t="shared" si="135"/>
        <v>0</v>
      </c>
      <c r="Q259" s="207"/>
      <c r="R259" s="185"/>
      <c r="S259" s="159"/>
      <c r="T259" s="195"/>
      <c r="U259" s="195">
        <f t="shared" si="136"/>
        <v>0</v>
      </c>
      <c r="W259" s="89">
        <v>20810</v>
      </c>
      <c r="X259" s="194" t="s">
        <v>918</v>
      </c>
      <c r="Y259" s="118"/>
    </row>
    <row r="260" ht="15.95" customHeight="1" spans="1:25">
      <c r="A260" s="202">
        <v>2082401</v>
      </c>
      <c r="B260" s="75" t="s">
        <v>919</v>
      </c>
      <c r="C260" s="60"/>
      <c r="D260" s="60"/>
      <c r="E260" s="99">
        <f t="shared" si="130"/>
        <v>0</v>
      </c>
      <c r="F260" s="98">
        <f t="shared" si="137"/>
        <v>0</v>
      </c>
      <c r="G260" s="99">
        <f t="shared" si="131"/>
        <v>0</v>
      </c>
      <c r="H260" s="60"/>
      <c r="I260" s="98">
        <f t="shared" si="132"/>
        <v>0</v>
      </c>
      <c r="J260" s="99">
        <f t="shared" si="133"/>
        <v>0</v>
      </c>
      <c r="K260" s="202">
        <v>2082401</v>
      </c>
      <c r="L260" s="202" t="s">
        <v>919</v>
      </c>
      <c r="M260" s="184"/>
      <c r="N260" s="184"/>
      <c r="O260" s="184"/>
      <c r="P260" s="184">
        <f t="shared" si="135"/>
        <v>0</v>
      </c>
      <c r="Q260" s="207"/>
      <c r="R260" s="185"/>
      <c r="S260" s="159"/>
      <c r="T260" s="195"/>
      <c r="U260" s="195">
        <f t="shared" si="136"/>
        <v>0</v>
      </c>
      <c r="W260" s="89">
        <v>2081001</v>
      </c>
      <c r="X260" s="89" t="s">
        <v>920</v>
      </c>
      <c r="Y260" s="118"/>
    </row>
    <row r="261" ht="15.95" customHeight="1" spans="1:25">
      <c r="A261" s="202">
        <v>2082402</v>
      </c>
      <c r="B261" s="75" t="s">
        <v>921</v>
      </c>
      <c r="C261" s="60"/>
      <c r="D261" s="60"/>
      <c r="E261" s="99">
        <f t="shared" si="130"/>
        <v>0</v>
      </c>
      <c r="F261" s="98">
        <f t="shared" si="137"/>
        <v>0</v>
      </c>
      <c r="G261" s="99">
        <f t="shared" si="131"/>
        <v>0</v>
      </c>
      <c r="H261" s="60"/>
      <c r="I261" s="98">
        <f t="shared" si="132"/>
        <v>0</v>
      </c>
      <c r="J261" s="99">
        <f t="shared" si="133"/>
        <v>0</v>
      </c>
      <c r="K261" s="202">
        <v>2082402</v>
      </c>
      <c r="L261" s="202" t="s">
        <v>921</v>
      </c>
      <c r="M261" s="184"/>
      <c r="N261" s="184"/>
      <c r="O261" s="184"/>
      <c r="P261" s="184">
        <f t="shared" si="135"/>
        <v>0</v>
      </c>
      <c r="Q261" s="207"/>
      <c r="R261" s="185"/>
      <c r="S261" s="159"/>
      <c r="T261" s="195"/>
      <c r="U261" s="195">
        <f t="shared" si="136"/>
        <v>0</v>
      </c>
      <c r="V261" s="188"/>
      <c r="W261" s="89">
        <v>2081002</v>
      </c>
      <c r="X261" s="89" t="s">
        <v>922</v>
      </c>
      <c r="Y261" s="118"/>
    </row>
    <row r="262" ht="15.95" customHeight="1" spans="1:25">
      <c r="A262" s="202">
        <v>20825</v>
      </c>
      <c r="B262" s="75" t="s">
        <v>923</v>
      </c>
      <c r="C262" s="60">
        <f t="shared" ref="C262:H262" si="161">SUM(C263:C264)</f>
        <v>57</v>
      </c>
      <c r="D262" s="60">
        <f t="shared" si="161"/>
        <v>46</v>
      </c>
      <c r="E262" s="99">
        <f t="shared" ref="E262:E325" si="162">IF(C262&lt;&gt;0,D262/C262*100,0)</f>
        <v>80.7017543859649</v>
      </c>
      <c r="F262" s="98">
        <f t="shared" si="137"/>
        <v>9</v>
      </c>
      <c r="G262" s="99">
        <f t="shared" ref="G262:G325" si="163">IF(M262&lt;&gt;0,(D262/M262-1)*100,0)</f>
        <v>24.3243243243243</v>
      </c>
      <c r="H262" s="60">
        <f t="shared" si="161"/>
        <v>51</v>
      </c>
      <c r="I262" s="98">
        <f t="shared" ref="I262:I325" si="164">H262-C262</f>
        <v>-6</v>
      </c>
      <c r="J262" s="99">
        <f t="shared" ref="J262:J325" si="165">IF(C262&lt;&gt;0,(H262/C262-1)*100,0)</f>
        <v>-10.5263157894737</v>
      </c>
      <c r="K262" s="202">
        <v>20825</v>
      </c>
      <c r="L262" s="204" t="s">
        <v>923</v>
      </c>
      <c r="M262" s="60">
        <f t="shared" ref="M262:O262" si="166">SUM(M263:M264)</f>
        <v>37</v>
      </c>
      <c r="N262" s="60">
        <f t="shared" si="166"/>
        <v>38</v>
      </c>
      <c r="O262" s="60">
        <f t="shared" si="166"/>
        <v>51</v>
      </c>
      <c r="P262" s="184">
        <f t="shared" ref="P262:P325" si="167">D262</f>
        <v>46</v>
      </c>
      <c r="Q262" s="207"/>
      <c r="R262" s="185"/>
      <c r="S262" s="159"/>
      <c r="T262" s="195"/>
      <c r="U262" s="195">
        <f t="shared" ref="U262:U325" si="168">Q262+R262+S262+T262</f>
        <v>0</v>
      </c>
      <c r="V262" s="188"/>
      <c r="W262" s="89">
        <v>2081003</v>
      </c>
      <c r="X262" s="89" t="s">
        <v>924</v>
      </c>
      <c r="Y262" s="118"/>
    </row>
    <row r="263" s="67" customFormat="1" ht="15.95" customHeight="1" spans="1:25">
      <c r="A263" s="202">
        <v>2082501</v>
      </c>
      <c r="B263" s="75" t="s">
        <v>925</v>
      </c>
      <c r="C263" s="60">
        <v>54</v>
      </c>
      <c r="D263" s="60">
        <v>43</v>
      </c>
      <c r="E263" s="99">
        <f t="shared" si="162"/>
        <v>79.6296296296296</v>
      </c>
      <c r="F263" s="98">
        <f t="shared" si="137"/>
        <v>10</v>
      </c>
      <c r="G263" s="99">
        <f t="shared" si="163"/>
        <v>30.3030303030303</v>
      </c>
      <c r="H263" s="60">
        <v>48</v>
      </c>
      <c r="I263" s="98">
        <f t="shared" si="164"/>
        <v>-6</v>
      </c>
      <c r="J263" s="99">
        <f t="shared" si="165"/>
        <v>-11.1111111111111</v>
      </c>
      <c r="K263" s="202">
        <v>2082501</v>
      </c>
      <c r="L263" s="202" t="s">
        <v>925</v>
      </c>
      <c r="M263" s="184">
        <v>33</v>
      </c>
      <c r="N263" s="184">
        <v>35</v>
      </c>
      <c r="O263" s="184">
        <f>C263-6</f>
        <v>48</v>
      </c>
      <c r="P263" s="184">
        <f t="shared" si="167"/>
        <v>43</v>
      </c>
      <c r="Q263" s="207"/>
      <c r="R263" s="159"/>
      <c r="S263" s="159"/>
      <c r="T263" s="159"/>
      <c r="U263" s="193">
        <f t="shared" si="168"/>
        <v>0</v>
      </c>
      <c r="V263" s="71"/>
      <c r="W263" s="89">
        <v>2081004</v>
      </c>
      <c r="X263" s="89" t="s">
        <v>926</v>
      </c>
      <c r="Y263" s="118"/>
    </row>
    <row r="264" ht="15.95" customHeight="1" spans="1:25">
      <c r="A264" s="202">
        <v>2082502</v>
      </c>
      <c r="B264" s="75" t="s">
        <v>927</v>
      </c>
      <c r="C264" s="60">
        <v>3</v>
      </c>
      <c r="D264" s="60">
        <v>3</v>
      </c>
      <c r="E264" s="99">
        <f t="shared" si="162"/>
        <v>100</v>
      </c>
      <c r="F264" s="98">
        <f t="shared" si="137"/>
        <v>-1</v>
      </c>
      <c r="G264" s="99">
        <f t="shared" si="163"/>
        <v>-25</v>
      </c>
      <c r="H264" s="60">
        <v>3</v>
      </c>
      <c r="I264" s="98">
        <f t="shared" si="164"/>
        <v>0</v>
      </c>
      <c r="J264" s="99">
        <f t="shared" si="165"/>
        <v>0</v>
      </c>
      <c r="K264" s="202">
        <v>2082502</v>
      </c>
      <c r="L264" s="202" t="s">
        <v>927</v>
      </c>
      <c r="M264" s="184">
        <v>4</v>
      </c>
      <c r="N264" s="184">
        <v>3</v>
      </c>
      <c r="O264" s="184">
        <f>C264</f>
        <v>3</v>
      </c>
      <c r="P264" s="184">
        <f t="shared" si="167"/>
        <v>3</v>
      </c>
      <c r="Q264" s="207"/>
      <c r="R264" s="185"/>
      <c r="S264" s="159"/>
      <c r="T264" s="195"/>
      <c r="U264" s="195">
        <f t="shared" si="168"/>
        <v>0</v>
      </c>
      <c r="W264" s="89">
        <v>2081005</v>
      </c>
      <c r="X264" s="89" t="s">
        <v>928</v>
      </c>
      <c r="Y264" s="118"/>
    </row>
    <row r="265" ht="15.95" customHeight="1" spans="1:25">
      <c r="A265" s="202">
        <v>20826</v>
      </c>
      <c r="B265" s="75" t="s">
        <v>929</v>
      </c>
      <c r="C265" s="60">
        <f t="shared" ref="C265:H265" si="169">SUM(C266:C268)</f>
        <v>268</v>
      </c>
      <c r="D265" s="60">
        <f t="shared" si="169"/>
        <v>1218</v>
      </c>
      <c r="E265" s="99">
        <f t="shared" si="162"/>
        <v>454.477611940299</v>
      </c>
      <c r="F265" s="98">
        <f t="shared" si="137"/>
        <v>235</v>
      </c>
      <c r="G265" s="99">
        <f t="shared" si="163"/>
        <v>23.9064089521872</v>
      </c>
      <c r="H265" s="60">
        <f t="shared" si="169"/>
        <v>326</v>
      </c>
      <c r="I265" s="98">
        <f t="shared" si="164"/>
        <v>58</v>
      </c>
      <c r="J265" s="99">
        <f t="shared" si="165"/>
        <v>21.6417910447761</v>
      </c>
      <c r="K265" s="202">
        <v>20826</v>
      </c>
      <c r="L265" s="204" t="s">
        <v>929</v>
      </c>
      <c r="M265" s="60">
        <f t="shared" ref="M265:O265" si="170">SUM(M266:M268)</f>
        <v>983</v>
      </c>
      <c r="N265" s="60">
        <f t="shared" si="170"/>
        <v>1169</v>
      </c>
      <c r="O265" s="60">
        <f t="shared" si="170"/>
        <v>316</v>
      </c>
      <c r="P265" s="184">
        <f t="shared" si="167"/>
        <v>1218</v>
      </c>
      <c r="Q265" s="207"/>
      <c r="R265" s="185"/>
      <c r="S265" s="159"/>
      <c r="T265" s="195"/>
      <c r="U265" s="195">
        <f t="shared" si="168"/>
        <v>0</v>
      </c>
      <c r="V265" s="188"/>
      <c r="W265" s="89">
        <v>2081006</v>
      </c>
      <c r="X265" s="89" t="s">
        <v>878</v>
      </c>
      <c r="Y265" s="118"/>
    </row>
    <row r="266" ht="15.95" customHeight="1" spans="1:25">
      <c r="A266" s="202">
        <v>2082601</v>
      </c>
      <c r="B266" s="75" t="s">
        <v>930</v>
      </c>
      <c r="C266" s="60"/>
      <c r="D266" s="60"/>
      <c r="E266" s="99">
        <f t="shared" si="162"/>
        <v>0</v>
      </c>
      <c r="F266" s="98">
        <f t="shared" ref="F266:F329" si="171">D266-M266</f>
        <v>0</v>
      </c>
      <c r="G266" s="99">
        <f t="shared" si="163"/>
        <v>0</v>
      </c>
      <c r="H266" s="60"/>
      <c r="I266" s="98">
        <f t="shared" si="164"/>
        <v>0</v>
      </c>
      <c r="J266" s="99">
        <f t="shared" si="165"/>
        <v>0</v>
      </c>
      <c r="K266" s="202">
        <v>2082601</v>
      </c>
      <c r="L266" s="202" t="s">
        <v>930</v>
      </c>
      <c r="M266" s="184"/>
      <c r="N266" s="184"/>
      <c r="O266" s="184"/>
      <c r="P266" s="184">
        <f t="shared" si="167"/>
        <v>0</v>
      </c>
      <c r="Q266" s="207"/>
      <c r="R266" s="185"/>
      <c r="S266" s="159"/>
      <c r="T266" s="195"/>
      <c r="U266" s="195">
        <f t="shared" si="168"/>
        <v>0</v>
      </c>
      <c r="V266" s="188"/>
      <c r="W266" s="89">
        <v>2081099</v>
      </c>
      <c r="X266" s="89" t="s">
        <v>931</v>
      </c>
      <c r="Y266" s="118"/>
    </row>
    <row r="267" ht="15.95" customHeight="1" spans="1:25">
      <c r="A267" s="202">
        <v>2082602</v>
      </c>
      <c r="B267" s="75" t="s">
        <v>932</v>
      </c>
      <c r="C267" s="60">
        <v>268</v>
      </c>
      <c r="D267" s="60">
        <v>1218</v>
      </c>
      <c r="E267" s="99">
        <f t="shared" si="162"/>
        <v>454.477611940299</v>
      </c>
      <c r="F267" s="98">
        <f t="shared" si="171"/>
        <v>235</v>
      </c>
      <c r="G267" s="99">
        <f t="shared" si="163"/>
        <v>23.9064089521872</v>
      </c>
      <c r="H267" s="60">
        <v>326</v>
      </c>
      <c r="I267" s="98">
        <f t="shared" si="164"/>
        <v>58</v>
      </c>
      <c r="J267" s="99">
        <f t="shared" si="165"/>
        <v>21.6417910447761</v>
      </c>
      <c r="K267" s="202">
        <v>2082602</v>
      </c>
      <c r="L267" s="75" t="s">
        <v>932</v>
      </c>
      <c r="M267" s="184">
        <v>983</v>
      </c>
      <c r="N267" s="184">
        <v>1169</v>
      </c>
      <c r="O267" s="184">
        <f>C267+48</f>
        <v>316</v>
      </c>
      <c r="P267" s="184">
        <f t="shared" si="167"/>
        <v>1218</v>
      </c>
      <c r="Q267" s="207"/>
      <c r="R267" s="185"/>
      <c r="S267" s="159"/>
      <c r="T267" s="195"/>
      <c r="U267" s="195">
        <f t="shared" si="168"/>
        <v>0</v>
      </c>
      <c r="W267" s="89">
        <v>20811</v>
      </c>
      <c r="X267" s="194" t="s">
        <v>933</v>
      </c>
      <c r="Y267" s="118"/>
    </row>
    <row r="268" ht="15.95" customHeight="1" spans="1:25">
      <c r="A268" s="202">
        <v>2082699</v>
      </c>
      <c r="B268" s="75" t="s">
        <v>934</v>
      </c>
      <c r="C268" s="60"/>
      <c r="D268" s="60"/>
      <c r="E268" s="99">
        <f t="shared" si="162"/>
        <v>0</v>
      </c>
      <c r="F268" s="98">
        <f t="shared" si="171"/>
        <v>0</v>
      </c>
      <c r="G268" s="99">
        <f t="shared" si="163"/>
        <v>0</v>
      </c>
      <c r="H268" s="60"/>
      <c r="I268" s="98">
        <f t="shared" si="164"/>
        <v>0</v>
      </c>
      <c r="J268" s="99">
        <f t="shared" si="165"/>
        <v>0</v>
      </c>
      <c r="K268" s="202">
        <v>2082699</v>
      </c>
      <c r="L268" s="202" t="s">
        <v>934</v>
      </c>
      <c r="M268" s="184"/>
      <c r="N268" s="184"/>
      <c r="O268" s="184"/>
      <c r="P268" s="184">
        <f t="shared" si="167"/>
        <v>0</v>
      </c>
      <c r="Q268" s="207"/>
      <c r="R268" s="185"/>
      <c r="S268" s="159"/>
      <c r="T268" s="195"/>
      <c r="U268" s="195">
        <f t="shared" si="168"/>
        <v>0</v>
      </c>
      <c r="W268" s="89">
        <v>2081101</v>
      </c>
      <c r="X268" s="89" t="s">
        <v>471</v>
      </c>
      <c r="Y268" s="118"/>
    </row>
    <row r="269" ht="15.95" customHeight="1" spans="1:25">
      <c r="A269" s="202">
        <v>20827</v>
      </c>
      <c r="B269" s="75" t="s">
        <v>935</v>
      </c>
      <c r="C269" s="60">
        <f t="shared" ref="C269:H269" si="172">SUM(C270:C272)</f>
        <v>0</v>
      </c>
      <c r="D269" s="60">
        <f t="shared" si="172"/>
        <v>0</v>
      </c>
      <c r="E269" s="99">
        <f t="shared" si="162"/>
        <v>0</v>
      </c>
      <c r="F269" s="98">
        <f t="shared" si="171"/>
        <v>0</v>
      </c>
      <c r="G269" s="99">
        <f t="shared" si="163"/>
        <v>0</v>
      </c>
      <c r="H269" s="60">
        <f t="shared" si="172"/>
        <v>0</v>
      </c>
      <c r="I269" s="98">
        <f t="shared" si="164"/>
        <v>0</v>
      </c>
      <c r="J269" s="99">
        <f t="shared" si="165"/>
        <v>0</v>
      </c>
      <c r="K269" s="202">
        <v>20827</v>
      </c>
      <c r="L269" s="202" t="s">
        <v>935</v>
      </c>
      <c r="M269" s="184"/>
      <c r="N269" s="184"/>
      <c r="O269" s="184"/>
      <c r="P269" s="184">
        <f t="shared" si="167"/>
        <v>0</v>
      </c>
      <c r="Q269" s="207"/>
      <c r="R269" s="185"/>
      <c r="S269" s="159"/>
      <c r="T269" s="195"/>
      <c r="U269" s="195">
        <f t="shared" si="168"/>
        <v>0</v>
      </c>
      <c r="V269" s="188"/>
      <c r="W269" s="89">
        <v>2081102</v>
      </c>
      <c r="X269" s="89" t="s">
        <v>473</v>
      </c>
      <c r="Y269" s="118"/>
    </row>
    <row r="270" ht="15.95" customHeight="1" spans="1:25">
      <c r="A270" s="202">
        <v>2082701</v>
      </c>
      <c r="B270" s="209" t="s">
        <v>936</v>
      </c>
      <c r="C270" s="60"/>
      <c r="D270" s="60"/>
      <c r="E270" s="99">
        <f t="shared" si="162"/>
        <v>0</v>
      </c>
      <c r="F270" s="98">
        <f t="shared" si="171"/>
        <v>0</v>
      </c>
      <c r="G270" s="99">
        <f t="shared" si="163"/>
        <v>0</v>
      </c>
      <c r="H270" s="60"/>
      <c r="I270" s="98">
        <f t="shared" si="164"/>
        <v>0</v>
      </c>
      <c r="J270" s="99">
        <f t="shared" si="165"/>
        <v>0</v>
      </c>
      <c r="K270" s="202">
        <v>2082701</v>
      </c>
      <c r="L270" s="202" t="s">
        <v>936</v>
      </c>
      <c r="M270" s="184"/>
      <c r="N270" s="184"/>
      <c r="O270" s="184"/>
      <c r="P270" s="184">
        <f t="shared" si="167"/>
        <v>0</v>
      </c>
      <c r="Q270" s="207"/>
      <c r="R270" s="185"/>
      <c r="S270" s="159"/>
      <c r="T270" s="195"/>
      <c r="U270" s="195">
        <f t="shared" si="168"/>
        <v>0</v>
      </c>
      <c r="V270" s="188"/>
      <c r="W270" s="89">
        <v>2081103</v>
      </c>
      <c r="X270" s="89" t="s">
        <v>549</v>
      </c>
      <c r="Y270" s="118"/>
    </row>
    <row r="271" ht="15.95" customHeight="1" spans="1:25">
      <c r="A271" s="202">
        <v>2082702</v>
      </c>
      <c r="B271" s="209" t="s">
        <v>937</v>
      </c>
      <c r="C271" s="60"/>
      <c r="D271" s="60"/>
      <c r="E271" s="99">
        <f t="shared" si="162"/>
        <v>0</v>
      </c>
      <c r="F271" s="98">
        <f t="shared" si="171"/>
        <v>0</v>
      </c>
      <c r="G271" s="99">
        <f t="shared" si="163"/>
        <v>0</v>
      </c>
      <c r="H271" s="60"/>
      <c r="I271" s="98">
        <f t="shared" si="164"/>
        <v>0</v>
      </c>
      <c r="J271" s="99">
        <f t="shared" si="165"/>
        <v>0</v>
      </c>
      <c r="K271" s="202">
        <v>2082702</v>
      </c>
      <c r="L271" s="202" t="s">
        <v>937</v>
      </c>
      <c r="M271" s="184"/>
      <c r="N271" s="184"/>
      <c r="O271" s="184"/>
      <c r="P271" s="184">
        <f t="shared" si="167"/>
        <v>0</v>
      </c>
      <c r="Q271" s="207"/>
      <c r="R271" s="185"/>
      <c r="S271" s="159"/>
      <c r="T271" s="195"/>
      <c r="U271" s="195">
        <f t="shared" si="168"/>
        <v>0</v>
      </c>
      <c r="W271" s="89">
        <v>2081104</v>
      </c>
      <c r="X271" s="89" t="s">
        <v>938</v>
      </c>
      <c r="Y271" s="118"/>
    </row>
    <row r="272" ht="15.95" customHeight="1" spans="1:25">
      <c r="A272" s="202">
        <v>2082799</v>
      </c>
      <c r="B272" s="75" t="s">
        <v>939</v>
      </c>
      <c r="C272" s="60"/>
      <c r="D272" s="60"/>
      <c r="E272" s="99">
        <f t="shared" si="162"/>
        <v>0</v>
      </c>
      <c r="F272" s="98">
        <f t="shared" si="171"/>
        <v>0</v>
      </c>
      <c r="G272" s="99">
        <f t="shared" si="163"/>
        <v>0</v>
      </c>
      <c r="H272" s="60"/>
      <c r="I272" s="98">
        <f t="shared" si="164"/>
        <v>0</v>
      </c>
      <c r="J272" s="99">
        <f t="shared" si="165"/>
        <v>0</v>
      </c>
      <c r="K272" s="202">
        <v>2082799</v>
      </c>
      <c r="L272" s="202" t="s">
        <v>939</v>
      </c>
      <c r="M272" s="184"/>
      <c r="N272" s="184"/>
      <c r="O272" s="184"/>
      <c r="P272" s="184">
        <f t="shared" si="167"/>
        <v>0</v>
      </c>
      <c r="Q272" s="207"/>
      <c r="R272" s="185"/>
      <c r="S272" s="159"/>
      <c r="T272" s="195"/>
      <c r="U272" s="195">
        <f t="shared" si="168"/>
        <v>0</v>
      </c>
      <c r="V272" s="188"/>
      <c r="W272" s="89">
        <v>2081105</v>
      </c>
      <c r="X272" s="89" t="s">
        <v>940</v>
      </c>
      <c r="Y272" s="118"/>
    </row>
    <row r="273" s="67" customFormat="1" ht="15.95" customHeight="1" spans="1:25">
      <c r="A273" s="202">
        <v>20828</v>
      </c>
      <c r="B273" s="75" t="s">
        <v>941</v>
      </c>
      <c r="C273" s="60">
        <f t="shared" ref="C273:H273" si="173">SUM(C274:C275)</f>
        <v>4</v>
      </c>
      <c r="D273" s="60">
        <f t="shared" si="173"/>
        <v>44</v>
      </c>
      <c r="E273" s="99">
        <f t="shared" si="162"/>
        <v>1100</v>
      </c>
      <c r="F273" s="98">
        <f t="shared" si="171"/>
        <v>44</v>
      </c>
      <c r="G273" s="99">
        <f t="shared" si="163"/>
        <v>0</v>
      </c>
      <c r="H273" s="60">
        <f t="shared" si="173"/>
        <v>96</v>
      </c>
      <c r="I273" s="98">
        <f t="shared" si="164"/>
        <v>92</v>
      </c>
      <c r="J273" s="99">
        <f t="shared" si="165"/>
        <v>2300</v>
      </c>
      <c r="K273" s="202">
        <v>20828</v>
      </c>
      <c r="L273" s="204" t="s">
        <v>941</v>
      </c>
      <c r="M273" s="60">
        <f t="shared" ref="M273:O273" si="174">SUM(M274:M275)</f>
        <v>0</v>
      </c>
      <c r="N273" s="184">
        <f t="shared" si="174"/>
        <v>23</v>
      </c>
      <c r="O273" s="60">
        <f t="shared" si="174"/>
        <v>6</v>
      </c>
      <c r="P273" s="184">
        <f t="shared" si="167"/>
        <v>44</v>
      </c>
      <c r="Q273" s="207"/>
      <c r="R273" s="159"/>
      <c r="S273" s="159"/>
      <c r="T273" s="193"/>
      <c r="U273" s="193">
        <f t="shared" si="168"/>
        <v>0</v>
      </c>
      <c r="V273" s="188"/>
      <c r="W273" s="89">
        <v>2081106</v>
      </c>
      <c r="X273" s="89" t="s">
        <v>942</v>
      </c>
      <c r="Y273" s="118"/>
    </row>
    <row r="274" ht="15.95" customHeight="1" spans="1:25">
      <c r="A274" s="202">
        <v>2082850</v>
      </c>
      <c r="B274" s="75" t="s">
        <v>496</v>
      </c>
      <c r="C274" s="60"/>
      <c r="D274" s="60"/>
      <c r="E274" s="99">
        <f t="shared" si="162"/>
        <v>0</v>
      </c>
      <c r="F274" s="98">
        <f t="shared" si="171"/>
        <v>0</v>
      </c>
      <c r="G274" s="99">
        <f t="shared" si="163"/>
        <v>0</v>
      </c>
      <c r="H274" s="60">
        <v>25</v>
      </c>
      <c r="I274" s="98">
        <f t="shared" si="164"/>
        <v>25</v>
      </c>
      <c r="J274" s="99">
        <f t="shared" si="165"/>
        <v>0</v>
      </c>
      <c r="K274" s="202">
        <v>2082850</v>
      </c>
      <c r="L274" s="202" t="s">
        <v>496</v>
      </c>
      <c r="M274" s="184"/>
      <c r="N274" s="184"/>
      <c r="O274" s="184"/>
      <c r="P274" s="184">
        <f t="shared" si="167"/>
        <v>0</v>
      </c>
      <c r="Q274" s="207"/>
      <c r="R274" s="185"/>
      <c r="S274" s="159"/>
      <c r="T274" s="195"/>
      <c r="U274" s="195">
        <f t="shared" si="168"/>
        <v>0</v>
      </c>
      <c r="W274" s="89">
        <v>2081603</v>
      </c>
      <c r="X274" s="89" t="s">
        <v>549</v>
      </c>
      <c r="Y274" s="118"/>
    </row>
    <row r="275" ht="15.95" customHeight="1" spans="1:25">
      <c r="A275" s="202">
        <v>2082899</v>
      </c>
      <c r="B275" s="75" t="s">
        <v>943</v>
      </c>
      <c r="C275" s="60">
        <v>4</v>
      </c>
      <c r="D275" s="60">
        <v>44</v>
      </c>
      <c r="E275" s="99">
        <f t="shared" si="162"/>
        <v>1100</v>
      </c>
      <c r="F275" s="98">
        <f t="shared" si="171"/>
        <v>44</v>
      </c>
      <c r="G275" s="99">
        <f t="shared" si="163"/>
        <v>0</v>
      </c>
      <c r="H275" s="60">
        <v>71</v>
      </c>
      <c r="I275" s="98">
        <f t="shared" si="164"/>
        <v>67</v>
      </c>
      <c r="J275" s="99">
        <f t="shared" si="165"/>
        <v>1675</v>
      </c>
      <c r="K275" s="202">
        <v>2082899</v>
      </c>
      <c r="L275" s="202" t="s">
        <v>943</v>
      </c>
      <c r="M275" s="184"/>
      <c r="N275" s="184">
        <v>23</v>
      </c>
      <c r="O275" s="184">
        <f>C275+2</f>
        <v>6</v>
      </c>
      <c r="P275" s="184">
        <f t="shared" si="167"/>
        <v>44</v>
      </c>
      <c r="Q275" s="207"/>
      <c r="R275" s="185"/>
      <c r="S275" s="159"/>
      <c r="T275" s="195"/>
      <c r="U275" s="195">
        <f t="shared" si="168"/>
        <v>0</v>
      </c>
      <c r="V275" s="188"/>
      <c r="W275" s="89">
        <v>2081699</v>
      </c>
      <c r="X275" s="89" t="s">
        <v>944</v>
      </c>
      <c r="Y275" s="118"/>
    </row>
    <row r="276" ht="15.95" customHeight="1" spans="1:25">
      <c r="A276" s="202">
        <v>20830</v>
      </c>
      <c r="B276" s="209" t="s">
        <v>945</v>
      </c>
      <c r="C276" s="60">
        <f t="shared" ref="C276:H276" si="175">SUM(C277:C278)</f>
        <v>16</v>
      </c>
      <c r="D276" s="60">
        <f t="shared" si="175"/>
        <v>18</v>
      </c>
      <c r="E276" s="99">
        <f t="shared" si="162"/>
        <v>112.5</v>
      </c>
      <c r="F276" s="98">
        <f t="shared" si="171"/>
        <v>3</v>
      </c>
      <c r="G276" s="99">
        <f t="shared" si="163"/>
        <v>20</v>
      </c>
      <c r="H276" s="60">
        <f t="shared" si="175"/>
        <v>15</v>
      </c>
      <c r="I276" s="98">
        <f t="shared" si="164"/>
        <v>-1</v>
      </c>
      <c r="J276" s="99">
        <f t="shared" si="165"/>
        <v>-6.25</v>
      </c>
      <c r="K276" s="202">
        <v>20830</v>
      </c>
      <c r="L276" s="204" t="s">
        <v>946</v>
      </c>
      <c r="M276" s="60">
        <f t="shared" ref="M276:O276" si="176">SUM(M277:M278)</f>
        <v>15</v>
      </c>
      <c r="N276" s="60">
        <f t="shared" si="176"/>
        <v>17</v>
      </c>
      <c r="O276" s="60">
        <f t="shared" si="176"/>
        <v>16</v>
      </c>
      <c r="P276" s="184">
        <f t="shared" si="167"/>
        <v>18</v>
      </c>
      <c r="Q276" s="207"/>
      <c r="R276" s="185"/>
      <c r="S276" s="159"/>
      <c r="T276" s="195"/>
      <c r="U276" s="195">
        <f t="shared" si="168"/>
        <v>0</v>
      </c>
      <c r="V276" s="188"/>
      <c r="W276" s="89">
        <v>20819</v>
      </c>
      <c r="X276" s="194" t="s">
        <v>947</v>
      </c>
      <c r="Y276" s="118"/>
    </row>
    <row r="277" ht="15.95" customHeight="1" spans="1:25">
      <c r="A277" s="202">
        <v>2083001</v>
      </c>
      <c r="B277" s="75" t="s">
        <v>948</v>
      </c>
      <c r="C277" s="60"/>
      <c r="D277" s="60">
        <v>3</v>
      </c>
      <c r="E277" s="99">
        <f t="shared" si="162"/>
        <v>0</v>
      </c>
      <c r="F277" s="98">
        <f t="shared" si="171"/>
        <v>0</v>
      </c>
      <c r="G277" s="99">
        <f t="shared" si="163"/>
        <v>0</v>
      </c>
      <c r="H277" s="60"/>
      <c r="I277" s="98">
        <f t="shared" si="164"/>
        <v>0</v>
      </c>
      <c r="J277" s="99">
        <f t="shared" si="165"/>
        <v>0</v>
      </c>
      <c r="K277" s="202">
        <v>2083001</v>
      </c>
      <c r="L277" s="202" t="s">
        <v>949</v>
      </c>
      <c r="M277" s="184">
        <v>3</v>
      </c>
      <c r="N277" s="184">
        <v>3</v>
      </c>
      <c r="O277" s="184"/>
      <c r="P277" s="184">
        <f t="shared" si="167"/>
        <v>3</v>
      </c>
      <c r="Q277" s="207"/>
      <c r="R277" s="185"/>
      <c r="S277" s="159"/>
      <c r="T277" s="195"/>
      <c r="U277" s="195">
        <f t="shared" si="168"/>
        <v>0</v>
      </c>
      <c r="W277" s="89">
        <v>2081901</v>
      </c>
      <c r="X277" s="89" t="s">
        <v>950</v>
      </c>
      <c r="Y277" s="118"/>
    </row>
    <row r="278" ht="15.95" customHeight="1" spans="1:25">
      <c r="A278" s="202">
        <v>2083099</v>
      </c>
      <c r="B278" s="75" t="s">
        <v>951</v>
      </c>
      <c r="C278" s="60">
        <v>16</v>
      </c>
      <c r="D278" s="60">
        <v>15</v>
      </c>
      <c r="E278" s="99">
        <f t="shared" si="162"/>
        <v>93.75</v>
      </c>
      <c r="F278" s="98">
        <f t="shared" si="171"/>
        <v>3</v>
      </c>
      <c r="G278" s="99">
        <f t="shared" si="163"/>
        <v>25</v>
      </c>
      <c r="H278" s="60">
        <v>15</v>
      </c>
      <c r="I278" s="98">
        <f t="shared" si="164"/>
        <v>-1</v>
      </c>
      <c r="J278" s="99">
        <f t="shared" si="165"/>
        <v>-6.25</v>
      </c>
      <c r="K278" s="202">
        <v>2083099</v>
      </c>
      <c r="L278" s="202" t="s">
        <v>952</v>
      </c>
      <c r="M278" s="184">
        <v>12</v>
      </c>
      <c r="N278" s="184">
        <v>14</v>
      </c>
      <c r="O278" s="184">
        <f>C278</f>
        <v>16</v>
      </c>
      <c r="P278" s="184">
        <f t="shared" si="167"/>
        <v>15</v>
      </c>
      <c r="Q278" s="207"/>
      <c r="R278" s="185"/>
      <c r="S278" s="159"/>
      <c r="T278" s="195"/>
      <c r="U278" s="195">
        <f t="shared" si="168"/>
        <v>0</v>
      </c>
      <c r="W278" s="89">
        <v>2081902</v>
      </c>
      <c r="X278" s="89" t="s">
        <v>953</v>
      </c>
      <c r="Y278" s="118"/>
    </row>
    <row r="279" ht="15.95" customHeight="1" spans="1:25">
      <c r="A279" s="202">
        <v>20899</v>
      </c>
      <c r="B279" s="75" t="s">
        <v>954</v>
      </c>
      <c r="C279" s="60">
        <f t="shared" ref="C279:H279" si="177">SUM(C280)</f>
        <v>6</v>
      </c>
      <c r="D279" s="60">
        <f t="shared" si="177"/>
        <v>1867</v>
      </c>
      <c r="E279" s="99">
        <f t="shared" si="162"/>
        <v>31116.6666666667</v>
      </c>
      <c r="F279" s="98">
        <f t="shared" si="171"/>
        <v>1058</v>
      </c>
      <c r="G279" s="99">
        <f t="shared" si="163"/>
        <v>130.778739184178</v>
      </c>
      <c r="H279" s="60">
        <f t="shared" si="177"/>
        <v>2</v>
      </c>
      <c r="I279" s="98">
        <f t="shared" si="164"/>
        <v>-4</v>
      </c>
      <c r="J279" s="99">
        <f t="shared" si="165"/>
        <v>-66.6666666666667</v>
      </c>
      <c r="K279" s="202">
        <v>20899</v>
      </c>
      <c r="L279" s="204" t="s">
        <v>954</v>
      </c>
      <c r="M279" s="184">
        <f t="shared" ref="M279:O279" si="178">M280</f>
        <v>809</v>
      </c>
      <c r="N279" s="184">
        <f t="shared" si="178"/>
        <v>1870</v>
      </c>
      <c r="O279" s="60">
        <f t="shared" si="178"/>
        <v>3605</v>
      </c>
      <c r="P279" s="184">
        <f t="shared" si="167"/>
        <v>1867</v>
      </c>
      <c r="Q279" s="207"/>
      <c r="R279" s="185"/>
      <c r="S279" s="159"/>
      <c r="T279" s="195"/>
      <c r="U279" s="195">
        <f t="shared" si="168"/>
        <v>0</v>
      </c>
      <c r="V279" s="188"/>
      <c r="W279" s="89">
        <v>20820</v>
      </c>
      <c r="X279" s="194" t="s">
        <v>955</v>
      </c>
      <c r="Y279" s="118"/>
    </row>
    <row r="280" ht="15.95" customHeight="1" spans="1:25">
      <c r="A280" s="208">
        <v>2089999</v>
      </c>
      <c r="B280" s="75" t="s">
        <v>956</v>
      </c>
      <c r="C280" s="60">
        <v>6</v>
      </c>
      <c r="D280" s="60">
        <f>1873-6</f>
        <v>1867</v>
      </c>
      <c r="E280" s="99">
        <f t="shared" si="162"/>
        <v>31116.6666666667</v>
      </c>
      <c r="F280" s="98">
        <f t="shared" si="171"/>
        <v>1058</v>
      </c>
      <c r="G280" s="99">
        <f t="shared" si="163"/>
        <v>130.778739184178</v>
      </c>
      <c r="H280" s="60">
        <v>2</v>
      </c>
      <c r="I280" s="98">
        <f t="shared" si="164"/>
        <v>-4</v>
      </c>
      <c r="J280" s="99">
        <f t="shared" si="165"/>
        <v>-66.6666666666667</v>
      </c>
      <c r="K280" s="202">
        <v>2089999</v>
      </c>
      <c r="L280" s="202" t="s">
        <v>956</v>
      </c>
      <c r="M280" s="184">
        <v>809</v>
      </c>
      <c r="N280" s="184">
        <v>1870</v>
      </c>
      <c r="O280" s="184">
        <f>C280+885+2714</f>
        <v>3605</v>
      </c>
      <c r="P280" s="184">
        <f t="shared" si="167"/>
        <v>1867</v>
      </c>
      <c r="Q280" s="207"/>
      <c r="R280" s="185"/>
      <c r="S280" s="159"/>
      <c r="T280" s="195"/>
      <c r="U280" s="195">
        <f t="shared" si="168"/>
        <v>0</v>
      </c>
      <c r="W280" s="89">
        <v>2082001</v>
      </c>
      <c r="X280" s="89" t="s">
        <v>957</v>
      </c>
      <c r="Y280" s="118"/>
    </row>
    <row r="281" ht="15.95" customHeight="1" spans="1:25">
      <c r="A281" s="202">
        <v>210</v>
      </c>
      <c r="B281" s="97" t="s">
        <v>958</v>
      </c>
      <c r="C281" s="55">
        <f t="shared" ref="C281:H281" si="179">SUM(C282,C284,C286,C290,C297,C300,C304,C309,C313,C317,C320,C322,C324)</f>
        <v>4046</v>
      </c>
      <c r="D281" s="55">
        <f t="shared" si="179"/>
        <v>4343</v>
      </c>
      <c r="E281" s="96">
        <f t="shared" si="162"/>
        <v>107.34058329214</v>
      </c>
      <c r="F281" s="95">
        <f t="shared" si="171"/>
        <v>-2189</v>
      </c>
      <c r="G281" s="96">
        <f t="shared" si="163"/>
        <v>-33.5119412124923</v>
      </c>
      <c r="H281" s="55">
        <f t="shared" si="179"/>
        <v>3848</v>
      </c>
      <c r="I281" s="95">
        <f t="shared" si="164"/>
        <v>-198</v>
      </c>
      <c r="J281" s="96">
        <f t="shared" si="165"/>
        <v>-4.89372219476025</v>
      </c>
      <c r="K281" s="204">
        <v>210</v>
      </c>
      <c r="L281" s="204" t="s">
        <v>959</v>
      </c>
      <c r="M281" s="55">
        <f t="shared" ref="M281:O281" si="180">SUM(M282,M284,M286,M290,M297,M300,M304,M309,M313,M317,M320,M322,M324)</f>
        <v>6532</v>
      </c>
      <c r="N281" s="55">
        <f t="shared" si="180"/>
        <v>3579</v>
      </c>
      <c r="O281" s="55">
        <f t="shared" si="180"/>
        <v>4948</v>
      </c>
      <c r="P281" s="184">
        <f t="shared" si="167"/>
        <v>4343</v>
      </c>
      <c r="Q281" s="207"/>
      <c r="R281" s="185"/>
      <c r="S281" s="159"/>
      <c r="T281" s="195"/>
      <c r="U281" s="195">
        <f t="shared" si="168"/>
        <v>0</v>
      </c>
      <c r="W281" s="89">
        <v>2082002</v>
      </c>
      <c r="X281" s="89" t="s">
        <v>960</v>
      </c>
      <c r="Y281" s="118"/>
    </row>
    <row r="282" ht="15.95" customHeight="1" spans="1:25">
      <c r="A282" s="202">
        <v>21001</v>
      </c>
      <c r="B282" s="75" t="s">
        <v>961</v>
      </c>
      <c r="C282" s="60">
        <f t="shared" ref="C282:H282" si="181">SUM(C283:C283)</f>
        <v>157</v>
      </c>
      <c r="D282" s="60">
        <f t="shared" si="181"/>
        <v>121</v>
      </c>
      <c r="E282" s="99">
        <f t="shared" si="162"/>
        <v>77.0700636942675</v>
      </c>
      <c r="F282" s="98">
        <f t="shared" si="171"/>
        <v>55</v>
      </c>
      <c r="G282" s="99">
        <f t="shared" si="163"/>
        <v>83.3333333333333</v>
      </c>
      <c r="H282" s="60">
        <f t="shared" si="181"/>
        <v>13</v>
      </c>
      <c r="I282" s="98">
        <f t="shared" si="164"/>
        <v>-144</v>
      </c>
      <c r="J282" s="99">
        <f t="shared" si="165"/>
        <v>-91.7197452229299</v>
      </c>
      <c r="K282" s="202">
        <v>21001</v>
      </c>
      <c r="L282" s="204" t="s">
        <v>961</v>
      </c>
      <c r="M282" s="60">
        <f t="shared" ref="M282:O282" si="182">SUM(M283:M283)</f>
        <v>66</v>
      </c>
      <c r="N282" s="60">
        <f t="shared" si="182"/>
        <v>91</v>
      </c>
      <c r="O282" s="60">
        <f t="shared" si="182"/>
        <v>130</v>
      </c>
      <c r="P282" s="184">
        <f t="shared" si="167"/>
        <v>121</v>
      </c>
      <c r="Q282" s="207"/>
      <c r="R282" s="185"/>
      <c r="S282" s="159"/>
      <c r="T282" s="195"/>
      <c r="U282" s="195">
        <f t="shared" si="168"/>
        <v>0</v>
      </c>
      <c r="V282" s="188"/>
      <c r="W282" s="89">
        <v>20821</v>
      </c>
      <c r="X282" s="194" t="s">
        <v>962</v>
      </c>
      <c r="Y282" s="118"/>
    </row>
    <row r="283" ht="15.95" customHeight="1" spans="1:25">
      <c r="A283" s="202">
        <v>2100199</v>
      </c>
      <c r="B283" s="75" t="s">
        <v>963</v>
      </c>
      <c r="C283" s="60">
        <v>157</v>
      </c>
      <c r="D283" s="60">
        <v>121</v>
      </c>
      <c r="E283" s="99">
        <f t="shared" si="162"/>
        <v>77.0700636942675</v>
      </c>
      <c r="F283" s="98">
        <f t="shared" si="171"/>
        <v>55</v>
      </c>
      <c r="G283" s="99">
        <f t="shared" si="163"/>
        <v>83.3333333333333</v>
      </c>
      <c r="H283" s="60">
        <v>13</v>
      </c>
      <c r="I283" s="98">
        <f t="shared" si="164"/>
        <v>-144</v>
      </c>
      <c r="J283" s="99">
        <f t="shared" si="165"/>
        <v>-91.7197452229299</v>
      </c>
      <c r="K283" s="202">
        <v>2100199</v>
      </c>
      <c r="L283" s="202" t="s">
        <v>963</v>
      </c>
      <c r="M283" s="184">
        <v>66</v>
      </c>
      <c r="N283" s="184">
        <v>91</v>
      </c>
      <c r="O283" s="184">
        <f>C283-27</f>
        <v>130</v>
      </c>
      <c r="P283" s="184">
        <f t="shared" si="167"/>
        <v>121</v>
      </c>
      <c r="Q283" s="207"/>
      <c r="R283" s="185"/>
      <c r="S283" s="159"/>
      <c r="T283" s="195"/>
      <c r="U283" s="195">
        <f t="shared" si="168"/>
        <v>0</v>
      </c>
      <c r="V283" s="188"/>
      <c r="W283" s="89">
        <v>2082401</v>
      </c>
      <c r="X283" s="89" t="s">
        <v>964</v>
      </c>
      <c r="Y283" s="118"/>
    </row>
    <row r="284" s="67" customFormat="1" ht="15.95" customHeight="1" spans="1:25">
      <c r="A284" s="202">
        <v>21002</v>
      </c>
      <c r="B284" s="75" t="s">
        <v>965</v>
      </c>
      <c r="C284" s="60">
        <f t="shared" ref="C284:H284" si="183">SUM(C285:C285)</f>
        <v>0</v>
      </c>
      <c r="D284" s="60">
        <f t="shared" si="183"/>
        <v>0</v>
      </c>
      <c r="E284" s="99">
        <f t="shared" si="162"/>
        <v>0</v>
      </c>
      <c r="F284" s="98">
        <f t="shared" si="171"/>
        <v>0</v>
      </c>
      <c r="G284" s="99">
        <f t="shared" si="163"/>
        <v>0</v>
      </c>
      <c r="H284" s="60">
        <f t="shared" si="183"/>
        <v>0</v>
      </c>
      <c r="I284" s="98">
        <f t="shared" si="164"/>
        <v>0</v>
      </c>
      <c r="J284" s="99">
        <f t="shared" si="165"/>
        <v>0</v>
      </c>
      <c r="K284" s="202">
        <v>21002</v>
      </c>
      <c r="L284" s="204" t="s">
        <v>965</v>
      </c>
      <c r="M284" s="184"/>
      <c r="N284" s="184"/>
      <c r="O284" s="184"/>
      <c r="P284" s="184">
        <f t="shared" si="167"/>
        <v>0</v>
      </c>
      <c r="Q284" s="207"/>
      <c r="R284" s="159"/>
      <c r="S284" s="159"/>
      <c r="T284" s="193"/>
      <c r="U284" s="193">
        <f t="shared" si="168"/>
        <v>0</v>
      </c>
      <c r="V284" s="188"/>
      <c r="W284" s="89">
        <v>2082402</v>
      </c>
      <c r="X284" s="89" t="s">
        <v>966</v>
      </c>
      <c r="Y284" s="118"/>
    </row>
    <row r="285" ht="15.95" customHeight="1" spans="1:25">
      <c r="A285" s="202">
        <v>2100299</v>
      </c>
      <c r="B285" s="75" t="s">
        <v>967</v>
      </c>
      <c r="C285" s="60"/>
      <c r="D285" s="60"/>
      <c r="E285" s="99">
        <f t="shared" si="162"/>
        <v>0</v>
      </c>
      <c r="F285" s="98">
        <f t="shared" si="171"/>
        <v>0</v>
      </c>
      <c r="G285" s="99">
        <f t="shared" si="163"/>
        <v>0</v>
      </c>
      <c r="H285" s="60"/>
      <c r="I285" s="98">
        <f t="shared" si="164"/>
        <v>0</v>
      </c>
      <c r="J285" s="99">
        <f t="shared" si="165"/>
        <v>0</v>
      </c>
      <c r="K285" s="202">
        <v>2100299</v>
      </c>
      <c r="L285" s="202" t="s">
        <v>967</v>
      </c>
      <c r="M285" s="184"/>
      <c r="N285" s="184"/>
      <c r="O285" s="184"/>
      <c r="P285" s="184">
        <f t="shared" si="167"/>
        <v>0</v>
      </c>
      <c r="Q285" s="207"/>
      <c r="R285" s="185"/>
      <c r="S285" s="159"/>
      <c r="T285" s="195"/>
      <c r="U285" s="195">
        <f t="shared" si="168"/>
        <v>0</v>
      </c>
      <c r="W285" s="89">
        <v>2082802</v>
      </c>
      <c r="X285" s="89" t="s">
        <v>473</v>
      </c>
      <c r="Y285" s="118"/>
    </row>
    <row r="286" ht="15.95" customHeight="1" spans="1:25">
      <c r="A286" s="202">
        <v>21003</v>
      </c>
      <c r="B286" s="75" t="s">
        <v>968</v>
      </c>
      <c r="C286" s="60">
        <f t="shared" ref="C286:H286" si="184">SUM(C287:C289)</f>
        <v>1479</v>
      </c>
      <c r="D286" s="60">
        <f t="shared" si="184"/>
        <v>869</v>
      </c>
      <c r="E286" s="99">
        <f t="shared" si="162"/>
        <v>58.7559161595673</v>
      </c>
      <c r="F286" s="98">
        <f t="shared" si="171"/>
        <v>-1843</v>
      </c>
      <c r="G286" s="99">
        <f t="shared" si="163"/>
        <v>-67.9572271386431</v>
      </c>
      <c r="H286" s="60">
        <f t="shared" si="184"/>
        <v>1239</v>
      </c>
      <c r="I286" s="98">
        <f t="shared" si="164"/>
        <v>-240</v>
      </c>
      <c r="J286" s="99">
        <f t="shared" si="165"/>
        <v>-16.2271805273834</v>
      </c>
      <c r="K286" s="202">
        <v>21003</v>
      </c>
      <c r="L286" s="204" t="s">
        <v>968</v>
      </c>
      <c r="M286" s="60">
        <f t="shared" ref="M286:O286" si="185">SUM(M287:M289)</f>
        <v>2712</v>
      </c>
      <c r="N286" s="60">
        <f t="shared" si="185"/>
        <v>759</v>
      </c>
      <c r="O286" s="60">
        <f t="shared" si="185"/>
        <v>1493</v>
      </c>
      <c r="P286" s="184">
        <f t="shared" si="167"/>
        <v>869</v>
      </c>
      <c r="Q286" s="207"/>
      <c r="R286" s="185"/>
      <c r="S286" s="159"/>
      <c r="T286" s="195"/>
      <c r="U286" s="195">
        <f t="shared" si="168"/>
        <v>0</v>
      </c>
      <c r="W286" s="89">
        <v>2082803</v>
      </c>
      <c r="X286" s="89" t="s">
        <v>549</v>
      </c>
      <c r="Y286" s="118"/>
    </row>
    <row r="287" ht="15.95" customHeight="1" spans="1:25">
      <c r="A287" s="202">
        <v>2100301</v>
      </c>
      <c r="B287" s="75" t="s">
        <v>969</v>
      </c>
      <c r="C287" s="60">
        <v>81</v>
      </c>
      <c r="D287" s="60">
        <v>126</v>
      </c>
      <c r="E287" s="99">
        <f t="shared" si="162"/>
        <v>155.555555555556</v>
      </c>
      <c r="F287" s="98">
        <f t="shared" si="171"/>
        <v>15</v>
      </c>
      <c r="G287" s="99">
        <f t="shared" si="163"/>
        <v>13.5135135135135</v>
      </c>
      <c r="H287" s="60">
        <v>126</v>
      </c>
      <c r="I287" s="98">
        <f t="shared" si="164"/>
        <v>45</v>
      </c>
      <c r="J287" s="99">
        <f t="shared" si="165"/>
        <v>55.5555555555556</v>
      </c>
      <c r="K287" s="202">
        <v>2100301</v>
      </c>
      <c r="L287" s="202" t="s">
        <v>969</v>
      </c>
      <c r="M287" s="184">
        <v>111</v>
      </c>
      <c r="N287" s="184">
        <v>51</v>
      </c>
      <c r="O287" s="184">
        <f>C287+4</f>
        <v>85</v>
      </c>
      <c r="P287" s="184">
        <f t="shared" si="167"/>
        <v>126</v>
      </c>
      <c r="Q287" s="207"/>
      <c r="R287" s="185"/>
      <c r="S287" s="159"/>
      <c r="T287" s="195"/>
      <c r="U287" s="195">
        <f t="shared" si="168"/>
        <v>0</v>
      </c>
      <c r="V287" s="188"/>
      <c r="W287" s="89">
        <v>2082804</v>
      </c>
      <c r="X287" s="89" t="s">
        <v>970</v>
      </c>
      <c r="Y287" s="118"/>
    </row>
    <row r="288" ht="15.95" customHeight="1" spans="1:25">
      <c r="A288" s="202">
        <v>2100302</v>
      </c>
      <c r="B288" s="75" t="s">
        <v>971</v>
      </c>
      <c r="C288" s="60">
        <v>1344</v>
      </c>
      <c r="D288" s="60">
        <v>583</v>
      </c>
      <c r="E288" s="99">
        <f t="shared" si="162"/>
        <v>43.3779761904762</v>
      </c>
      <c r="F288" s="98">
        <f t="shared" si="171"/>
        <v>-1850</v>
      </c>
      <c r="G288" s="99">
        <f t="shared" si="163"/>
        <v>-76.0378133990958</v>
      </c>
      <c r="H288" s="60">
        <v>1046</v>
      </c>
      <c r="I288" s="98">
        <f t="shared" si="164"/>
        <v>-298</v>
      </c>
      <c r="J288" s="99">
        <f t="shared" si="165"/>
        <v>-22.172619047619</v>
      </c>
      <c r="K288" s="202">
        <v>2100302</v>
      </c>
      <c r="L288" s="202" t="s">
        <v>971</v>
      </c>
      <c r="M288" s="184">
        <v>2433</v>
      </c>
      <c r="N288" s="184">
        <v>560</v>
      </c>
      <c r="O288" s="184">
        <f>C288</f>
        <v>1344</v>
      </c>
      <c r="P288" s="184">
        <f t="shared" si="167"/>
        <v>583</v>
      </c>
      <c r="Q288" s="207"/>
      <c r="R288" s="185"/>
      <c r="S288" s="159"/>
      <c r="T288" s="195"/>
      <c r="U288" s="195">
        <f t="shared" si="168"/>
        <v>0</v>
      </c>
      <c r="V288" s="188"/>
      <c r="W288" s="89">
        <v>2082805</v>
      </c>
      <c r="X288" s="89" t="s">
        <v>972</v>
      </c>
      <c r="Y288" s="118"/>
    </row>
    <row r="289" ht="15.95" customHeight="1" spans="1:25">
      <c r="A289" s="202">
        <v>2100399</v>
      </c>
      <c r="B289" s="75" t="s">
        <v>973</v>
      </c>
      <c r="C289" s="60">
        <v>54</v>
      </c>
      <c r="D289" s="60">
        <v>160</v>
      </c>
      <c r="E289" s="99">
        <f t="shared" si="162"/>
        <v>296.296296296296</v>
      </c>
      <c r="F289" s="98">
        <f t="shared" si="171"/>
        <v>-8</v>
      </c>
      <c r="G289" s="99">
        <f t="shared" si="163"/>
        <v>-4.76190476190477</v>
      </c>
      <c r="H289" s="60">
        <v>67</v>
      </c>
      <c r="I289" s="98">
        <f t="shared" si="164"/>
        <v>13</v>
      </c>
      <c r="J289" s="99">
        <f t="shared" si="165"/>
        <v>24.0740740740741</v>
      </c>
      <c r="K289" s="202">
        <v>2100399</v>
      </c>
      <c r="L289" s="202" t="s">
        <v>973</v>
      </c>
      <c r="M289" s="184">
        <v>168</v>
      </c>
      <c r="N289" s="184">
        <v>148</v>
      </c>
      <c r="O289" s="184">
        <f>C289+10</f>
        <v>64</v>
      </c>
      <c r="P289" s="184">
        <f t="shared" si="167"/>
        <v>160</v>
      </c>
      <c r="Q289" s="207"/>
      <c r="R289" s="185"/>
      <c r="S289" s="159"/>
      <c r="T289" s="195"/>
      <c r="U289" s="195">
        <f t="shared" si="168"/>
        <v>0</v>
      </c>
      <c r="W289" s="89">
        <v>2082850</v>
      </c>
      <c r="X289" s="89" t="s">
        <v>497</v>
      </c>
      <c r="Y289" s="118"/>
    </row>
    <row r="290" ht="15.95" customHeight="1" spans="1:25">
      <c r="A290" s="202">
        <v>21004</v>
      </c>
      <c r="B290" s="75" t="s">
        <v>974</v>
      </c>
      <c r="C290" s="60">
        <f t="shared" ref="C290:H290" si="186">SUM(C291:C296)</f>
        <v>452</v>
      </c>
      <c r="D290" s="60">
        <f t="shared" si="186"/>
        <v>1343</v>
      </c>
      <c r="E290" s="99">
        <f t="shared" si="162"/>
        <v>297.12389380531</v>
      </c>
      <c r="F290" s="98">
        <f t="shared" si="171"/>
        <v>-449</v>
      </c>
      <c r="G290" s="99">
        <f t="shared" si="163"/>
        <v>-25.0558035714286</v>
      </c>
      <c r="H290" s="60">
        <f t="shared" si="186"/>
        <v>480</v>
      </c>
      <c r="I290" s="98">
        <f t="shared" si="164"/>
        <v>28</v>
      </c>
      <c r="J290" s="99">
        <f t="shared" si="165"/>
        <v>6.19469026548674</v>
      </c>
      <c r="K290" s="202">
        <v>21004</v>
      </c>
      <c r="L290" s="204" t="s">
        <v>974</v>
      </c>
      <c r="M290" s="60">
        <f t="shared" ref="M290:O290" si="187">SUM(M291:M296)</f>
        <v>1792</v>
      </c>
      <c r="N290" s="60">
        <f t="shared" si="187"/>
        <v>1087</v>
      </c>
      <c r="O290" s="60">
        <f t="shared" si="187"/>
        <v>856</v>
      </c>
      <c r="P290" s="184">
        <f t="shared" si="167"/>
        <v>1343</v>
      </c>
      <c r="Q290" s="207"/>
      <c r="R290" s="185"/>
      <c r="S290" s="159"/>
      <c r="T290" s="195"/>
      <c r="U290" s="195">
        <f t="shared" si="168"/>
        <v>0</v>
      </c>
      <c r="W290" s="89">
        <v>2082899</v>
      </c>
      <c r="X290" s="89" t="s">
        <v>975</v>
      </c>
      <c r="Y290" s="118"/>
    </row>
    <row r="291" ht="15.95" customHeight="1" spans="1:25">
      <c r="A291" s="202">
        <v>2100401</v>
      </c>
      <c r="B291" s="75" t="s">
        <v>976</v>
      </c>
      <c r="C291" s="60">
        <v>245</v>
      </c>
      <c r="D291" s="60">
        <v>236</v>
      </c>
      <c r="E291" s="99">
        <f t="shared" si="162"/>
        <v>96.3265306122449</v>
      </c>
      <c r="F291" s="98">
        <f t="shared" si="171"/>
        <v>4</v>
      </c>
      <c r="G291" s="99">
        <f t="shared" si="163"/>
        <v>1.72413793103448</v>
      </c>
      <c r="H291" s="60">
        <v>134</v>
      </c>
      <c r="I291" s="98">
        <f t="shared" si="164"/>
        <v>-111</v>
      </c>
      <c r="J291" s="99">
        <f t="shared" si="165"/>
        <v>-45.3061224489796</v>
      </c>
      <c r="K291" s="202">
        <v>2100401</v>
      </c>
      <c r="L291" s="202" t="s">
        <v>976</v>
      </c>
      <c r="M291" s="184">
        <v>232</v>
      </c>
      <c r="N291" s="184">
        <v>218</v>
      </c>
      <c r="O291" s="184">
        <f>C291+56-45</f>
        <v>256</v>
      </c>
      <c r="P291" s="184">
        <f t="shared" si="167"/>
        <v>236</v>
      </c>
      <c r="Q291" s="207"/>
      <c r="R291" s="185"/>
      <c r="S291" s="159"/>
      <c r="T291" s="195"/>
      <c r="U291" s="195">
        <f t="shared" si="168"/>
        <v>0</v>
      </c>
      <c r="V291" s="188"/>
      <c r="W291" s="89">
        <v>20830</v>
      </c>
      <c r="X291" s="194" t="s">
        <v>946</v>
      </c>
      <c r="Y291" s="118"/>
    </row>
    <row r="292" ht="15.95" customHeight="1" spans="1:25">
      <c r="A292" s="202">
        <v>2100402</v>
      </c>
      <c r="B292" s="75" t="s">
        <v>977</v>
      </c>
      <c r="C292" s="60">
        <v>135</v>
      </c>
      <c r="D292" s="60">
        <v>98</v>
      </c>
      <c r="E292" s="99">
        <f t="shared" si="162"/>
        <v>72.5925925925926</v>
      </c>
      <c r="F292" s="98">
        <f t="shared" si="171"/>
        <v>68</v>
      </c>
      <c r="G292" s="99">
        <f t="shared" si="163"/>
        <v>226.666666666667</v>
      </c>
      <c r="H292" s="60">
        <v>80</v>
      </c>
      <c r="I292" s="98">
        <f t="shared" si="164"/>
        <v>-55</v>
      </c>
      <c r="J292" s="99">
        <f t="shared" si="165"/>
        <v>-40.7407407407407</v>
      </c>
      <c r="K292" s="202">
        <v>2100402</v>
      </c>
      <c r="L292" s="202" t="s">
        <v>977</v>
      </c>
      <c r="M292" s="184">
        <v>30</v>
      </c>
      <c r="N292" s="184">
        <v>86</v>
      </c>
      <c r="O292" s="184">
        <f>C292-12-31</f>
        <v>92</v>
      </c>
      <c r="P292" s="184">
        <f t="shared" si="167"/>
        <v>98</v>
      </c>
      <c r="Q292" s="207"/>
      <c r="R292" s="185"/>
      <c r="S292" s="159"/>
      <c r="T292" s="195"/>
      <c r="U292" s="195">
        <f t="shared" si="168"/>
        <v>0</v>
      </c>
      <c r="V292" s="188"/>
      <c r="W292" s="89">
        <v>2083001</v>
      </c>
      <c r="X292" s="89" t="s">
        <v>949</v>
      </c>
      <c r="Y292" s="118"/>
    </row>
    <row r="293" ht="15.95" customHeight="1" spans="1:25">
      <c r="A293" s="202">
        <v>2100408</v>
      </c>
      <c r="B293" s="75" t="s">
        <v>978</v>
      </c>
      <c r="C293" s="60">
        <v>41</v>
      </c>
      <c r="D293" s="60">
        <v>728</v>
      </c>
      <c r="E293" s="99">
        <f t="shared" si="162"/>
        <v>1775.60975609756</v>
      </c>
      <c r="F293" s="98">
        <f t="shared" si="171"/>
        <v>-2</v>
      </c>
      <c r="G293" s="99">
        <f t="shared" si="163"/>
        <v>-0.273972602739725</v>
      </c>
      <c r="H293" s="60">
        <v>44</v>
      </c>
      <c r="I293" s="98">
        <f t="shared" si="164"/>
        <v>3</v>
      </c>
      <c r="J293" s="99">
        <f t="shared" si="165"/>
        <v>7.31707317073171</v>
      </c>
      <c r="K293" s="202">
        <v>2100408</v>
      </c>
      <c r="L293" s="202" t="s">
        <v>978</v>
      </c>
      <c r="M293" s="184">
        <v>730</v>
      </c>
      <c r="N293" s="184">
        <v>600</v>
      </c>
      <c r="O293" s="184">
        <f>C293</f>
        <v>41</v>
      </c>
      <c r="P293" s="184">
        <f t="shared" si="167"/>
        <v>728</v>
      </c>
      <c r="Q293" s="207"/>
      <c r="R293" s="185"/>
      <c r="S293" s="159"/>
      <c r="T293" s="195"/>
      <c r="U293" s="195">
        <f t="shared" si="168"/>
        <v>0</v>
      </c>
      <c r="W293" s="89">
        <v>2100101</v>
      </c>
      <c r="X293" s="89" t="s">
        <v>471</v>
      </c>
      <c r="Y293" s="118"/>
    </row>
    <row r="294" ht="15.95" customHeight="1" spans="1:25">
      <c r="A294" s="202">
        <v>2100409</v>
      </c>
      <c r="B294" s="75" t="s">
        <v>979</v>
      </c>
      <c r="C294" s="60">
        <v>25</v>
      </c>
      <c r="D294" s="60">
        <v>25</v>
      </c>
      <c r="E294" s="99">
        <f t="shared" si="162"/>
        <v>100</v>
      </c>
      <c r="F294" s="98">
        <f t="shared" si="171"/>
        <v>-7</v>
      </c>
      <c r="G294" s="99">
        <f t="shared" si="163"/>
        <v>-21.875</v>
      </c>
      <c r="H294" s="60">
        <v>17</v>
      </c>
      <c r="I294" s="98">
        <f t="shared" si="164"/>
        <v>-8</v>
      </c>
      <c r="J294" s="99">
        <f t="shared" si="165"/>
        <v>-32</v>
      </c>
      <c r="K294" s="202">
        <v>2100409</v>
      </c>
      <c r="L294" s="202" t="s">
        <v>979</v>
      </c>
      <c r="M294" s="184">
        <v>32</v>
      </c>
      <c r="N294" s="184">
        <v>23</v>
      </c>
      <c r="O294" s="184">
        <f>C294</f>
        <v>25</v>
      </c>
      <c r="P294" s="184">
        <f t="shared" si="167"/>
        <v>25</v>
      </c>
      <c r="Q294" s="207"/>
      <c r="R294" s="185"/>
      <c r="S294" s="159"/>
      <c r="T294" s="195"/>
      <c r="U294" s="195">
        <f t="shared" si="168"/>
        <v>0</v>
      </c>
      <c r="V294" s="188"/>
      <c r="W294" s="89">
        <v>2100102</v>
      </c>
      <c r="X294" s="89" t="s">
        <v>473</v>
      </c>
      <c r="Y294" s="118"/>
    </row>
    <row r="295" ht="15.95" customHeight="1" spans="1:25">
      <c r="A295" s="202">
        <v>2100410</v>
      </c>
      <c r="B295" s="209" t="s">
        <v>980</v>
      </c>
      <c r="C295" s="60">
        <v>6</v>
      </c>
      <c r="D295" s="60">
        <v>256</v>
      </c>
      <c r="E295" s="99">
        <f t="shared" si="162"/>
        <v>4266.66666666667</v>
      </c>
      <c r="F295" s="98">
        <f t="shared" si="171"/>
        <v>-511</v>
      </c>
      <c r="G295" s="99">
        <f t="shared" si="163"/>
        <v>-66.6232073011734</v>
      </c>
      <c r="H295" s="60">
        <v>205</v>
      </c>
      <c r="I295" s="98">
        <f t="shared" si="164"/>
        <v>199</v>
      </c>
      <c r="J295" s="99">
        <f t="shared" si="165"/>
        <v>3316.66666666667</v>
      </c>
      <c r="K295" s="202">
        <v>2100410</v>
      </c>
      <c r="L295" s="202" t="s">
        <v>980</v>
      </c>
      <c r="M295" s="184">
        <v>767</v>
      </c>
      <c r="N295" s="184">
        <v>160</v>
      </c>
      <c r="O295" s="184">
        <f>C295+436</f>
        <v>442</v>
      </c>
      <c r="P295" s="184">
        <f t="shared" si="167"/>
        <v>256</v>
      </c>
      <c r="Q295" s="207"/>
      <c r="R295" s="185"/>
      <c r="S295" s="159"/>
      <c r="T295" s="195"/>
      <c r="U295" s="195">
        <f t="shared" si="168"/>
        <v>0</v>
      </c>
      <c r="V295" s="188"/>
      <c r="W295" s="89">
        <v>2100103</v>
      </c>
      <c r="X295" s="89" t="s">
        <v>549</v>
      </c>
      <c r="Y295" s="118"/>
    </row>
    <row r="296" ht="15.95" customHeight="1" spans="1:25">
      <c r="A296" s="202">
        <v>2100499</v>
      </c>
      <c r="B296" s="209" t="s">
        <v>981</v>
      </c>
      <c r="C296" s="60"/>
      <c r="D296" s="60"/>
      <c r="E296" s="99">
        <f t="shared" si="162"/>
        <v>0</v>
      </c>
      <c r="F296" s="98">
        <f t="shared" si="171"/>
        <v>-1</v>
      </c>
      <c r="G296" s="99">
        <f t="shared" si="163"/>
        <v>-100</v>
      </c>
      <c r="H296" s="60"/>
      <c r="I296" s="98">
        <f t="shared" si="164"/>
        <v>0</v>
      </c>
      <c r="J296" s="99">
        <f t="shared" si="165"/>
        <v>0</v>
      </c>
      <c r="K296" s="202">
        <v>2100499</v>
      </c>
      <c r="L296" s="202" t="s">
        <v>981</v>
      </c>
      <c r="M296" s="184">
        <v>1</v>
      </c>
      <c r="N296" s="184"/>
      <c r="O296" s="184"/>
      <c r="P296" s="184">
        <f t="shared" si="167"/>
        <v>0</v>
      </c>
      <c r="Q296" s="207"/>
      <c r="R296" s="185"/>
      <c r="S296" s="159"/>
      <c r="T296" s="195"/>
      <c r="U296" s="195">
        <f t="shared" si="168"/>
        <v>0</v>
      </c>
      <c r="W296" s="89">
        <v>2100199</v>
      </c>
      <c r="X296" s="89" t="s">
        <v>982</v>
      </c>
      <c r="Y296" s="118"/>
    </row>
    <row r="297" ht="15.95" customHeight="1" spans="1:25">
      <c r="A297" s="202">
        <v>21006</v>
      </c>
      <c r="B297" s="209" t="s">
        <v>983</v>
      </c>
      <c r="C297" s="60">
        <f t="shared" ref="C297:H297" si="188">SUM(C298:C299)</f>
        <v>0</v>
      </c>
      <c r="D297" s="60">
        <f t="shared" si="188"/>
        <v>0</v>
      </c>
      <c r="E297" s="99">
        <f t="shared" si="162"/>
        <v>0</v>
      </c>
      <c r="F297" s="98">
        <f t="shared" si="171"/>
        <v>0</v>
      </c>
      <c r="G297" s="99">
        <f t="shared" si="163"/>
        <v>0</v>
      </c>
      <c r="H297" s="60">
        <f t="shared" si="188"/>
        <v>0</v>
      </c>
      <c r="I297" s="98">
        <f t="shared" si="164"/>
        <v>0</v>
      </c>
      <c r="J297" s="99">
        <f t="shared" si="165"/>
        <v>0</v>
      </c>
      <c r="K297" s="202">
        <v>21006</v>
      </c>
      <c r="L297" s="204" t="s">
        <v>983</v>
      </c>
      <c r="M297" s="184"/>
      <c r="N297" s="184"/>
      <c r="O297" s="184"/>
      <c r="P297" s="184">
        <f t="shared" si="167"/>
        <v>0</v>
      </c>
      <c r="Q297" s="207"/>
      <c r="R297" s="185"/>
      <c r="S297" s="159"/>
      <c r="T297" s="195"/>
      <c r="U297" s="195">
        <f t="shared" si="168"/>
        <v>0</v>
      </c>
      <c r="W297" s="89">
        <v>21002</v>
      </c>
      <c r="X297" s="194" t="s">
        <v>984</v>
      </c>
      <c r="Y297" s="118"/>
    </row>
    <row r="298" ht="15.95" customHeight="1" spans="1:25">
      <c r="A298" s="202">
        <v>2100601</v>
      </c>
      <c r="B298" s="209" t="s">
        <v>985</v>
      </c>
      <c r="C298" s="60"/>
      <c r="D298" s="60"/>
      <c r="E298" s="99">
        <f t="shared" si="162"/>
        <v>0</v>
      </c>
      <c r="F298" s="98">
        <f t="shared" si="171"/>
        <v>0</v>
      </c>
      <c r="G298" s="99">
        <f t="shared" si="163"/>
        <v>0</v>
      </c>
      <c r="H298" s="60"/>
      <c r="I298" s="98">
        <f t="shared" si="164"/>
        <v>0</v>
      </c>
      <c r="J298" s="99">
        <f t="shared" si="165"/>
        <v>0</v>
      </c>
      <c r="K298" s="202">
        <v>2100601</v>
      </c>
      <c r="L298" s="202" t="s">
        <v>985</v>
      </c>
      <c r="M298" s="184"/>
      <c r="N298" s="184"/>
      <c r="O298" s="184"/>
      <c r="P298" s="184">
        <f t="shared" si="167"/>
        <v>0</v>
      </c>
      <c r="Q298" s="207"/>
      <c r="R298" s="185"/>
      <c r="S298" s="159"/>
      <c r="T298" s="195"/>
      <c r="U298" s="195">
        <f t="shared" si="168"/>
        <v>0</v>
      </c>
      <c r="V298" s="188"/>
      <c r="W298" s="89">
        <v>2100201</v>
      </c>
      <c r="X298" s="89" t="s">
        <v>986</v>
      </c>
      <c r="Y298" s="118"/>
    </row>
    <row r="299" ht="15.95" customHeight="1" spans="1:25">
      <c r="A299" s="202">
        <v>2100699</v>
      </c>
      <c r="B299" s="209" t="s">
        <v>987</v>
      </c>
      <c r="C299" s="60"/>
      <c r="D299" s="60"/>
      <c r="E299" s="99">
        <f t="shared" si="162"/>
        <v>0</v>
      </c>
      <c r="F299" s="98">
        <f t="shared" si="171"/>
        <v>0</v>
      </c>
      <c r="G299" s="99">
        <f t="shared" si="163"/>
        <v>0</v>
      </c>
      <c r="H299" s="60"/>
      <c r="I299" s="98">
        <f t="shared" si="164"/>
        <v>0</v>
      </c>
      <c r="J299" s="99">
        <f t="shared" si="165"/>
        <v>0</v>
      </c>
      <c r="K299" s="202">
        <v>2100699</v>
      </c>
      <c r="L299" s="202" t="s">
        <v>987</v>
      </c>
      <c r="M299" s="184"/>
      <c r="N299" s="184"/>
      <c r="O299" s="184"/>
      <c r="P299" s="184">
        <f t="shared" si="167"/>
        <v>0</v>
      </c>
      <c r="Q299" s="207"/>
      <c r="R299" s="185"/>
      <c r="S299" s="159"/>
      <c r="T299" s="195"/>
      <c r="U299" s="195">
        <f t="shared" si="168"/>
        <v>0</v>
      </c>
      <c r="V299" s="188"/>
      <c r="W299" s="89">
        <v>2100202</v>
      </c>
      <c r="X299" s="89" t="s">
        <v>988</v>
      </c>
      <c r="Y299" s="118"/>
    </row>
    <row r="300" ht="15.95" customHeight="1" spans="1:25">
      <c r="A300" s="202">
        <v>21007</v>
      </c>
      <c r="B300" s="209" t="s">
        <v>989</v>
      </c>
      <c r="C300" s="60">
        <f t="shared" ref="C300:H300" si="189">SUM(C301:C303)</f>
        <v>553</v>
      </c>
      <c r="D300" s="60">
        <f t="shared" si="189"/>
        <v>844</v>
      </c>
      <c r="E300" s="99">
        <f t="shared" si="162"/>
        <v>152.622061482821</v>
      </c>
      <c r="F300" s="98">
        <f t="shared" si="171"/>
        <v>11</v>
      </c>
      <c r="G300" s="99">
        <f t="shared" si="163"/>
        <v>1.32052821128452</v>
      </c>
      <c r="H300" s="60">
        <f t="shared" si="189"/>
        <v>681</v>
      </c>
      <c r="I300" s="98">
        <f t="shared" si="164"/>
        <v>128</v>
      </c>
      <c r="J300" s="99">
        <f t="shared" si="165"/>
        <v>23.1464737793852</v>
      </c>
      <c r="K300" s="202">
        <v>21007</v>
      </c>
      <c r="L300" s="204" t="s">
        <v>989</v>
      </c>
      <c r="M300" s="60">
        <f t="shared" ref="M300:O300" si="190">SUM(M301:M303)</f>
        <v>833</v>
      </c>
      <c r="N300" s="60">
        <f t="shared" si="190"/>
        <v>685</v>
      </c>
      <c r="O300" s="60">
        <f t="shared" si="190"/>
        <v>585</v>
      </c>
      <c r="P300" s="184">
        <f t="shared" si="167"/>
        <v>844</v>
      </c>
      <c r="Q300" s="207"/>
      <c r="R300" s="185"/>
      <c r="S300" s="159"/>
      <c r="T300" s="195"/>
      <c r="U300" s="195">
        <f t="shared" si="168"/>
        <v>0</v>
      </c>
      <c r="W300" s="89">
        <v>2100203</v>
      </c>
      <c r="X300" s="89" t="s">
        <v>990</v>
      </c>
      <c r="Y300" s="118"/>
    </row>
    <row r="301" ht="15.95" customHeight="1" spans="1:25">
      <c r="A301" s="202">
        <v>2100716</v>
      </c>
      <c r="B301" s="209" t="s">
        <v>991</v>
      </c>
      <c r="C301" s="60">
        <v>254</v>
      </c>
      <c r="D301" s="60">
        <f>361-1</f>
        <v>360</v>
      </c>
      <c r="E301" s="99">
        <f t="shared" si="162"/>
        <v>141.732283464567</v>
      </c>
      <c r="F301" s="98">
        <f t="shared" si="171"/>
        <v>-6</v>
      </c>
      <c r="G301" s="99">
        <f t="shared" si="163"/>
        <v>-1.63934426229508</v>
      </c>
      <c r="H301" s="60">
        <v>337</v>
      </c>
      <c r="I301" s="98">
        <f t="shared" si="164"/>
        <v>83</v>
      </c>
      <c r="J301" s="99">
        <f t="shared" si="165"/>
        <v>32.6771653543307</v>
      </c>
      <c r="K301" s="202">
        <v>2100716</v>
      </c>
      <c r="L301" s="202" t="s">
        <v>991</v>
      </c>
      <c r="M301" s="184">
        <v>366</v>
      </c>
      <c r="N301" s="184">
        <v>309</v>
      </c>
      <c r="O301" s="184">
        <f>C301+35</f>
        <v>289</v>
      </c>
      <c r="P301" s="184">
        <f t="shared" si="167"/>
        <v>360</v>
      </c>
      <c r="Q301" s="207"/>
      <c r="R301" s="185"/>
      <c r="S301" s="159"/>
      <c r="T301" s="195"/>
      <c r="U301" s="195">
        <f t="shared" si="168"/>
        <v>0</v>
      </c>
      <c r="W301" s="89">
        <v>2100204</v>
      </c>
      <c r="X301" s="89" t="s">
        <v>992</v>
      </c>
      <c r="Y301" s="118"/>
    </row>
    <row r="302" ht="15.95" customHeight="1" spans="1:25">
      <c r="A302" s="202">
        <v>2100717</v>
      </c>
      <c r="B302" s="75" t="s">
        <v>993</v>
      </c>
      <c r="C302" s="60"/>
      <c r="D302" s="60">
        <v>172</v>
      </c>
      <c r="E302" s="99">
        <f t="shared" si="162"/>
        <v>0</v>
      </c>
      <c r="F302" s="98">
        <f t="shared" si="171"/>
        <v>37</v>
      </c>
      <c r="G302" s="99">
        <f t="shared" si="163"/>
        <v>27.4074074074074</v>
      </c>
      <c r="H302" s="60"/>
      <c r="I302" s="98">
        <f t="shared" si="164"/>
        <v>0</v>
      </c>
      <c r="J302" s="99">
        <f t="shared" si="165"/>
        <v>0</v>
      </c>
      <c r="K302" s="202">
        <v>2100717</v>
      </c>
      <c r="L302" s="202" t="s">
        <v>993</v>
      </c>
      <c r="M302" s="184">
        <v>135</v>
      </c>
      <c r="N302" s="184">
        <v>154</v>
      </c>
      <c r="O302" s="184"/>
      <c r="P302" s="184">
        <f t="shared" si="167"/>
        <v>172</v>
      </c>
      <c r="Q302" s="207"/>
      <c r="R302" s="185"/>
      <c r="S302" s="159"/>
      <c r="T302" s="195"/>
      <c r="U302" s="195">
        <f t="shared" si="168"/>
        <v>0</v>
      </c>
      <c r="V302" s="188"/>
      <c r="W302" s="89">
        <v>2100205</v>
      </c>
      <c r="X302" s="89" t="s">
        <v>994</v>
      </c>
      <c r="Y302" s="118"/>
    </row>
    <row r="303" ht="15.95" customHeight="1" spans="1:25">
      <c r="A303" s="202">
        <v>2100799</v>
      </c>
      <c r="B303" s="75" t="s">
        <v>995</v>
      </c>
      <c r="C303" s="60">
        <v>299</v>
      </c>
      <c r="D303" s="60">
        <f>314-2</f>
        <v>312</v>
      </c>
      <c r="E303" s="99">
        <f t="shared" si="162"/>
        <v>104.347826086957</v>
      </c>
      <c r="F303" s="98">
        <f t="shared" si="171"/>
        <v>-20</v>
      </c>
      <c r="G303" s="99">
        <f t="shared" si="163"/>
        <v>-6.02409638554217</v>
      </c>
      <c r="H303" s="60">
        <v>344</v>
      </c>
      <c r="I303" s="98">
        <f t="shared" si="164"/>
        <v>45</v>
      </c>
      <c r="J303" s="99">
        <f t="shared" si="165"/>
        <v>15.0501672240803</v>
      </c>
      <c r="K303" s="202">
        <v>2100799</v>
      </c>
      <c r="L303" s="202" t="s">
        <v>995</v>
      </c>
      <c r="M303" s="184">
        <v>332</v>
      </c>
      <c r="N303" s="184">
        <v>222</v>
      </c>
      <c r="O303" s="184">
        <f>C303-3</f>
        <v>296</v>
      </c>
      <c r="P303" s="184">
        <f t="shared" si="167"/>
        <v>312</v>
      </c>
      <c r="Q303" s="207"/>
      <c r="R303" s="185"/>
      <c r="S303" s="159"/>
      <c r="T303" s="195"/>
      <c r="U303" s="195">
        <f t="shared" si="168"/>
        <v>0</v>
      </c>
      <c r="V303" s="188"/>
      <c r="W303" s="89">
        <v>2100206</v>
      </c>
      <c r="X303" s="89" t="s">
        <v>996</v>
      </c>
      <c r="Y303" s="118"/>
    </row>
    <row r="304" s="67" customFormat="1" ht="15.95" customHeight="1" spans="1:25">
      <c r="A304" s="202">
        <v>21011</v>
      </c>
      <c r="B304" s="75" t="s">
        <v>997</v>
      </c>
      <c r="C304" s="60">
        <f t="shared" ref="C304:H304" si="191">SUM(C305:C308)</f>
        <v>1391</v>
      </c>
      <c r="D304" s="60">
        <f t="shared" si="191"/>
        <v>1080</v>
      </c>
      <c r="E304" s="99">
        <f t="shared" si="162"/>
        <v>77.6419841840403</v>
      </c>
      <c r="F304" s="98">
        <f t="shared" si="171"/>
        <v>23</v>
      </c>
      <c r="G304" s="99">
        <f t="shared" si="163"/>
        <v>2.1759697256386</v>
      </c>
      <c r="H304" s="60">
        <f t="shared" si="191"/>
        <v>1421</v>
      </c>
      <c r="I304" s="98">
        <f t="shared" si="164"/>
        <v>30</v>
      </c>
      <c r="J304" s="99">
        <f t="shared" si="165"/>
        <v>2.15672178289001</v>
      </c>
      <c r="K304" s="202">
        <v>21011</v>
      </c>
      <c r="L304" s="204" t="s">
        <v>997</v>
      </c>
      <c r="M304" s="60">
        <f t="shared" ref="M304:O304" si="192">SUM(M305:M308)</f>
        <v>1057</v>
      </c>
      <c r="N304" s="60">
        <f t="shared" si="192"/>
        <v>890</v>
      </c>
      <c r="O304" s="60">
        <f t="shared" si="192"/>
        <v>1484</v>
      </c>
      <c r="P304" s="184">
        <f t="shared" si="167"/>
        <v>1080</v>
      </c>
      <c r="Q304" s="207"/>
      <c r="R304" s="159"/>
      <c r="S304" s="159"/>
      <c r="T304" s="159"/>
      <c r="U304" s="193">
        <f t="shared" si="168"/>
        <v>0</v>
      </c>
      <c r="V304" s="71"/>
      <c r="W304" s="89">
        <v>2100207</v>
      </c>
      <c r="X304" s="89" t="s">
        <v>998</v>
      </c>
      <c r="Y304" s="118"/>
    </row>
    <row r="305" ht="15.95" customHeight="1" spans="1:25">
      <c r="A305" s="202">
        <v>2101101</v>
      </c>
      <c r="B305" s="75" t="s">
        <v>999</v>
      </c>
      <c r="C305" s="60">
        <v>201</v>
      </c>
      <c r="D305" s="60">
        <v>214</v>
      </c>
      <c r="E305" s="99">
        <f t="shared" si="162"/>
        <v>106.467661691542</v>
      </c>
      <c r="F305" s="98">
        <f t="shared" si="171"/>
        <v>31</v>
      </c>
      <c r="G305" s="99">
        <f t="shared" si="163"/>
        <v>16.9398907103825</v>
      </c>
      <c r="H305" s="60">
        <v>217</v>
      </c>
      <c r="I305" s="98">
        <f t="shared" si="164"/>
        <v>16</v>
      </c>
      <c r="J305" s="99">
        <f t="shared" si="165"/>
        <v>7.96019900497513</v>
      </c>
      <c r="K305" s="202">
        <v>2101101</v>
      </c>
      <c r="L305" s="202" t="s">
        <v>999</v>
      </c>
      <c r="M305" s="184">
        <v>183</v>
      </c>
      <c r="N305" s="184">
        <v>171</v>
      </c>
      <c r="O305" s="184">
        <f>C305+21</f>
        <v>222</v>
      </c>
      <c r="P305" s="184">
        <f t="shared" si="167"/>
        <v>214</v>
      </c>
      <c r="Q305" s="207"/>
      <c r="R305" s="185"/>
      <c r="S305" s="159"/>
      <c r="T305" s="185"/>
      <c r="U305" s="195">
        <f t="shared" si="168"/>
        <v>0</v>
      </c>
      <c r="W305" s="89">
        <v>2100208</v>
      </c>
      <c r="X305" s="89" t="s">
        <v>1000</v>
      </c>
      <c r="Y305" s="118"/>
    </row>
    <row r="306" ht="15.95" customHeight="1" spans="1:25">
      <c r="A306" s="202">
        <v>2101102</v>
      </c>
      <c r="B306" s="75" t="s">
        <v>1001</v>
      </c>
      <c r="C306" s="60">
        <v>799</v>
      </c>
      <c r="D306" s="60">
        <v>748</v>
      </c>
      <c r="E306" s="99">
        <f t="shared" si="162"/>
        <v>93.6170212765958</v>
      </c>
      <c r="F306" s="98">
        <f t="shared" si="171"/>
        <v>242</v>
      </c>
      <c r="G306" s="99">
        <f t="shared" si="163"/>
        <v>47.8260869565217</v>
      </c>
      <c r="H306" s="60">
        <v>843</v>
      </c>
      <c r="I306" s="98">
        <f t="shared" si="164"/>
        <v>44</v>
      </c>
      <c r="J306" s="99">
        <f t="shared" si="165"/>
        <v>5.50688360450564</v>
      </c>
      <c r="K306" s="202">
        <v>2101102</v>
      </c>
      <c r="L306" s="202" t="s">
        <v>1001</v>
      </c>
      <c r="M306" s="184">
        <v>506</v>
      </c>
      <c r="N306" s="184">
        <v>601</v>
      </c>
      <c r="O306" s="184">
        <f>C306+33</f>
        <v>832</v>
      </c>
      <c r="P306" s="184">
        <f t="shared" si="167"/>
        <v>748</v>
      </c>
      <c r="Q306" s="207"/>
      <c r="R306" s="185"/>
      <c r="S306" s="159"/>
      <c r="T306" s="195"/>
      <c r="U306" s="195">
        <f t="shared" si="168"/>
        <v>0</v>
      </c>
      <c r="V306" s="188"/>
      <c r="W306" s="89">
        <v>2100209</v>
      </c>
      <c r="X306" s="89" t="s">
        <v>1002</v>
      </c>
      <c r="Y306" s="118"/>
    </row>
    <row r="307" ht="15.95" customHeight="1" spans="1:25">
      <c r="A307" s="202">
        <v>2101103</v>
      </c>
      <c r="B307" s="75" t="s">
        <v>1003</v>
      </c>
      <c r="C307" s="60">
        <v>391</v>
      </c>
      <c r="D307" s="60">
        <v>118</v>
      </c>
      <c r="E307" s="99">
        <f t="shared" si="162"/>
        <v>30.1790281329923</v>
      </c>
      <c r="F307" s="98">
        <f t="shared" si="171"/>
        <v>-250</v>
      </c>
      <c r="G307" s="99">
        <f t="shared" si="163"/>
        <v>-67.9347826086957</v>
      </c>
      <c r="H307" s="60">
        <v>361</v>
      </c>
      <c r="I307" s="98">
        <f t="shared" si="164"/>
        <v>-30</v>
      </c>
      <c r="J307" s="99">
        <f t="shared" si="165"/>
        <v>-7.67263427109974</v>
      </c>
      <c r="K307" s="202">
        <v>2101103</v>
      </c>
      <c r="L307" s="202" t="s">
        <v>1003</v>
      </c>
      <c r="M307" s="184">
        <v>368</v>
      </c>
      <c r="N307" s="184">
        <v>118</v>
      </c>
      <c r="O307" s="184">
        <f>C307+39</f>
        <v>430</v>
      </c>
      <c r="P307" s="184">
        <f t="shared" si="167"/>
        <v>118</v>
      </c>
      <c r="Q307" s="207"/>
      <c r="R307" s="185"/>
      <c r="S307" s="159"/>
      <c r="T307" s="195"/>
      <c r="U307" s="195">
        <f t="shared" si="168"/>
        <v>0</v>
      </c>
      <c r="V307" s="188"/>
      <c r="W307" s="89">
        <v>2100210</v>
      </c>
      <c r="X307" s="89" t="s">
        <v>1004</v>
      </c>
      <c r="Y307" s="118"/>
    </row>
    <row r="308" ht="15.95" customHeight="1" spans="1:25">
      <c r="A308" s="202">
        <v>2101199</v>
      </c>
      <c r="B308" s="75" t="s">
        <v>1005</v>
      </c>
      <c r="C308" s="60"/>
      <c r="D308" s="60"/>
      <c r="E308" s="99">
        <f t="shared" si="162"/>
        <v>0</v>
      </c>
      <c r="F308" s="98">
        <f t="shared" si="171"/>
        <v>0</v>
      </c>
      <c r="G308" s="99">
        <f t="shared" si="163"/>
        <v>0</v>
      </c>
      <c r="H308" s="60"/>
      <c r="I308" s="98">
        <f t="shared" si="164"/>
        <v>0</v>
      </c>
      <c r="J308" s="99">
        <f t="shared" si="165"/>
        <v>0</v>
      </c>
      <c r="K308" s="202">
        <v>2101199</v>
      </c>
      <c r="L308" s="202" t="s">
        <v>1005</v>
      </c>
      <c r="M308" s="184"/>
      <c r="N308" s="184"/>
      <c r="O308" s="184"/>
      <c r="P308" s="184">
        <f t="shared" si="167"/>
        <v>0</v>
      </c>
      <c r="Q308" s="207"/>
      <c r="R308" s="185"/>
      <c r="S308" s="159"/>
      <c r="T308" s="195"/>
      <c r="U308" s="195">
        <f t="shared" si="168"/>
        <v>0</v>
      </c>
      <c r="W308" s="89">
        <v>2100211</v>
      </c>
      <c r="X308" s="89" t="s">
        <v>1006</v>
      </c>
      <c r="Y308" s="118"/>
    </row>
    <row r="309" ht="15.95" customHeight="1" spans="1:25">
      <c r="A309" s="202">
        <v>21012</v>
      </c>
      <c r="B309" s="75" t="s">
        <v>1007</v>
      </c>
      <c r="C309" s="60">
        <f t="shared" ref="C309:H309" si="193">SUM(C310:C312)</f>
        <v>0</v>
      </c>
      <c r="D309" s="60">
        <f t="shared" si="193"/>
        <v>0</v>
      </c>
      <c r="E309" s="99">
        <f t="shared" si="162"/>
        <v>0</v>
      </c>
      <c r="F309" s="98">
        <f t="shared" si="171"/>
        <v>0</v>
      </c>
      <c r="G309" s="99">
        <f t="shared" si="163"/>
        <v>0</v>
      </c>
      <c r="H309" s="60">
        <f t="shared" si="193"/>
        <v>0</v>
      </c>
      <c r="I309" s="98">
        <f t="shared" si="164"/>
        <v>0</v>
      </c>
      <c r="J309" s="99">
        <f t="shared" si="165"/>
        <v>0</v>
      </c>
      <c r="K309" s="202">
        <v>21012</v>
      </c>
      <c r="L309" s="204" t="s">
        <v>1007</v>
      </c>
      <c r="M309" s="184"/>
      <c r="N309" s="184"/>
      <c r="O309" s="184"/>
      <c r="P309" s="184">
        <f t="shared" si="167"/>
        <v>0</v>
      </c>
      <c r="Q309" s="207"/>
      <c r="R309" s="185"/>
      <c r="S309" s="159"/>
      <c r="T309" s="195"/>
      <c r="U309" s="195">
        <f t="shared" si="168"/>
        <v>0</v>
      </c>
      <c r="W309" s="89">
        <v>2100212</v>
      </c>
      <c r="X309" s="89" t="s">
        <v>1008</v>
      </c>
      <c r="Y309" s="118"/>
    </row>
    <row r="310" ht="15.95" customHeight="1" spans="1:25">
      <c r="A310" s="202">
        <v>2101201</v>
      </c>
      <c r="B310" s="75" t="s">
        <v>1009</v>
      </c>
      <c r="C310" s="60"/>
      <c r="D310" s="60"/>
      <c r="E310" s="99">
        <f t="shared" si="162"/>
        <v>0</v>
      </c>
      <c r="F310" s="98">
        <f t="shared" si="171"/>
        <v>0</v>
      </c>
      <c r="G310" s="99">
        <f t="shared" si="163"/>
        <v>0</v>
      </c>
      <c r="H310" s="60"/>
      <c r="I310" s="98">
        <f t="shared" si="164"/>
        <v>0</v>
      </c>
      <c r="J310" s="99">
        <f t="shared" si="165"/>
        <v>0</v>
      </c>
      <c r="K310" s="202">
        <v>2101201</v>
      </c>
      <c r="L310" s="202" t="s">
        <v>1009</v>
      </c>
      <c r="M310" s="184"/>
      <c r="N310" s="184"/>
      <c r="O310" s="184"/>
      <c r="P310" s="184">
        <f t="shared" si="167"/>
        <v>0</v>
      </c>
      <c r="Q310" s="207"/>
      <c r="R310" s="185"/>
      <c r="S310" s="159"/>
      <c r="T310" s="195"/>
      <c r="U310" s="195">
        <f t="shared" si="168"/>
        <v>0</v>
      </c>
      <c r="V310" s="188"/>
      <c r="W310" s="89">
        <v>2100299</v>
      </c>
      <c r="X310" s="89" t="s">
        <v>1010</v>
      </c>
      <c r="Y310" s="118"/>
    </row>
    <row r="311" ht="15.95" customHeight="1" spans="1:25">
      <c r="A311" s="202">
        <v>2101202</v>
      </c>
      <c r="B311" s="75" t="s">
        <v>1011</v>
      </c>
      <c r="C311" s="60"/>
      <c r="D311" s="60"/>
      <c r="E311" s="99">
        <f t="shared" si="162"/>
        <v>0</v>
      </c>
      <c r="F311" s="98">
        <f t="shared" si="171"/>
        <v>0</v>
      </c>
      <c r="G311" s="99">
        <f t="shared" si="163"/>
        <v>0</v>
      </c>
      <c r="H311" s="60"/>
      <c r="I311" s="98">
        <f t="shared" si="164"/>
        <v>0</v>
      </c>
      <c r="J311" s="99">
        <f t="shared" si="165"/>
        <v>0</v>
      </c>
      <c r="K311" s="202">
        <v>2101202</v>
      </c>
      <c r="L311" s="202" t="s">
        <v>1011</v>
      </c>
      <c r="M311" s="184"/>
      <c r="N311" s="184"/>
      <c r="O311" s="184"/>
      <c r="P311" s="184">
        <f t="shared" si="167"/>
        <v>0</v>
      </c>
      <c r="Q311" s="207"/>
      <c r="R311" s="185"/>
      <c r="S311" s="159"/>
      <c r="T311" s="195"/>
      <c r="U311" s="195">
        <f t="shared" si="168"/>
        <v>0</v>
      </c>
      <c r="V311" s="188"/>
      <c r="W311" s="89">
        <v>21003</v>
      </c>
      <c r="X311" s="194" t="s">
        <v>1012</v>
      </c>
      <c r="Y311" s="118"/>
    </row>
    <row r="312" ht="15.95" customHeight="1" spans="1:25">
      <c r="A312" s="202">
        <v>2101299</v>
      </c>
      <c r="B312" s="75" t="s">
        <v>1013</v>
      </c>
      <c r="C312" s="60"/>
      <c r="D312" s="60"/>
      <c r="E312" s="99">
        <f t="shared" si="162"/>
        <v>0</v>
      </c>
      <c r="F312" s="98">
        <f t="shared" si="171"/>
        <v>0</v>
      </c>
      <c r="G312" s="99">
        <f t="shared" si="163"/>
        <v>0</v>
      </c>
      <c r="H312" s="60"/>
      <c r="I312" s="98">
        <f t="shared" si="164"/>
        <v>0</v>
      </c>
      <c r="J312" s="99">
        <f t="shared" si="165"/>
        <v>0</v>
      </c>
      <c r="K312" s="202">
        <v>2101299</v>
      </c>
      <c r="L312" s="202" t="s">
        <v>1013</v>
      </c>
      <c r="M312" s="184"/>
      <c r="N312" s="184"/>
      <c r="O312" s="184"/>
      <c r="P312" s="184">
        <f t="shared" si="167"/>
        <v>0</v>
      </c>
      <c r="Q312" s="207"/>
      <c r="R312" s="185"/>
      <c r="S312" s="159"/>
      <c r="T312" s="195"/>
      <c r="U312" s="195">
        <f t="shared" si="168"/>
        <v>0</v>
      </c>
      <c r="W312" s="89">
        <v>2100301</v>
      </c>
      <c r="X312" s="89" t="s">
        <v>1014</v>
      </c>
      <c r="Y312" s="118"/>
    </row>
    <row r="313" ht="15.95" customHeight="1" spans="1:25">
      <c r="A313" s="202">
        <v>21013</v>
      </c>
      <c r="B313" s="75" t="s">
        <v>1015</v>
      </c>
      <c r="C313" s="60">
        <f t="shared" ref="C313:H313" si="194">SUM(C314:C316)</f>
        <v>9</v>
      </c>
      <c r="D313" s="60">
        <f t="shared" si="194"/>
        <v>66</v>
      </c>
      <c r="E313" s="99">
        <f t="shared" si="162"/>
        <v>733.333333333333</v>
      </c>
      <c r="F313" s="98">
        <f t="shared" si="171"/>
        <v>1</v>
      </c>
      <c r="G313" s="99">
        <f t="shared" si="163"/>
        <v>1.53846153846153</v>
      </c>
      <c r="H313" s="60">
        <f t="shared" si="194"/>
        <v>14</v>
      </c>
      <c r="I313" s="98">
        <f t="shared" si="164"/>
        <v>5</v>
      </c>
      <c r="J313" s="99">
        <f t="shared" si="165"/>
        <v>55.5555555555556</v>
      </c>
      <c r="K313" s="202">
        <v>21013</v>
      </c>
      <c r="L313" s="204" t="s">
        <v>1015</v>
      </c>
      <c r="M313" s="60">
        <f t="shared" ref="M313:O313" si="195">SUM(M314:M316)</f>
        <v>65</v>
      </c>
      <c r="N313" s="60">
        <f t="shared" si="195"/>
        <v>59</v>
      </c>
      <c r="O313" s="60">
        <f t="shared" si="195"/>
        <v>9</v>
      </c>
      <c r="P313" s="184">
        <f t="shared" si="167"/>
        <v>66</v>
      </c>
      <c r="Q313" s="207"/>
      <c r="R313" s="185"/>
      <c r="S313" s="159"/>
      <c r="T313" s="195"/>
      <c r="U313" s="195">
        <f t="shared" si="168"/>
        <v>0</v>
      </c>
      <c r="W313" s="89">
        <v>2100302</v>
      </c>
      <c r="X313" s="89" t="s">
        <v>1016</v>
      </c>
      <c r="Y313" s="118"/>
    </row>
    <row r="314" ht="15.95" customHeight="1" spans="1:25">
      <c r="A314" s="202">
        <v>2101301</v>
      </c>
      <c r="B314" s="75" t="s">
        <v>1017</v>
      </c>
      <c r="C314" s="60">
        <v>9</v>
      </c>
      <c r="D314" s="60">
        <v>66</v>
      </c>
      <c r="E314" s="99">
        <f t="shared" si="162"/>
        <v>733.333333333333</v>
      </c>
      <c r="F314" s="98">
        <f t="shared" si="171"/>
        <v>2</v>
      </c>
      <c r="G314" s="99">
        <f t="shared" si="163"/>
        <v>3.125</v>
      </c>
      <c r="H314" s="60">
        <v>14</v>
      </c>
      <c r="I314" s="98">
        <f t="shared" si="164"/>
        <v>5</v>
      </c>
      <c r="J314" s="99">
        <f t="shared" si="165"/>
        <v>55.5555555555556</v>
      </c>
      <c r="K314" s="202">
        <v>2101301</v>
      </c>
      <c r="L314" s="202" t="s">
        <v>1017</v>
      </c>
      <c r="M314" s="184">
        <v>64</v>
      </c>
      <c r="N314" s="184">
        <v>59</v>
      </c>
      <c r="O314" s="184">
        <f>C314</f>
        <v>9</v>
      </c>
      <c r="P314" s="184">
        <f t="shared" si="167"/>
        <v>66</v>
      </c>
      <c r="Q314" s="207"/>
      <c r="R314" s="185"/>
      <c r="S314" s="159"/>
      <c r="T314" s="195"/>
      <c r="U314" s="195">
        <f t="shared" si="168"/>
        <v>0</v>
      </c>
      <c r="V314" s="188"/>
      <c r="W314" s="89">
        <v>2100399</v>
      </c>
      <c r="X314" s="89" t="s">
        <v>1018</v>
      </c>
      <c r="Y314" s="118"/>
    </row>
    <row r="315" ht="15.95" customHeight="1" spans="1:25">
      <c r="A315" s="202">
        <v>2101302</v>
      </c>
      <c r="B315" s="75" t="s">
        <v>1019</v>
      </c>
      <c r="C315" s="60"/>
      <c r="D315" s="60"/>
      <c r="E315" s="99">
        <f t="shared" si="162"/>
        <v>0</v>
      </c>
      <c r="F315" s="98">
        <f t="shared" si="171"/>
        <v>0</v>
      </c>
      <c r="G315" s="99">
        <f t="shared" si="163"/>
        <v>0</v>
      </c>
      <c r="H315" s="60"/>
      <c r="I315" s="98">
        <f t="shared" si="164"/>
        <v>0</v>
      </c>
      <c r="J315" s="99">
        <f t="shared" si="165"/>
        <v>0</v>
      </c>
      <c r="K315" s="202">
        <v>2101302</v>
      </c>
      <c r="L315" s="202" t="s">
        <v>1019</v>
      </c>
      <c r="M315" s="184"/>
      <c r="N315" s="184"/>
      <c r="O315" s="184"/>
      <c r="P315" s="184">
        <f t="shared" si="167"/>
        <v>0</v>
      </c>
      <c r="Q315" s="207"/>
      <c r="R315" s="185"/>
      <c r="S315" s="159"/>
      <c r="T315" s="195"/>
      <c r="U315" s="195">
        <f t="shared" si="168"/>
        <v>0</v>
      </c>
      <c r="V315" s="188"/>
      <c r="W315" s="89">
        <v>21004</v>
      </c>
      <c r="X315" s="194" t="s">
        <v>1020</v>
      </c>
      <c r="Y315" s="118"/>
    </row>
    <row r="316" ht="15.95" customHeight="1" spans="1:25">
      <c r="A316" s="202">
        <v>2101399</v>
      </c>
      <c r="B316" s="75" t="s">
        <v>1021</v>
      </c>
      <c r="C316" s="60"/>
      <c r="D316" s="60"/>
      <c r="E316" s="99">
        <f t="shared" si="162"/>
        <v>0</v>
      </c>
      <c r="F316" s="98">
        <f t="shared" si="171"/>
        <v>-1</v>
      </c>
      <c r="G316" s="99">
        <f t="shared" si="163"/>
        <v>-100</v>
      </c>
      <c r="H316" s="60"/>
      <c r="I316" s="98">
        <f t="shared" si="164"/>
        <v>0</v>
      </c>
      <c r="J316" s="99">
        <f t="shared" si="165"/>
        <v>0</v>
      </c>
      <c r="K316" s="202">
        <v>2101399</v>
      </c>
      <c r="L316" s="202" t="s">
        <v>1021</v>
      </c>
      <c r="M316" s="184">
        <v>1</v>
      </c>
      <c r="N316" s="184"/>
      <c r="O316" s="184"/>
      <c r="P316" s="184">
        <f t="shared" si="167"/>
        <v>0</v>
      </c>
      <c r="Q316" s="207"/>
      <c r="R316" s="185"/>
      <c r="S316" s="159"/>
      <c r="T316" s="195"/>
      <c r="U316" s="195">
        <f t="shared" si="168"/>
        <v>0</v>
      </c>
      <c r="W316" s="89">
        <v>2100401</v>
      </c>
      <c r="X316" s="89" t="s">
        <v>1022</v>
      </c>
      <c r="Y316" s="118"/>
    </row>
    <row r="317" ht="15.95" customHeight="1" spans="1:25">
      <c r="A317" s="202">
        <v>21014</v>
      </c>
      <c r="B317" s="75" t="s">
        <v>1023</v>
      </c>
      <c r="C317" s="60">
        <f t="shared" ref="C317:H317" si="196">SUM(C318:C319)</f>
        <v>0</v>
      </c>
      <c r="D317" s="60">
        <f t="shared" si="196"/>
        <v>0</v>
      </c>
      <c r="E317" s="99">
        <f t="shared" si="162"/>
        <v>0</v>
      </c>
      <c r="F317" s="98">
        <f t="shared" si="171"/>
        <v>0</v>
      </c>
      <c r="G317" s="99">
        <f t="shared" si="163"/>
        <v>0</v>
      </c>
      <c r="H317" s="60">
        <f t="shared" si="196"/>
        <v>0</v>
      </c>
      <c r="I317" s="98">
        <f t="shared" si="164"/>
        <v>0</v>
      </c>
      <c r="J317" s="99">
        <f t="shared" si="165"/>
        <v>0</v>
      </c>
      <c r="K317" s="202">
        <v>21014</v>
      </c>
      <c r="L317" s="204" t="s">
        <v>1023</v>
      </c>
      <c r="M317" s="184"/>
      <c r="N317" s="184"/>
      <c r="O317" s="184"/>
      <c r="P317" s="184">
        <f t="shared" si="167"/>
        <v>0</v>
      </c>
      <c r="Q317" s="207"/>
      <c r="R317" s="185"/>
      <c r="S317" s="159"/>
      <c r="T317" s="195"/>
      <c r="U317" s="195">
        <f t="shared" si="168"/>
        <v>0</v>
      </c>
      <c r="W317" s="89">
        <v>2100402</v>
      </c>
      <c r="X317" s="89" t="s">
        <v>1024</v>
      </c>
      <c r="Y317" s="118"/>
    </row>
    <row r="318" ht="15.95" customHeight="1" spans="1:25">
      <c r="A318" s="202">
        <v>2101401</v>
      </c>
      <c r="B318" s="75" t="s">
        <v>1025</v>
      </c>
      <c r="C318" s="60"/>
      <c r="D318" s="60"/>
      <c r="E318" s="99">
        <f t="shared" si="162"/>
        <v>0</v>
      </c>
      <c r="F318" s="98">
        <f t="shared" si="171"/>
        <v>0</v>
      </c>
      <c r="G318" s="99">
        <f t="shared" si="163"/>
        <v>0</v>
      </c>
      <c r="H318" s="60"/>
      <c r="I318" s="98">
        <f t="shared" si="164"/>
        <v>0</v>
      </c>
      <c r="J318" s="99">
        <f t="shared" si="165"/>
        <v>0</v>
      </c>
      <c r="K318" s="202">
        <v>2101401</v>
      </c>
      <c r="L318" s="202" t="s">
        <v>1025</v>
      </c>
      <c r="M318" s="184"/>
      <c r="N318" s="184"/>
      <c r="O318" s="184"/>
      <c r="P318" s="184">
        <f t="shared" si="167"/>
        <v>0</v>
      </c>
      <c r="Q318" s="207"/>
      <c r="R318" s="185"/>
      <c r="S318" s="159"/>
      <c r="T318" s="195"/>
      <c r="U318" s="195">
        <f t="shared" si="168"/>
        <v>0</v>
      </c>
      <c r="V318" s="188"/>
      <c r="W318" s="89">
        <v>2100403</v>
      </c>
      <c r="X318" s="89" t="s">
        <v>1026</v>
      </c>
      <c r="Y318" s="118"/>
    </row>
    <row r="319" ht="15.95" customHeight="1" spans="1:25">
      <c r="A319" s="202">
        <v>2101499</v>
      </c>
      <c r="B319" s="75" t="s">
        <v>1027</v>
      </c>
      <c r="C319" s="60"/>
      <c r="D319" s="60"/>
      <c r="E319" s="99">
        <f t="shared" si="162"/>
        <v>0</v>
      </c>
      <c r="F319" s="98">
        <f t="shared" si="171"/>
        <v>0</v>
      </c>
      <c r="G319" s="99">
        <f t="shared" si="163"/>
        <v>0</v>
      </c>
      <c r="H319" s="60"/>
      <c r="I319" s="98">
        <f t="shared" si="164"/>
        <v>0</v>
      </c>
      <c r="J319" s="99">
        <f t="shared" si="165"/>
        <v>0</v>
      </c>
      <c r="K319" s="202">
        <v>2101499</v>
      </c>
      <c r="L319" s="202" t="s">
        <v>1027</v>
      </c>
      <c r="M319" s="184"/>
      <c r="N319" s="184"/>
      <c r="O319" s="184"/>
      <c r="P319" s="184">
        <f t="shared" si="167"/>
        <v>0</v>
      </c>
      <c r="Q319" s="207"/>
      <c r="R319" s="185"/>
      <c r="S319" s="159"/>
      <c r="T319" s="195"/>
      <c r="U319" s="195">
        <f t="shared" si="168"/>
        <v>0</v>
      </c>
      <c r="V319" s="188"/>
      <c r="W319" s="89">
        <v>2100404</v>
      </c>
      <c r="X319" s="89" t="s">
        <v>1028</v>
      </c>
      <c r="Y319" s="118"/>
    </row>
    <row r="320" ht="15.95" customHeight="1" spans="1:25">
      <c r="A320" s="202">
        <v>21015</v>
      </c>
      <c r="B320" s="75" t="s">
        <v>1029</v>
      </c>
      <c r="C320" s="60">
        <f t="shared" ref="C320:H320" si="197">SUM(C321:C321)</f>
        <v>0</v>
      </c>
      <c r="D320" s="60">
        <f t="shared" si="197"/>
        <v>0</v>
      </c>
      <c r="E320" s="99">
        <f t="shared" si="162"/>
        <v>0</v>
      </c>
      <c r="F320" s="98">
        <f t="shared" si="171"/>
        <v>0</v>
      </c>
      <c r="G320" s="99">
        <f t="shared" si="163"/>
        <v>0</v>
      </c>
      <c r="H320" s="60">
        <f t="shared" si="197"/>
        <v>0</v>
      </c>
      <c r="I320" s="98">
        <f t="shared" si="164"/>
        <v>0</v>
      </c>
      <c r="J320" s="99">
        <f t="shared" si="165"/>
        <v>0</v>
      </c>
      <c r="K320" s="202">
        <v>21015</v>
      </c>
      <c r="L320" s="204" t="s">
        <v>1029</v>
      </c>
      <c r="M320" s="184"/>
      <c r="N320" s="184"/>
      <c r="O320" s="184"/>
      <c r="P320" s="184">
        <f t="shared" si="167"/>
        <v>0</v>
      </c>
      <c r="Q320" s="207"/>
      <c r="R320" s="185"/>
      <c r="S320" s="159"/>
      <c r="T320" s="195"/>
      <c r="U320" s="195">
        <f t="shared" si="168"/>
        <v>0</v>
      </c>
      <c r="W320" s="89">
        <v>2100405</v>
      </c>
      <c r="X320" s="89" t="s">
        <v>1030</v>
      </c>
      <c r="Y320" s="118"/>
    </row>
    <row r="321" ht="15.95" customHeight="1" spans="1:25">
      <c r="A321" s="202">
        <v>2101599</v>
      </c>
      <c r="B321" s="75" t="s">
        <v>1031</v>
      </c>
      <c r="C321" s="60"/>
      <c r="D321" s="60"/>
      <c r="E321" s="99">
        <f t="shared" si="162"/>
        <v>0</v>
      </c>
      <c r="F321" s="98">
        <f t="shared" si="171"/>
        <v>0</v>
      </c>
      <c r="G321" s="99">
        <f t="shared" si="163"/>
        <v>0</v>
      </c>
      <c r="H321" s="60"/>
      <c r="I321" s="98">
        <f t="shared" si="164"/>
        <v>0</v>
      </c>
      <c r="J321" s="99">
        <f t="shared" si="165"/>
        <v>0</v>
      </c>
      <c r="K321" s="202">
        <v>2101599</v>
      </c>
      <c r="L321" s="202" t="s">
        <v>1031</v>
      </c>
      <c r="M321" s="184"/>
      <c r="N321" s="184"/>
      <c r="O321" s="184"/>
      <c r="P321" s="184">
        <f t="shared" si="167"/>
        <v>0</v>
      </c>
      <c r="Q321" s="207"/>
      <c r="R321" s="185"/>
      <c r="S321" s="159"/>
      <c r="T321" s="195"/>
      <c r="U321" s="195">
        <f t="shared" si="168"/>
        <v>0</v>
      </c>
      <c r="W321" s="89">
        <v>2100601</v>
      </c>
      <c r="X321" s="89" t="s">
        <v>1032</v>
      </c>
      <c r="Y321" s="118"/>
    </row>
    <row r="322" ht="15.95" customHeight="1" spans="1:25">
      <c r="A322" s="202">
        <v>21016</v>
      </c>
      <c r="B322" s="75" t="s">
        <v>1033</v>
      </c>
      <c r="C322" s="60">
        <f t="shared" ref="C322:H322" si="198">SUM(C323)</f>
        <v>5</v>
      </c>
      <c r="D322" s="60">
        <f t="shared" si="198"/>
        <v>5</v>
      </c>
      <c r="E322" s="99">
        <f t="shared" si="162"/>
        <v>100</v>
      </c>
      <c r="F322" s="98">
        <f t="shared" si="171"/>
        <v>1</v>
      </c>
      <c r="G322" s="99">
        <f t="shared" si="163"/>
        <v>25</v>
      </c>
      <c r="H322" s="60">
        <f t="shared" si="198"/>
        <v>0</v>
      </c>
      <c r="I322" s="98">
        <f t="shared" si="164"/>
        <v>-5</v>
      </c>
      <c r="J322" s="99">
        <f t="shared" si="165"/>
        <v>-100</v>
      </c>
      <c r="K322" s="202">
        <v>21016</v>
      </c>
      <c r="L322" s="204" t="s">
        <v>1033</v>
      </c>
      <c r="M322" s="60">
        <f t="shared" ref="M322:O322" si="199">M323</f>
        <v>4</v>
      </c>
      <c r="N322" s="60">
        <f t="shared" si="199"/>
        <v>5</v>
      </c>
      <c r="O322" s="60">
        <f t="shared" si="199"/>
        <v>5</v>
      </c>
      <c r="P322" s="184">
        <f t="shared" si="167"/>
        <v>5</v>
      </c>
      <c r="Q322" s="207"/>
      <c r="R322" s="185"/>
      <c r="S322" s="159"/>
      <c r="T322" s="195"/>
      <c r="U322" s="195">
        <f t="shared" si="168"/>
        <v>0</v>
      </c>
      <c r="W322" s="89">
        <v>2100699</v>
      </c>
      <c r="X322" s="89" t="s">
        <v>1034</v>
      </c>
      <c r="Y322" s="118"/>
    </row>
    <row r="323" ht="15.95" customHeight="1" spans="1:25">
      <c r="A323" s="202">
        <v>2101601</v>
      </c>
      <c r="B323" s="75" t="s">
        <v>1035</v>
      </c>
      <c r="C323" s="60">
        <v>5</v>
      </c>
      <c r="D323" s="60">
        <v>5</v>
      </c>
      <c r="E323" s="99">
        <f t="shared" si="162"/>
        <v>100</v>
      </c>
      <c r="F323" s="98">
        <f t="shared" si="171"/>
        <v>1</v>
      </c>
      <c r="G323" s="99">
        <f t="shared" si="163"/>
        <v>25</v>
      </c>
      <c r="H323" s="60"/>
      <c r="I323" s="98">
        <f t="shared" si="164"/>
        <v>-5</v>
      </c>
      <c r="J323" s="99">
        <f t="shared" si="165"/>
        <v>-100</v>
      </c>
      <c r="K323" s="202">
        <v>2101601</v>
      </c>
      <c r="L323" s="202" t="s">
        <v>1035</v>
      </c>
      <c r="M323" s="184">
        <v>4</v>
      </c>
      <c r="N323" s="184">
        <v>5</v>
      </c>
      <c r="O323" s="184">
        <f>C323</f>
        <v>5</v>
      </c>
      <c r="P323" s="184">
        <f t="shared" si="167"/>
        <v>5</v>
      </c>
      <c r="Q323" s="207"/>
      <c r="R323" s="185"/>
      <c r="S323" s="159"/>
      <c r="T323" s="195"/>
      <c r="U323" s="195">
        <f t="shared" si="168"/>
        <v>0</v>
      </c>
      <c r="V323" s="188"/>
      <c r="W323" s="89">
        <v>21007</v>
      </c>
      <c r="X323" s="194" t="s">
        <v>1036</v>
      </c>
      <c r="Y323" s="118"/>
    </row>
    <row r="324" ht="15.95" customHeight="1" spans="1:25">
      <c r="A324" s="202">
        <v>21099</v>
      </c>
      <c r="B324" s="75" t="s">
        <v>1037</v>
      </c>
      <c r="C324" s="60">
        <f t="shared" ref="C324:H324" si="200">SUM(C325)</f>
        <v>0</v>
      </c>
      <c r="D324" s="60">
        <f t="shared" si="200"/>
        <v>15</v>
      </c>
      <c r="E324" s="99">
        <f t="shared" si="162"/>
        <v>0</v>
      </c>
      <c r="F324" s="98">
        <f t="shared" si="171"/>
        <v>12</v>
      </c>
      <c r="G324" s="99">
        <f t="shared" si="163"/>
        <v>400</v>
      </c>
      <c r="H324" s="60">
        <f t="shared" si="200"/>
        <v>0</v>
      </c>
      <c r="I324" s="98">
        <f t="shared" si="164"/>
        <v>0</v>
      </c>
      <c r="J324" s="99">
        <f t="shared" si="165"/>
        <v>0</v>
      </c>
      <c r="K324" s="202">
        <v>21099</v>
      </c>
      <c r="L324" s="204" t="s">
        <v>1037</v>
      </c>
      <c r="M324" s="60">
        <f t="shared" ref="M324:O324" si="201">M325</f>
        <v>3</v>
      </c>
      <c r="N324" s="60">
        <f t="shared" si="201"/>
        <v>3</v>
      </c>
      <c r="O324" s="184">
        <f t="shared" si="201"/>
        <v>386</v>
      </c>
      <c r="P324" s="184">
        <f t="shared" si="167"/>
        <v>15</v>
      </c>
      <c r="Q324" s="207"/>
      <c r="R324" s="185"/>
      <c r="S324" s="159"/>
      <c r="T324" s="195"/>
      <c r="U324" s="195">
        <f t="shared" si="168"/>
        <v>0</v>
      </c>
      <c r="V324" s="188"/>
      <c r="W324" s="89">
        <v>2100716</v>
      </c>
      <c r="X324" s="89" t="s">
        <v>1038</v>
      </c>
      <c r="Y324" s="118"/>
    </row>
    <row r="325" ht="15.95" customHeight="1" spans="1:25">
      <c r="A325" s="202">
        <v>2109901</v>
      </c>
      <c r="B325" s="75" t="s">
        <v>1039</v>
      </c>
      <c r="C325" s="60"/>
      <c r="D325" s="60">
        <v>15</v>
      </c>
      <c r="E325" s="99">
        <f t="shared" si="162"/>
        <v>0</v>
      </c>
      <c r="F325" s="98">
        <f t="shared" si="171"/>
        <v>12</v>
      </c>
      <c r="G325" s="99">
        <f t="shared" si="163"/>
        <v>400</v>
      </c>
      <c r="H325" s="60"/>
      <c r="I325" s="98">
        <f t="shared" si="164"/>
        <v>0</v>
      </c>
      <c r="J325" s="99">
        <f t="shared" si="165"/>
        <v>0</v>
      </c>
      <c r="K325" s="202">
        <v>2109999</v>
      </c>
      <c r="L325" s="202" t="s">
        <v>1039</v>
      </c>
      <c r="M325" s="184">
        <v>3</v>
      </c>
      <c r="N325" s="184">
        <v>3</v>
      </c>
      <c r="O325" s="184">
        <v>386</v>
      </c>
      <c r="P325" s="184">
        <f t="shared" si="167"/>
        <v>15</v>
      </c>
      <c r="Q325" s="207"/>
      <c r="R325" s="185"/>
      <c r="S325" s="159"/>
      <c r="T325" s="195"/>
      <c r="U325" s="195">
        <f t="shared" si="168"/>
        <v>0</v>
      </c>
      <c r="W325" s="89">
        <v>2100717</v>
      </c>
      <c r="X325" s="89" t="s">
        <v>1040</v>
      </c>
      <c r="Y325" s="118"/>
    </row>
    <row r="326" ht="15.95" customHeight="1" spans="1:25">
      <c r="A326" s="202">
        <v>211</v>
      </c>
      <c r="B326" s="97" t="s">
        <v>1041</v>
      </c>
      <c r="C326" s="55">
        <f t="shared" ref="C326:H326" si="202">SUM(C327,C330,C334,C336,C338,C340,C342,C344,C346,C348,C350,C352,C354,C356,C358)</f>
        <v>1082</v>
      </c>
      <c r="D326" s="55">
        <f t="shared" si="202"/>
        <v>223</v>
      </c>
      <c r="E326" s="96">
        <f t="shared" ref="E326:E389" si="203">IF(C326&lt;&gt;0,D326/C326*100,0)</f>
        <v>20.6099815157116</v>
      </c>
      <c r="F326" s="95">
        <f t="shared" si="171"/>
        <v>-404</v>
      </c>
      <c r="G326" s="96">
        <f t="shared" ref="G326:G389" si="204">IF(M326&lt;&gt;0,(D326/M326-1)*100,0)</f>
        <v>-64.4338118022329</v>
      </c>
      <c r="H326" s="55">
        <f t="shared" si="202"/>
        <v>168</v>
      </c>
      <c r="I326" s="95">
        <f t="shared" ref="I326:I389" si="205">H326-C326</f>
        <v>-914</v>
      </c>
      <c r="J326" s="96">
        <f t="shared" ref="J326:J389" si="206">IF(C326&lt;&gt;0,(H326/C326-1)*100,0)</f>
        <v>-84.4731977818854</v>
      </c>
      <c r="K326" s="204">
        <v>211</v>
      </c>
      <c r="L326" s="204" t="s">
        <v>1042</v>
      </c>
      <c r="M326" s="55">
        <f t="shared" ref="M326:O326" si="207">SUM(M327,M330,M334,M336,M338,M340,M342,M344,M346,M348,M350,M352,M354,M356,M358)</f>
        <v>627</v>
      </c>
      <c r="N326" s="55">
        <f t="shared" si="207"/>
        <v>84</v>
      </c>
      <c r="O326" s="55">
        <f t="shared" si="207"/>
        <v>1032</v>
      </c>
      <c r="P326" s="184">
        <f t="shared" ref="P326:P389" si="208">D326</f>
        <v>223</v>
      </c>
      <c r="Q326" s="207"/>
      <c r="R326" s="185"/>
      <c r="S326" s="159"/>
      <c r="T326" s="195"/>
      <c r="U326" s="195">
        <f t="shared" ref="U326:U389" si="209">Q326+R326+S326+T326</f>
        <v>0</v>
      </c>
      <c r="V326" s="188"/>
      <c r="W326" s="89">
        <v>2100799</v>
      </c>
      <c r="X326" s="89" t="s">
        <v>1043</v>
      </c>
      <c r="Y326" s="118"/>
    </row>
    <row r="327" ht="15.95" customHeight="1" spans="1:25">
      <c r="A327" s="202">
        <v>21101</v>
      </c>
      <c r="B327" s="75" t="s">
        <v>1044</v>
      </c>
      <c r="C327" s="60">
        <f t="shared" ref="C327:H327" si="210">SUM(C328:C329)</f>
        <v>67</v>
      </c>
      <c r="D327" s="60">
        <f t="shared" si="210"/>
        <v>37</v>
      </c>
      <c r="E327" s="99">
        <f t="shared" si="203"/>
        <v>55.2238805970149</v>
      </c>
      <c r="F327" s="98">
        <f t="shared" si="171"/>
        <v>-8</v>
      </c>
      <c r="G327" s="99">
        <f t="shared" si="204"/>
        <v>-17.7777777777778</v>
      </c>
      <c r="H327" s="60">
        <f t="shared" si="210"/>
        <v>0</v>
      </c>
      <c r="I327" s="98">
        <f t="shared" si="205"/>
        <v>-67</v>
      </c>
      <c r="J327" s="99">
        <f t="shared" si="206"/>
        <v>-100</v>
      </c>
      <c r="K327" s="202">
        <v>21101</v>
      </c>
      <c r="L327" s="204" t="s">
        <v>1044</v>
      </c>
      <c r="M327" s="60">
        <f t="shared" ref="M327:O327" si="211">SUM(M328:M329)</f>
        <v>45</v>
      </c>
      <c r="N327" s="60">
        <f t="shared" si="211"/>
        <v>34</v>
      </c>
      <c r="O327" s="60">
        <f t="shared" si="211"/>
        <v>39</v>
      </c>
      <c r="P327" s="184">
        <f t="shared" si="208"/>
        <v>37</v>
      </c>
      <c r="Q327" s="207"/>
      <c r="R327" s="185"/>
      <c r="S327" s="159"/>
      <c r="T327" s="195"/>
      <c r="U327" s="195">
        <f t="shared" si="209"/>
        <v>0</v>
      </c>
      <c r="V327" s="188"/>
      <c r="W327" s="89">
        <v>21011</v>
      </c>
      <c r="X327" s="194" t="s">
        <v>1045</v>
      </c>
      <c r="Y327" s="118"/>
    </row>
    <row r="328" ht="15.95" customHeight="1" spans="1:25">
      <c r="A328" s="202">
        <v>2110101</v>
      </c>
      <c r="B328" s="75" t="s">
        <v>470</v>
      </c>
      <c r="C328" s="60">
        <v>62</v>
      </c>
      <c r="D328" s="60"/>
      <c r="E328" s="99">
        <f t="shared" si="203"/>
        <v>0</v>
      </c>
      <c r="F328" s="98">
        <f t="shared" si="171"/>
        <v>0</v>
      </c>
      <c r="G328" s="99">
        <f t="shared" si="204"/>
        <v>0</v>
      </c>
      <c r="H328" s="60"/>
      <c r="I328" s="98">
        <f t="shared" si="205"/>
        <v>-62</v>
      </c>
      <c r="J328" s="99">
        <f t="shared" si="206"/>
        <v>-100</v>
      </c>
      <c r="K328" s="202">
        <v>2110101</v>
      </c>
      <c r="L328" s="202" t="s">
        <v>470</v>
      </c>
      <c r="M328" s="184"/>
      <c r="N328" s="184"/>
      <c r="O328" s="184">
        <f>C328-28</f>
        <v>34</v>
      </c>
      <c r="P328" s="184">
        <f t="shared" si="208"/>
        <v>0</v>
      </c>
      <c r="Q328" s="207"/>
      <c r="R328" s="185"/>
      <c r="S328" s="159"/>
      <c r="T328" s="185"/>
      <c r="U328" s="195">
        <f t="shared" si="209"/>
        <v>0</v>
      </c>
      <c r="W328" s="89">
        <v>2101101</v>
      </c>
      <c r="X328" s="89" t="s">
        <v>1046</v>
      </c>
      <c r="Y328" s="118"/>
    </row>
    <row r="329" ht="15.95" customHeight="1" spans="1:25">
      <c r="A329" s="202">
        <v>2110199</v>
      </c>
      <c r="B329" s="75" t="s">
        <v>1047</v>
      </c>
      <c r="C329" s="60">
        <v>5</v>
      </c>
      <c r="D329" s="60">
        <v>37</v>
      </c>
      <c r="E329" s="99">
        <f t="shared" si="203"/>
        <v>740</v>
      </c>
      <c r="F329" s="98">
        <f t="shared" si="171"/>
        <v>-8</v>
      </c>
      <c r="G329" s="99">
        <f t="shared" si="204"/>
        <v>-17.7777777777778</v>
      </c>
      <c r="H329" s="60"/>
      <c r="I329" s="98">
        <f t="shared" si="205"/>
        <v>-5</v>
      </c>
      <c r="J329" s="99">
        <f t="shared" si="206"/>
        <v>-100</v>
      </c>
      <c r="K329" s="202">
        <v>2110199</v>
      </c>
      <c r="L329" s="202" t="s">
        <v>1047</v>
      </c>
      <c r="M329" s="184">
        <v>45</v>
      </c>
      <c r="N329" s="184">
        <v>34</v>
      </c>
      <c r="O329" s="184">
        <f>C329</f>
        <v>5</v>
      </c>
      <c r="P329" s="184">
        <f t="shared" si="208"/>
        <v>37</v>
      </c>
      <c r="Q329" s="207"/>
      <c r="R329" s="185"/>
      <c r="S329" s="159"/>
      <c r="T329" s="195"/>
      <c r="U329" s="195">
        <f t="shared" si="209"/>
        <v>0</v>
      </c>
      <c r="W329" s="89">
        <v>21013</v>
      </c>
      <c r="X329" s="194" t="s">
        <v>1048</v>
      </c>
      <c r="Y329" s="118"/>
    </row>
    <row r="330" ht="15.95" customHeight="1" spans="1:25">
      <c r="A330" s="202">
        <v>21102</v>
      </c>
      <c r="B330" s="75" t="s">
        <v>1049</v>
      </c>
      <c r="C330" s="60">
        <f t="shared" ref="C330:H330" si="212">SUM(C331:C333)</f>
        <v>992</v>
      </c>
      <c r="D330" s="60">
        <f t="shared" si="212"/>
        <v>164</v>
      </c>
      <c r="E330" s="99">
        <f t="shared" si="203"/>
        <v>16.5322580645161</v>
      </c>
      <c r="F330" s="98">
        <f t="shared" ref="F330:F393" si="213">D330-M330</f>
        <v>-418</v>
      </c>
      <c r="G330" s="99">
        <f t="shared" si="204"/>
        <v>-71.8213058419244</v>
      </c>
      <c r="H330" s="60">
        <f t="shared" si="212"/>
        <v>168</v>
      </c>
      <c r="I330" s="98">
        <f t="shared" si="205"/>
        <v>-824</v>
      </c>
      <c r="J330" s="99">
        <f t="shared" si="206"/>
        <v>-83.0645161290323</v>
      </c>
      <c r="K330" s="202">
        <v>21102</v>
      </c>
      <c r="L330" s="204" t="s">
        <v>1049</v>
      </c>
      <c r="M330" s="60">
        <f t="shared" ref="M330:O330" si="214">SUM(M331:M333)</f>
        <v>582</v>
      </c>
      <c r="N330" s="60">
        <f t="shared" si="214"/>
        <v>43</v>
      </c>
      <c r="O330" s="60">
        <f t="shared" si="214"/>
        <v>980</v>
      </c>
      <c r="P330" s="184">
        <f t="shared" si="208"/>
        <v>164</v>
      </c>
      <c r="Q330" s="207"/>
      <c r="R330" s="185"/>
      <c r="S330" s="159"/>
      <c r="T330" s="195"/>
      <c r="U330" s="195">
        <f t="shared" si="209"/>
        <v>0</v>
      </c>
      <c r="W330" s="89">
        <v>2101301</v>
      </c>
      <c r="X330" s="89" t="s">
        <v>1050</v>
      </c>
      <c r="Y330" s="118"/>
    </row>
    <row r="331" ht="15.95" customHeight="1" spans="1:25">
      <c r="A331" s="202">
        <v>2110203</v>
      </c>
      <c r="B331" s="75" t="s">
        <v>1051</v>
      </c>
      <c r="C331" s="60"/>
      <c r="D331" s="60"/>
      <c r="E331" s="99">
        <f t="shared" si="203"/>
        <v>0</v>
      </c>
      <c r="F331" s="98">
        <f t="shared" si="213"/>
        <v>0</v>
      </c>
      <c r="G331" s="99">
        <f t="shared" si="204"/>
        <v>0</v>
      </c>
      <c r="H331" s="60"/>
      <c r="I331" s="98">
        <f t="shared" si="205"/>
        <v>0</v>
      </c>
      <c r="J331" s="99">
        <f t="shared" si="206"/>
        <v>0</v>
      </c>
      <c r="K331" s="202">
        <v>2110203</v>
      </c>
      <c r="L331" s="202" t="s">
        <v>1051</v>
      </c>
      <c r="M331" s="184"/>
      <c r="N331" s="184"/>
      <c r="O331" s="184"/>
      <c r="P331" s="184">
        <f t="shared" si="208"/>
        <v>0</v>
      </c>
      <c r="Q331" s="207"/>
      <c r="R331" s="185"/>
      <c r="S331" s="159"/>
      <c r="T331" s="195"/>
      <c r="U331" s="195">
        <f t="shared" si="209"/>
        <v>0</v>
      </c>
      <c r="V331" s="188"/>
      <c r="W331" s="89">
        <v>2101302</v>
      </c>
      <c r="X331" s="89" t="s">
        <v>1052</v>
      </c>
      <c r="Y331" s="118"/>
    </row>
    <row r="332" ht="15.95" customHeight="1" spans="1:25">
      <c r="A332" s="202">
        <v>2110204</v>
      </c>
      <c r="B332" s="75" t="s">
        <v>1053</v>
      </c>
      <c r="C332" s="60"/>
      <c r="D332" s="60"/>
      <c r="E332" s="99">
        <f t="shared" si="203"/>
        <v>0</v>
      </c>
      <c r="F332" s="98">
        <f t="shared" si="213"/>
        <v>0</v>
      </c>
      <c r="G332" s="99">
        <f t="shared" si="204"/>
        <v>0</v>
      </c>
      <c r="H332" s="60"/>
      <c r="I332" s="98">
        <f t="shared" si="205"/>
        <v>0</v>
      </c>
      <c r="J332" s="99">
        <f t="shared" si="206"/>
        <v>0</v>
      </c>
      <c r="K332" s="202">
        <v>2110204</v>
      </c>
      <c r="L332" s="202" t="s">
        <v>1053</v>
      </c>
      <c r="M332" s="184"/>
      <c r="N332" s="184"/>
      <c r="O332" s="184"/>
      <c r="P332" s="184">
        <f t="shared" si="208"/>
        <v>0</v>
      </c>
      <c r="Q332" s="207"/>
      <c r="R332" s="185"/>
      <c r="S332" s="159"/>
      <c r="T332" s="195"/>
      <c r="U332" s="195">
        <f t="shared" si="209"/>
        <v>0</v>
      </c>
      <c r="V332" s="188"/>
      <c r="W332" s="89">
        <v>2101399</v>
      </c>
      <c r="X332" s="89" t="s">
        <v>1054</v>
      </c>
      <c r="Y332" s="118"/>
    </row>
    <row r="333" ht="15.95" customHeight="1" spans="1:25">
      <c r="A333" s="202">
        <v>2110299</v>
      </c>
      <c r="B333" s="75" t="s">
        <v>1055</v>
      </c>
      <c r="C333" s="60">
        <v>992</v>
      </c>
      <c r="D333" s="60">
        <v>164</v>
      </c>
      <c r="E333" s="99">
        <f t="shared" si="203"/>
        <v>16.5322580645161</v>
      </c>
      <c r="F333" s="98">
        <f t="shared" si="213"/>
        <v>-418</v>
      </c>
      <c r="G333" s="99">
        <f t="shared" si="204"/>
        <v>-71.8213058419244</v>
      </c>
      <c r="H333" s="60">
        <v>168</v>
      </c>
      <c r="I333" s="98">
        <f t="shared" si="205"/>
        <v>-824</v>
      </c>
      <c r="J333" s="99">
        <f t="shared" si="206"/>
        <v>-83.0645161290323</v>
      </c>
      <c r="K333" s="202">
        <v>2110299</v>
      </c>
      <c r="L333" s="202" t="s">
        <v>1055</v>
      </c>
      <c r="M333" s="184">
        <v>582</v>
      </c>
      <c r="N333" s="184">
        <v>43</v>
      </c>
      <c r="O333" s="184">
        <f>C333-2-10</f>
        <v>980</v>
      </c>
      <c r="P333" s="184">
        <f t="shared" si="208"/>
        <v>164</v>
      </c>
      <c r="Q333" s="207"/>
      <c r="R333" s="185"/>
      <c r="S333" s="159"/>
      <c r="T333" s="195"/>
      <c r="U333" s="195">
        <f t="shared" si="209"/>
        <v>0</v>
      </c>
      <c r="W333" s="89">
        <v>21014</v>
      </c>
      <c r="X333" s="194" t="s">
        <v>1056</v>
      </c>
      <c r="Y333" s="118"/>
    </row>
    <row r="334" ht="15.95" customHeight="1" spans="1:25">
      <c r="A334" s="202">
        <v>21103</v>
      </c>
      <c r="B334" s="75" t="s">
        <v>1057</v>
      </c>
      <c r="C334" s="60">
        <f t="shared" ref="C334:H334" si="215">SUM(C335:C335)</f>
        <v>0</v>
      </c>
      <c r="D334" s="60">
        <f t="shared" si="215"/>
        <v>0</v>
      </c>
      <c r="E334" s="99">
        <f t="shared" si="203"/>
        <v>0</v>
      </c>
      <c r="F334" s="98">
        <f t="shared" si="213"/>
        <v>0</v>
      </c>
      <c r="G334" s="99">
        <f t="shared" si="204"/>
        <v>0</v>
      </c>
      <c r="H334" s="60">
        <f t="shared" si="215"/>
        <v>0</v>
      </c>
      <c r="I334" s="98">
        <f t="shared" si="205"/>
        <v>0</v>
      </c>
      <c r="J334" s="99">
        <f t="shared" si="206"/>
        <v>0</v>
      </c>
      <c r="K334" s="202">
        <v>21103</v>
      </c>
      <c r="L334" s="204" t="s">
        <v>1057</v>
      </c>
      <c r="M334" s="184"/>
      <c r="N334" s="184"/>
      <c r="O334" s="184"/>
      <c r="P334" s="184">
        <f t="shared" si="208"/>
        <v>0</v>
      </c>
      <c r="Q334" s="207"/>
      <c r="R334" s="185"/>
      <c r="S334" s="159"/>
      <c r="T334" s="195"/>
      <c r="U334" s="195">
        <f t="shared" si="209"/>
        <v>0</v>
      </c>
      <c r="W334" s="89">
        <v>2101401</v>
      </c>
      <c r="X334" s="89" t="s">
        <v>1058</v>
      </c>
      <c r="Y334" s="118"/>
    </row>
    <row r="335" ht="15.95" customHeight="1" spans="1:25">
      <c r="A335" s="202">
        <v>2110399</v>
      </c>
      <c r="B335" s="75" t="s">
        <v>1059</v>
      </c>
      <c r="C335" s="60"/>
      <c r="D335" s="60"/>
      <c r="E335" s="99">
        <f t="shared" si="203"/>
        <v>0</v>
      </c>
      <c r="F335" s="98">
        <f t="shared" si="213"/>
        <v>0</v>
      </c>
      <c r="G335" s="99">
        <f t="shared" si="204"/>
        <v>0</v>
      </c>
      <c r="H335" s="60"/>
      <c r="I335" s="98">
        <f t="shared" si="205"/>
        <v>0</v>
      </c>
      <c r="J335" s="99">
        <f t="shared" si="206"/>
        <v>0</v>
      </c>
      <c r="K335" s="202">
        <v>2110399</v>
      </c>
      <c r="L335" s="202" t="s">
        <v>1059</v>
      </c>
      <c r="M335" s="184"/>
      <c r="N335" s="184"/>
      <c r="O335" s="184"/>
      <c r="P335" s="184">
        <f t="shared" si="208"/>
        <v>0</v>
      </c>
      <c r="Q335" s="207"/>
      <c r="R335" s="185"/>
      <c r="S335" s="159"/>
      <c r="T335" s="195"/>
      <c r="U335" s="195">
        <f t="shared" si="209"/>
        <v>0</v>
      </c>
      <c r="W335" s="89">
        <v>2101506</v>
      </c>
      <c r="X335" s="89" t="s">
        <v>1060</v>
      </c>
      <c r="Y335" s="118"/>
    </row>
    <row r="336" ht="15.95" customHeight="1" spans="1:25">
      <c r="A336" s="202">
        <v>21104</v>
      </c>
      <c r="B336" s="75" t="s">
        <v>1061</v>
      </c>
      <c r="C336" s="60">
        <f t="shared" ref="C336:H336" si="216">SUM(C337:C337)</f>
        <v>0</v>
      </c>
      <c r="D336" s="60">
        <f t="shared" si="216"/>
        <v>0</v>
      </c>
      <c r="E336" s="99">
        <f t="shared" si="203"/>
        <v>0</v>
      </c>
      <c r="F336" s="98">
        <f t="shared" si="213"/>
        <v>0</v>
      </c>
      <c r="G336" s="99">
        <f t="shared" si="204"/>
        <v>0</v>
      </c>
      <c r="H336" s="60">
        <f t="shared" si="216"/>
        <v>0</v>
      </c>
      <c r="I336" s="98">
        <f t="shared" si="205"/>
        <v>0</v>
      </c>
      <c r="J336" s="99">
        <f t="shared" si="206"/>
        <v>0</v>
      </c>
      <c r="K336" s="202">
        <v>21104</v>
      </c>
      <c r="L336" s="204" t="s">
        <v>1061</v>
      </c>
      <c r="M336" s="184"/>
      <c r="N336" s="184"/>
      <c r="O336" s="184"/>
      <c r="P336" s="184">
        <f t="shared" si="208"/>
        <v>0</v>
      </c>
      <c r="Q336" s="207"/>
      <c r="R336" s="185"/>
      <c r="S336" s="159"/>
      <c r="T336" s="195"/>
      <c r="U336" s="195">
        <f t="shared" si="209"/>
        <v>0</v>
      </c>
      <c r="V336" s="188"/>
      <c r="W336" s="89">
        <v>2101550</v>
      </c>
      <c r="X336" s="89" t="s">
        <v>497</v>
      </c>
      <c r="Y336" s="118"/>
    </row>
    <row r="337" s="67" customFormat="1" ht="15.95" customHeight="1" spans="1:25">
      <c r="A337" s="202">
        <v>2110499</v>
      </c>
      <c r="B337" s="75" t="s">
        <v>1062</v>
      </c>
      <c r="C337" s="60"/>
      <c r="D337" s="60"/>
      <c r="E337" s="99">
        <f t="shared" si="203"/>
        <v>0</v>
      </c>
      <c r="F337" s="98">
        <f t="shared" si="213"/>
        <v>0</v>
      </c>
      <c r="G337" s="99">
        <f t="shared" si="204"/>
        <v>0</v>
      </c>
      <c r="H337" s="60"/>
      <c r="I337" s="98">
        <f t="shared" si="205"/>
        <v>0</v>
      </c>
      <c r="J337" s="99">
        <f t="shared" si="206"/>
        <v>0</v>
      </c>
      <c r="K337" s="202">
        <v>2110499</v>
      </c>
      <c r="L337" s="202" t="s">
        <v>1062</v>
      </c>
      <c r="M337" s="184"/>
      <c r="N337" s="184"/>
      <c r="O337" s="184"/>
      <c r="P337" s="184">
        <f t="shared" si="208"/>
        <v>0</v>
      </c>
      <c r="Q337" s="207"/>
      <c r="R337" s="159"/>
      <c r="S337" s="159"/>
      <c r="T337" s="193"/>
      <c r="U337" s="193">
        <f t="shared" si="209"/>
        <v>0</v>
      </c>
      <c r="V337" s="188"/>
      <c r="W337" s="89">
        <v>21099</v>
      </c>
      <c r="X337" s="194" t="s">
        <v>1063</v>
      </c>
      <c r="Y337" s="118"/>
    </row>
    <row r="338" s="67" customFormat="1" ht="15.95" customHeight="1" spans="1:25">
      <c r="A338" s="202">
        <v>21105</v>
      </c>
      <c r="B338" s="75" t="s">
        <v>1064</v>
      </c>
      <c r="C338" s="60">
        <f t="shared" ref="C338:H338" si="217">SUM(C339:C339)</f>
        <v>0</v>
      </c>
      <c r="D338" s="60">
        <f t="shared" si="217"/>
        <v>0</v>
      </c>
      <c r="E338" s="99">
        <f t="shared" si="203"/>
        <v>0</v>
      </c>
      <c r="F338" s="98">
        <f t="shared" si="213"/>
        <v>0</v>
      </c>
      <c r="G338" s="99">
        <f t="shared" si="204"/>
        <v>0</v>
      </c>
      <c r="H338" s="60">
        <f t="shared" si="217"/>
        <v>0</v>
      </c>
      <c r="I338" s="98">
        <f t="shared" si="205"/>
        <v>0</v>
      </c>
      <c r="J338" s="99">
        <f t="shared" si="206"/>
        <v>0</v>
      </c>
      <c r="K338" s="202">
        <v>21105</v>
      </c>
      <c r="L338" s="204" t="s">
        <v>1064</v>
      </c>
      <c r="M338" s="184"/>
      <c r="N338" s="184"/>
      <c r="O338" s="184"/>
      <c r="P338" s="184">
        <f t="shared" si="208"/>
        <v>0</v>
      </c>
      <c r="Q338" s="207"/>
      <c r="R338" s="159"/>
      <c r="S338" s="159"/>
      <c r="T338" s="193"/>
      <c r="U338" s="193">
        <f t="shared" si="209"/>
        <v>0</v>
      </c>
      <c r="V338" s="71"/>
      <c r="W338" s="89">
        <v>2109999</v>
      </c>
      <c r="X338" s="89" t="s">
        <v>1065</v>
      </c>
      <c r="Y338" s="118"/>
    </row>
    <row r="339" ht="15.95" customHeight="1" spans="1:25">
      <c r="A339" s="202">
        <v>2110599</v>
      </c>
      <c r="B339" s="75" t="s">
        <v>1066</v>
      </c>
      <c r="C339" s="60"/>
      <c r="D339" s="60"/>
      <c r="E339" s="99">
        <f t="shared" si="203"/>
        <v>0</v>
      </c>
      <c r="F339" s="98">
        <f t="shared" si="213"/>
        <v>0</v>
      </c>
      <c r="G339" s="99">
        <f t="shared" si="204"/>
        <v>0</v>
      </c>
      <c r="H339" s="60"/>
      <c r="I339" s="98">
        <f t="shared" si="205"/>
        <v>0</v>
      </c>
      <c r="J339" s="99">
        <f t="shared" si="206"/>
        <v>0</v>
      </c>
      <c r="K339" s="202">
        <v>2110599</v>
      </c>
      <c r="L339" s="202" t="s">
        <v>1066</v>
      </c>
      <c r="M339" s="184"/>
      <c r="N339" s="184"/>
      <c r="O339" s="184"/>
      <c r="P339" s="184">
        <f t="shared" si="208"/>
        <v>0</v>
      </c>
      <c r="Q339" s="207"/>
      <c r="R339" s="185"/>
      <c r="S339" s="159"/>
      <c r="T339" s="195"/>
      <c r="U339" s="195">
        <f t="shared" si="209"/>
        <v>0</v>
      </c>
      <c r="V339" s="188"/>
      <c r="W339" s="89">
        <v>2110104</v>
      </c>
      <c r="X339" s="89" t="s">
        <v>1067</v>
      </c>
      <c r="Y339" s="118"/>
    </row>
    <row r="340" ht="15.95" customHeight="1" spans="1:25">
      <c r="A340" s="202">
        <v>21106</v>
      </c>
      <c r="B340" s="75" t="s">
        <v>1068</v>
      </c>
      <c r="C340" s="60">
        <f t="shared" ref="C340:H340" si="218">SUM(C341:C341)</f>
        <v>0</v>
      </c>
      <c r="D340" s="60">
        <f t="shared" si="218"/>
        <v>0</v>
      </c>
      <c r="E340" s="99">
        <f t="shared" si="203"/>
        <v>0</v>
      </c>
      <c r="F340" s="98">
        <f t="shared" si="213"/>
        <v>0</v>
      </c>
      <c r="G340" s="99">
        <f t="shared" si="204"/>
        <v>0</v>
      </c>
      <c r="H340" s="60">
        <f t="shared" si="218"/>
        <v>0</v>
      </c>
      <c r="I340" s="98">
        <f t="shared" si="205"/>
        <v>0</v>
      </c>
      <c r="J340" s="99">
        <f t="shared" si="206"/>
        <v>0</v>
      </c>
      <c r="K340" s="202">
        <v>21106</v>
      </c>
      <c r="L340" s="204" t="s">
        <v>1068</v>
      </c>
      <c r="M340" s="184"/>
      <c r="N340" s="184"/>
      <c r="O340" s="184"/>
      <c r="P340" s="184">
        <f t="shared" si="208"/>
        <v>0</v>
      </c>
      <c r="Q340" s="207"/>
      <c r="R340" s="185"/>
      <c r="S340" s="159"/>
      <c r="T340" s="195"/>
      <c r="U340" s="195">
        <f t="shared" si="209"/>
        <v>0</v>
      </c>
      <c r="V340" s="188"/>
      <c r="W340" s="89">
        <v>2110105</v>
      </c>
      <c r="X340" s="89" t="s">
        <v>1069</v>
      </c>
      <c r="Y340" s="118"/>
    </row>
    <row r="341" s="67" customFormat="1" ht="15.95" customHeight="1" spans="1:25">
      <c r="A341" s="202">
        <v>2110699</v>
      </c>
      <c r="B341" s="174" t="s">
        <v>1070</v>
      </c>
      <c r="C341" s="60"/>
      <c r="D341" s="62"/>
      <c r="E341" s="99">
        <f t="shared" si="203"/>
        <v>0</v>
      </c>
      <c r="F341" s="98">
        <f t="shared" si="213"/>
        <v>0</v>
      </c>
      <c r="G341" s="99">
        <f t="shared" si="204"/>
        <v>0</v>
      </c>
      <c r="H341" s="60"/>
      <c r="I341" s="98">
        <f t="shared" si="205"/>
        <v>0</v>
      </c>
      <c r="J341" s="99">
        <f t="shared" si="206"/>
        <v>0</v>
      </c>
      <c r="K341" s="202">
        <v>2110699</v>
      </c>
      <c r="L341" s="202" t="s">
        <v>1070</v>
      </c>
      <c r="M341" s="184"/>
      <c r="N341" s="184"/>
      <c r="O341" s="184"/>
      <c r="P341" s="184">
        <f t="shared" si="208"/>
        <v>0</v>
      </c>
      <c r="Q341" s="207"/>
      <c r="R341" s="159"/>
      <c r="S341" s="159"/>
      <c r="T341" s="193"/>
      <c r="U341" s="193">
        <f t="shared" si="209"/>
        <v>0</v>
      </c>
      <c r="V341" s="71"/>
      <c r="W341" s="89">
        <v>21102</v>
      </c>
      <c r="X341" s="194" t="s">
        <v>1071</v>
      </c>
      <c r="Y341" s="118"/>
    </row>
    <row r="342" s="67" customFormat="1" ht="15.95" customHeight="1" spans="1:25">
      <c r="A342" s="202">
        <v>21107</v>
      </c>
      <c r="B342" s="174" t="s">
        <v>1072</v>
      </c>
      <c r="C342" s="60">
        <f t="shared" ref="C342:H342" si="219">SUM(C343:C343)</f>
        <v>0</v>
      </c>
      <c r="D342" s="60">
        <f t="shared" si="219"/>
        <v>0</v>
      </c>
      <c r="E342" s="99">
        <f t="shared" si="203"/>
        <v>0</v>
      </c>
      <c r="F342" s="98">
        <f t="shared" si="213"/>
        <v>0</v>
      </c>
      <c r="G342" s="99">
        <f t="shared" si="204"/>
        <v>0</v>
      </c>
      <c r="H342" s="60">
        <f t="shared" si="219"/>
        <v>0</v>
      </c>
      <c r="I342" s="98">
        <f t="shared" si="205"/>
        <v>0</v>
      </c>
      <c r="J342" s="99">
        <f t="shared" si="206"/>
        <v>0</v>
      </c>
      <c r="K342" s="202">
        <v>21107</v>
      </c>
      <c r="L342" s="202" t="s">
        <v>1072</v>
      </c>
      <c r="M342" s="184"/>
      <c r="N342" s="184"/>
      <c r="O342" s="184"/>
      <c r="P342" s="184">
        <f t="shared" si="208"/>
        <v>0</v>
      </c>
      <c r="Q342" s="207"/>
      <c r="R342" s="159"/>
      <c r="S342" s="159"/>
      <c r="T342" s="193"/>
      <c r="U342" s="193">
        <f t="shared" si="209"/>
        <v>0</v>
      </c>
      <c r="V342" s="71"/>
      <c r="W342" s="89">
        <v>2110203</v>
      </c>
      <c r="X342" s="89" t="s">
        <v>1073</v>
      </c>
      <c r="Y342" s="118"/>
    </row>
    <row r="343" ht="15.95" customHeight="1" spans="1:25">
      <c r="A343" s="202">
        <v>2110799</v>
      </c>
      <c r="B343" s="75" t="s">
        <v>1074</v>
      </c>
      <c r="C343" s="60"/>
      <c r="D343" s="62"/>
      <c r="E343" s="99">
        <f t="shared" si="203"/>
        <v>0</v>
      </c>
      <c r="F343" s="98">
        <f t="shared" si="213"/>
        <v>0</v>
      </c>
      <c r="G343" s="99">
        <f t="shared" si="204"/>
        <v>0</v>
      </c>
      <c r="H343" s="60"/>
      <c r="I343" s="98">
        <f t="shared" si="205"/>
        <v>0</v>
      </c>
      <c r="J343" s="99">
        <f t="shared" si="206"/>
        <v>0</v>
      </c>
      <c r="K343" s="202">
        <v>2110799</v>
      </c>
      <c r="L343" s="202" t="s">
        <v>1074</v>
      </c>
      <c r="M343" s="184"/>
      <c r="N343" s="184"/>
      <c r="O343" s="184"/>
      <c r="P343" s="184">
        <f t="shared" si="208"/>
        <v>0</v>
      </c>
      <c r="Q343" s="207"/>
      <c r="R343" s="185"/>
      <c r="S343" s="159"/>
      <c r="T343" s="195"/>
      <c r="U343" s="195">
        <f t="shared" si="209"/>
        <v>0</v>
      </c>
      <c r="V343" s="188"/>
      <c r="W343" s="89">
        <v>2110299</v>
      </c>
      <c r="X343" s="89" t="s">
        <v>1075</v>
      </c>
      <c r="Y343" s="118"/>
    </row>
    <row r="344" s="67" customFormat="1" ht="15.95" customHeight="1" spans="1:25">
      <c r="A344" s="202">
        <v>21108</v>
      </c>
      <c r="B344" s="174" t="s">
        <v>1076</v>
      </c>
      <c r="C344" s="60">
        <f t="shared" ref="C344:H344" si="220">SUM(C345:C345)</f>
        <v>0</v>
      </c>
      <c r="D344" s="60">
        <f t="shared" si="220"/>
        <v>0</v>
      </c>
      <c r="E344" s="99">
        <f t="shared" si="203"/>
        <v>0</v>
      </c>
      <c r="F344" s="98">
        <f t="shared" si="213"/>
        <v>0</v>
      </c>
      <c r="G344" s="99">
        <f t="shared" si="204"/>
        <v>0</v>
      </c>
      <c r="H344" s="60">
        <f t="shared" si="220"/>
        <v>0</v>
      </c>
      <c r="I344" s="98">
        <f t="shared" si="205"/>
        <v>0</v>
      </c>
      <c r="J344" s="99">
        <f t="shared" si="206"/>
        <v>0</v>
      </c>
      <c r="K344" s="202">
        <v>21108</v>
      </c>
      <c r="L344" s="204" t="s">
        <v>1076</v>
      </c>
      <c r="M344" s="184"/>
      <c r="N344" s="184"/>
      <c r="O344" s="184"/>
      <c r="P344" s="184">
        <f t="shared" si="208"/>
        <v>0</v>
      </c>
      <c r="Q344" s="207"/>
      <c r="R344" s="211"/>
      <c r="S344" s="159"/>
      <c r="T344" s="211"/>
      <c r="U344" s="193">
        <f t="shared" si="209"/>
        <v>0</v>
      </c>
      <c r="V344" s="71"/>
      <c r="W344" s="89">
        <v>21103</v>
      </c>
      <c r="X344" s="194" t="s">
        <v>1077</v>
      </c>
      <c r="Y344" s="118"/>
    </row>
    <row r="345" ht="15.95" customHeight="1" spans="1:25">
      <c r="A345" s="202">
        <v>2110899</v>
      </c>
      <c r="B345" s="75" t="s">
        <v>1078</v>
      </c>
      <c r="C345" s="60"/>
      <c r="D345" s="62"/>
      <c r="E345" s="99">
        <f t="shared" si="203"/>
        <v>0</v>
      </c>
      <c r="F345" s="98">
        <f t="shared" si="213"/>
        <v>0</v>
      </c>
      <c r="G345" s="99">
        <f t="shared" si="204"/>
        <v>0</v>
      </c>
      <c r="H345" s="60"/>
      <c r="I345" s="98">
        <f t="shared" si="205"/>
        <v>0</v>
      </c>
      <c r="J345" s="99">
        <f t="shared" si="206"/>
        <v>0</v>
      </c>
      <c r="K345" s="202">
        <v>2110899</v>
      </c>
      <c r="L345" s="202" t="s">
        <v>1078</v>
      </c>
      <c r="M345" s="184"/>
      <c r="N345" s="184"/>
      <c r="O345" s="184"/>
      <c r="P345" s="184">
        <f t="shared" si="208"/>
        <v>0</v>
      </c>
      <c r="Q345" s="207"/>
      <c r="R345" s="185"/>
      <c r="S345" s="159"/>
      <c r="T345" s="195"/>
      <c r="U345" s="195">
        <f t="shared" si="209"/>
        <v>0</v>
      </c>
      <c r="V345" s="188"/>
      <c r="W345" s="89">
        <v>2110302</v>
      </c>
      <c r="X345" s="89" t="s">
        <v>1079</v>
      </c>
      <c r="Y345" s="118"/>
    </row>
    <row r="346" ht="15.95" customHeight="1" spans="1:25">
      <c r="A346" s="202">
        <v>21109</v>
      </c>
      <c r="B346" s="75" t="s">
        <v>1080</v>
      </c>
      <c r="C346" s="60">
        <f t="shared" ref="C346:H346" si="221">SUM(C347)</f>
        <v>0</v>
      </c>
      <c r="D346" s="60">
        <f t="shared" si="221"/>
        <v>0</v>
      </c>
      <c r="E346" s="99">
        <f t="shared" si="203"/>
        <v>0</v>
      </c>
      <c r="F346" s="98">
        <f t="shared" si="213"/>
        <v>0</v>
      </c>
      <c r="G346" s="99">
        <f t="shared" si="204"/>
        <v>0</v>
      </c>
      <c r="H346" s="60">
        <f t="shared" si="221"/>
        <v>0</v>
      </c>
      <c r="I346" s="98">
        <f t="shared" si="205"/>
        <v>0</v>
      </c>
      <c r="J346" s="99">
        <f t="shared" si="206"/>
        <v>0</v>
      </c>
      <c r="K346" s="202">
        <v>21109</v>
      </c>
      <c r="L346" s="202" t="s">
        <v>1080</v>
      </c>
      <c r="M346" s="184"/>
      <c r="N346" s="184"/>
      <c r="O346" s="184"/>
      <c r="P346" s="184">
        <f t="shared" si="208"/>
        <v>0</v>
      </c>
      <c r="Q346" s="207"/>
      <c r="R346" s="185"/>
      <c r="S346" s="159"/>
      <c r="T346" s="195"/>
      <c r="U346" s="195">
        <f t="shared" si="209"/>
        <v>0</v>
      </c>
      <c r="V346" s="188"/>
      <c r="W346" s="89">
        <v>2110303</v>
      </c>
      <c r="X346" s="89" t="s">
        <v>1081</v>
      </c>
      <c r="Y346" s="118"/>
    </row>
    <row r="347" ht="15.95" customHeight="1" spans="1:25">
      <c r="A347" s="202">
        <v>2110901</v>
      </c>
      <c r="B347" s="75" t="s">
        <v>1082</v>
      </c>
      <c r="C347" s="60"/>
      <c r="D347" s="62"/>
      <c r="E347" s="99">
        <f t="shared" si="203"/>
        <v>0</v>
      </c>
      <c r="F347" s="98">
        <f t="shared" si="213"/>
        <v>0</v>
      </c>
      <c r="G347" s="99">
        <f t="shared" si="204"/>
        <v>0</v>
      </c>
      <c r="H347" s="60"/>
      <c r="I347" s="98">
        <f t="shared" si="205"/>
        <v>0</v>
      </c>
      <c r="J347" s="99">
        <f t="shared" si="206"/>
        <v>0</v>
      </c>
      <c r="K347" s="202">
        <v>2110901</v>
      </c>
      <c r="L347" s="202" t="s">
        <v>1082</v>
      </c>
      <c r="M347" s="184"/>
      <c r="N347" s="184"/>
      <c r="O347" s="184"/>
      <c r="P347" s="184">
        <f t="shared" si="208"/>
        <v>0</v>
      </c>
      <c r="Q347" s="207"/>
      <c r="R347" s="185"/>
      <c r="S347" s="159"/>
      <c r="T347" s="195"/>
      <c r="U347" s="195">
        <f t="shared" si="209"/>
        <v>0</v>
      </c>
      <c r="W347" s="89">
        <v>2110304</v>
      </c>
      <c r="X347" s="89" t="s">
        <v>1083</v>
      </c>
      <c r="Y347" s="118"/>
    </row>
    <row r="348" ht="15.95" customHeight="1" spans="1:25">
      <c r="A348" s="202">
        <v>21110</v>
      </c>
      <c r="B348" s="75" t="s">
        <v>1084</v>
      </c>
      <c r="C348" s="60">
        <f t="shared" ref="C348:H348" si="222">SUM(C349)</f>
        <v>0</v>
      </c>
      <c r="D348" s="60">
        <f t="shared" si="222"/>
        <v>13</v>
      </c>
      <c r="E348" s="99">
        <f t="shared" si="203"/>
        <v>0</v>
      </c>
      <c r="F348" s="98">
        <f t="shared" si="213"/>
        <v>13</v>
      </c>
      <c r="G348" s="99">
        <f t="shared" si="204"/>
        <v>0</v>
      </c>
      <c r="H348" s="60">
        <f t="shared" si="222"/>
        <v>0</v>
      </c>
      <c r="I348" s="98">
        <f t="shared" si="205"/>
        <v>0</v>
      </c>
      <c r="J348" s="99">
        <f t="shared" si="206"/>
        <v>0</v>
      </c>
      <c r="K348" s="202">
        <v>21110</v>
      </c>
      <c r="L348" s="204" t="s">
        <v>1084</v>
      </c>
      <c r="M348" s="184"/>
      <c r="N348" s="184"/>
      <c r="O348" s="184"/>
      <c r="P348" s="184">
        <f t="shared" si="208"/>
        <v>13</v>
      </c>
      <c r="Q348" s="207"/>
      <c r="R348" s="185"/>
      <c r="S348" s="159"/>
      <c r="T348" s="195"/>
      <c r="U348" s="195">
        <f t="shared" si="209"/>
        <v>0</v>
      </c>
      <c r="W348" s="89">
        <v>2110305</v>
      </c>
      <c r="X348" s="89" t="s">
        <v>1085</v>
      </c>
      <c r="Y348" s="118"/>
    </row>
    <row r="349" ht="15.95" customHeight="1" spans="1:25">
      <c r="A349" s="202">
        <v>2111001</v>
      </c>
      <c r="B349" s="75" t="s">
        <v>1086</v>
      </c>
      <c r="C349" s="60"/>
      <c r="D349" s="62">
        <v>13</v>
      </c>
      <c r="E349" s="99">
        <f t="shared" si="203"/>
        <v>0</v>
      </c>
      <c r="F349" s="98">
        <f t="shared" si="213"/>
        <v>13</v>
      </c>
      <c r="G349" s="99">
        <f t="shared" si="204"/>
        <v>0</v>
      </c>
      <c r="H349" s="60"/>
      <c r="I349" s="98">
        <f t="shared" si="205"/>
        <v>0</v>
      </c>
      <c r="J349" s="99">
        <f t="shared" si="206"/>
        <v>0</v>
      </c>
      <c r="K349" s="202">
        <v>2111001</v>
      </c>
      <c r="L349" s="202" t="s">
        <v>1086</v>
      </c>
      <c r="M349" s="184"/>
      <c r="N349" s="184"/>
      <c r="O349" s="184"/>
      <c r="P349" s="184">
        <f t="shared" si="208"/>
        <v>13</v>
      </c>
      <c r="Q349" s="207"/>
      <c r="R349" s="185"/>
      <c r="S349" s="159"/>
      <c r="T349" s="195"/>
      <c r="U349" s="195">
        <f t="shared" si="209"/>
        <v>0</v>
      </c>
      <c r="V349" s="188"/>
      <c r="W349" s="89">
        <v>2110306</v>
      </c>
      <c r="X349" s="89" t="s">
        <v>1087</v>
      </c>
      <c r="Y349" s="118"/>
    </row>
    <row r="350" ht="15.95" customHeight="1" spans="1:25">
      <c r="A350" s="202">
        <v>21111</v>
      </c>
      <c r="B350" s="75" t="s">
        <v>1088</v>
      </c>
      <c r="C350" s="60">
        <f t="shared" ref="C350:H350" si="223">SUM(C351:C351)</f>
        <v>0</v>
      </c>
      <c r="D350" s="60">
        <f t="shared" si="223"/>
        <v>0</v>
      </c>
      <c r="E350" s="99">
        <f t="shared" si="203"/>
        <v>0</v>
      </c>
      <c r="F350" s="98">
        <f t="shared" si="213"/>
        <v>0</v>
      </c>
      <c r="G350" s="99">
        <f t="shared" si="204"/>
        <v>0</v>
      </c>
      <c r="H350" s="60">
        <f t="shared" si="223"/>
        <v>0</v>
      </c>
      <c r="I350" s="98">
        <f t="shared" si="205"/>
        <v>0</v>
      </c>
      <c r="J350" s="99">
        <f t="shared" si="206"/>
        <v>0</v>
      </c>
      <c r="K350" s="202">
        <v>21111</v>
      </c>
      <c r="L350" s="204" t="s">
        <v>1088</v>
      </c>
      <c r="M350" s="184"/>
      <c r="N350" s="184"/>
      <c r="O350" s="184"/>
      <c r="P350" s="184">
        <f t="shared" si="208"/>
        <v>0</v>
      </c>
      <c r="Q350" s="207"/>
      <c r="R350" s="185"/>
      <c r="S350" s="159"/>
      <c r="T350" s="195"/>
      <c r="U350" s="195">
        <f t="shared" si="209"/>
        <v>0</v>
      </c>
      <c r="V350" s="188"/>
      <c r="W350" s="89">
        <v>2110307</v>
      </c>
      <c r="X350" s="89" t="s">
        <v>1089</v>
      </c>
      <c r="Y350" s="118"/>
    </row>
    <row r="351" ht="15.95" customHeight="1" spans="1:25">
      <c r="A351" s="202">
        <v>2111199</v>
      </c>
      <c r="B351" s="75" t="s">
        <v>1090</v>
      </c>
      <c r="C351" s="60"/>
      <c r="D351" s="62"/>
      <c r="E351" s="99">
        <f t="shared" si="203"/>
        <v>0</v>
      </c>
      <c r="F351" s="98">
        <f t="shared" si="213"/>
        <v>0</v>
      </c>
      <c r="G351" s="99">
        <f t="shared" si="204"/>
        <v>0</v>
      </c>
      <c r="H351" s="60"/>
      <c r="I351" s="98">
        <f t="shared" si="205"/>
        <v>0</v>
      </c>
      <c r="J351" s="99">
        <f t="shared" si="206"/>
        <v>0</v>
      </c>
      <c r="K351" s="202">
        <v>2111199</v>
      </c>
      <c r="L351" s="202" t="s">
        <v>1090</v>
      </c>
      <c r="M351" s="184"/>
      <c r="N351" s="184"/>
      <c r="O351" s="184"/>
      <c r="P351" s="184">
        <f t="shared" si="208"/>
        <v>0</v>
      </c>
      <c r="Q351" s="207"/>
      <c r="R351" s="185"/>
      <c r="S351" s="159"/>
      <c r="T351" s="195"/>
      <c r="U351" s="195">
        <f t="shared" si="209"/>
        <v>0</v>
      </c>
      <c r="W351" s="89">
        <v>2110404</v>
      </c>
      <c r="X351" s="89" t="s">
        <v>1091</v>
      </c>
      <c r="Y351" s="118"/>
    </row>
    <row r="352" ht="15.95" customHeight="1" spans="1:25">
      <c r="A352" s="202">
        <v>21112</v>
      </c>
      <c r="B352" s="75" t="s">
        <v>1092</v>
      </c>
      <c r="C352" s="60">
        <f t="shared" ref="C352:H352" si="224">SUM(C353)</f>
        <v>0</v>
      </c>
      <c r="D352" s="60">
        <f t="shared" si="224"/>
        <v>0</v>
      </c>
      <c r="E352" s="99">
        <f t="shared" si="203"/>
        <v>0</v>
      </c>
      <c r="F352" s="98">
        <f t="shared" si="213"/>
        <v>0</v>
      </c>
      <c r="G352" s="99">
        <f t="shared" si="204"/>
        <v>0</v>
      </c>
      <c r="H352" s="60">
        <f t="shared" si="224"/>
        <v>0</v>
      </c>
      <c r="I352" s="98">
        <f t="shared" si="205"/>
        <v>0</v>
      </c>
      <c r="J352" s="99">
        <f t="shared" si="206"/>
        <v>0</v>
      </c>
      <c r="K352" s="202">
        <v>21112</v>
      </c>
      <c r="L352" s="202" t="s">
        <v>1092</v>
      </c>
      <c r="M352" s="184"/>
      <c r="N352" s="184"/>
      <c r="O352" s="184"/>
      <c r="P352" s="184">
        <f t="shared" si="208"/>
        <v>0</v>
      </c>
      <c r="Q352" s="207"/>
      <c r="R352" s="185"/>
      <c r="S352" s="159"/>
      <c r="T352" s="195"/>
      <c r="U352" s="195">
        <f t="shared" si="209"/>
        <v>0</v>
      </c>
      <c r="W352" s="89">
        <v>2110499</v>
      </c>
      <c r="X352" s="89" t="s">
        <v>1093</v>
      </c>
      <c r="Y352" s="118"/>
    </row>
    <row r="353" ht="15.95" customHeight="1" spans="1:25">
      <c r="A353" s="202">
        <v>2111201</v>
      </c>
      <c r="B353" s="75" t="s">
        <v>1094</v>
      </c>
      <c r="C353" s="60"/>
      <c r="D353" s="62"/>
      <c r="E353" s="99">
        <f t="shared" si="203"/>
        <v>0</v>
      </c>
      <c r="F353" s="98">
        <f t="shared" si="213"/>
        <v>0</v>
      </c>
      <c r="G353" s="99">
        <f t="shared" si="204"/>
        <v>0</v>
      </c>
      <c r="H353" s="60"/>
      <c r="I353" s="98">
        <f t="shared" si="205"/>
        <v>0</v>
      </c>
      <c r="J353" s="99">
        <f t="shared" si="206"/>
        <v>0</v>
      </c>
      <c r="K353" s="202">
        <v>2111201</v>
      </c>
      <c r="L353" s="202" t="s">
        <v>1094</v>
      </c>
      <c r="M353" s="184"/>
      <c r="N353" s="184"/>
      <c r="O353" s="184"/>
      <c r="P353" s="184">
        <f t="shared" si="208"/>
        <v>0</v>
      </c>
      <c r="Q353" s="207"/>
      <c r="R353" s="185"/>
      <c r="S353" s="159"/>
      <c r="T353" s="195"/>
      <c r="U353" s="195">
        <f t="shared" si="209"/>
        <v>0</v>
      </c>
      <c r="V353" s="188"/>
      <c r="W353" s="89">
        <v>21105</v>
      </c>
      <c r="X353" s="194" t="s">
        <v>1095</v>
      </c>
      <c r="Y353" s="118"/>
    </row>
    <row r="354" ht="15.95" customHeight="1" spans="1:25">
      <c r="A354" s="202">
        <v>21113</v>
      </c>
      <c r="B354" s="75" t="s">
        <v>1096</v>
      </c>
      <c r="C354" s="60">
        <f t="shared" ref="C354:H354" si="225">SUM(C355)</f>
        <v>0</v>
      </c>
      <c r="D354" s="60">
        <f t="shared" si="225"/>
        <v>0</v>
      </c>
      <c r="E354" s="99">
        <f t="shared" si="203"/>
        <v>0</v>
      </c>
      <c r="F354" s="98">
        <f t="shared" si="213"/>
        <v>0</v>
      </c>
      <c r="G354" s="99">
        <f t="shared" si="204"/>
        <v>0</v>
      </c>
      <c r="H354" s="60">
        <f t="shared" si="225"/>
        <v>0</v>
      </c>
      <c r="I354" s="98">
        <f t="shared" si="205"/>
        <v>0</v>
      </c>
      <c r="J354" s="99">
        <f t="shared" si="206"/>
        <v>0</v>
      </c>
      <c r="K354" s="202">
        <v>21113</v>
      </c>
      <c r="L354" s="204" t="s">
        <v>1096</v>
      </c>
      <c r="M354" s="184"/>
      <c r="N354" s="184"/>
      <c r="O354" s="184"/>
      <c r="P354" s="184">
        <f t="shared" si="208"/>
        <v>0</v>
      </c>
      <c r="Q354" s="207"/>
      <c r="R354" s="185"/>
      <c r="S354" s="159"/>
      <c r="T354" s="195"/>
      <c r="U354" s="195">
        <f t="shared" si="209"/>
        <v>0</v>
      </c>
      <c r="V354" s="188"/>
      <c r="W354" s="89">
        <v>2110501</v>
      </c>
      <c r="X354" s="89" t="s">
        <v>1097</v>
      </c>
      <c r="Y354" s="118"/>
    </row>
    <row r="355" ht="15.95" customHeight="1" spans="1:25">
      <c r="A355" s="202">
        <v>2111301</v>
      </c>
      <c r="B355" s="75" t="s">
        <v>1098</v>
      </c>
      <c r="C355" s="60"/>
      <c r="D355" s="62"/>
      <c r="E355" s="99">
        <f t="shared" si="203"/>
        <v>0</v>
      </c>
      <c r="F355" s="98">
        <f t="shared" si="213"/>
        <v>0</v>
      </c>
      <c r="G355" s="99">
        <f t="shared" si="204"/>
        <v>0</v>
      </c>
      <c r="H355" s="60"/>
      <c r="I355" s="98">
        <f t="shared" si="205"/>
        <v>0</v>
      </c>
      <c r="J355" s="99">
        <f t="shared" si="206"/>
        <v>0</v>
      </c>
      <c r="K355" s="202">
        <v>2111301</v>
      </c>
      <c r="L355" s="202" t="s">
        <v>1098</v>
      </c>
      <c r="M355" s="184"/>
      <c r="N355" s="184"/>
      <c r="O355" s="184"/>
      <c r="P355" s="184">
        <f t="shared" si="208"/>
        <v>0</v>
      </c>
      <c r="Q355" s="207"/>
      <c r="R355" s="185"/>
      <c r="S355" s="159"/>
      <c r="T355" s="195"/>
      <c r="U355" s="195">
        <f t="shared" si="209"/>
        <v>0</v>
      </c>
      <c r="W355" s="89">
        <v>2110502</v>
      </c>
      <c r="X355" s="89" t="s">
        <v>1099</v>
      </c>
      <c r="Y355" s="118"/>
    </row>
    <row r="356" ht="15.95" customHeight="1" spans="1:25">
      <c r="A356" s="202">
        <v>21114</v>
      </c>
      <c r="B356" s="75" t="s">
        <v>1100</v>
      </c>
      <c r="C356" s="60">
        <f t="shared" ref="C356:H356" si="226">SUM(C357:C357)</f>
        <v>0</v>
      </c>
      <c r="D356" s="60">
        <f t="shared" si="226"/>
        <v>0</v>
      </c>
      <c r="E356" s="99">
        <f t="shared" si="203"/>
        <v>0</v>
      </c>
      <c r="F356" s="98">
        <f t="shared" si="213"/>
        <v>0</v>
      </c>
      <c r="G356" s="99">
        <f t="shared" si="204"/>
        <v>0</v>
      </c>
      <c r="H356" s="60">
        <f t="shared" si="226"/>
        <v>0</v>
      </c>
      <c r="I356" s="98">
        <f t="shared" si="205"/>
        <v>0</v>
      </c>
      <c r="J356" s="99">
        <f t="shared" si="206"/>
        <v>0</v>
      </c>
      <c r="K356" s="202">
        <v>21114</v>
      </c>
      <c r="L356" s="204" t="s">
        <v>1100</v>
      </c>
      <c r="M356" s="184"/>
      <c r="N356" s="184"/>
      <c r="O356" s="184"/>
      <c r="P356" s="184">
        <f t="shared" si="208"/>
        <v>0</v>
      </c>
      <c r="Q356" s="207"/>
      <c r="R356" s="185"/>
      <c r="S356" s="159"/>
      <c r="T356" s="195"/>
      <c r="U356" s="195">
        <f t="shared" si="209"/>
        <v>0</v>
      </c>
      <c r="W356" s="89">
        <v>2110503</v>
      </c>
      <c r="X356" s="89" t="s">
        <v>1101</v>
      </c>
      <c r="Y356" s="118"/>
    </row>
    <row r="357" ht="15.95" customHeight="1" spans="1:25">
      <c r="A357" s="202">
        <v>2111499</v>
      </c>
      <c r="B357" s="75" t="s">
        <v>1102</v>
      </c>
      <c r="C357" s="60"/>
      <c r="D357" s="62"/>
      <c r="E357" s="99">
        <f t="shared" si="203"/>
        <v>0</v>
      </c>
      <c r="F357" s="98">
        <f t="shared" si="213"/>
        <v>0</v>
      </c>
      <c r="G357" s="99">
        <f t="shared" si="204"/>
        <v>0</v>
      </c>
      <c r="H357" s="60"/>
      <c r="I357" s="98">
        <f t="shared" si="205"/>
        <v>0</v>
      </c>
      <c r="J357" s="99">
        <f t="shared" si="206"/>
        <v>0</v>
      </c>
      <c r="K357" s="202">
        <v>2111499</v>
      </c>
      <c r="L357" s="202" t="s">
        <v>1102</v>
      </c>
      <c r="M357" s="184"/>
      <c r="N357" s="184"/>
      <c r="O357" s="184"/>
      <c r="P357" s="184">
        <f t="shared" si="208"/>
        <v>0</v>
      </c>
      <c r="Q357" s="207"/>
      <c r="R357" s="185"/>
      <c r="S357" s="159"/>
      <c r="T357" s="195"/>
      <c r="U357" s="195">
        <f t="shared" si="209"/>
        <v>0</v>
      </c>
      <c r="V357" s="188"/>
      <c r="W357" s="89">
        <v>2110804</v>
      </c>
      <c r="X357" s="89" t="s">
        <v>1103</v>
      </c>
      <c r="Y357" s="118"/>
    </row>
    <row r="358" ht="15.95" customHeight="1" spans="1:25">
      <c r="A358" s="202">
        <v>21199</v>
      </c>
      <c r="B358" s="75" t="s">
        <v>1104</v>
      </c>
      <c r="C358" s="60">
        <f t="shared" ref="C358:H358" si="227">SUM(C359)</f>
        <v>23</v>
      </c>
      <c r="D358" s="60">
        <f t="shared" si="227"/>
        <v>9</v>
      </c>
      <c r="E358" s="99">
        <f t="shared" si="203"/>
        <v>39.1304347826087</v>
      </c>
      <c r="F358" s="98">
        <f t="shared" si="213"/>
        <v>9</v>
      </c>
      <c r="G358" s="99">
        <f t="shared" si="204"/>
        <v>0</v>
      </c>
      <c r="H358" s="60">
        <f t="shared" si="227"/>
        <v>0</v>
      </c>
      <c r="I358" s="98">
        <f t="shared" si="205"/>
        <v>-23</v>
      </c>
      <c r="J358" s="99">
        <f t="shared" si="206"/>
        <v>-100</v>
      </c>
      <c r="K358" s="202">
        <v>21199</v>
      </c>
      <c r="L358" s="204" t="s">
        <v>1104</v>
      </c>
      <c r="M358" s="184"/>
      <c r="N358" s="184">
        <f>N359</f>
        <v>7</v>
      </c>
      <c r="O358" s="60">
        <f>O359</f>
        <v>13</v>
      </c>
      <c r="P358" s="184">
        <f t="shared" si="208"/>
        <v>9</v>
      </c>
      <c r="Q358" s="207"/>
      <c r="R358" s="185"/>
      <c r="S358" s="159"/>
      <c r="T358" s="195"/>
      <c r="U358" s="195">
        <f t="shared" si="209"/>
        <v>0</v>
      </c>
      <c r="W358" s="89">
        <v>2110899</v>
      </c>
      <c r="X358" s="89" t="s">
        <v>1105</v>
      </c>
      <c r="Y358" s="118"/>
    </row>
    <row r="359" ht="15.95" customHeight="1" spans="1:25">
      <c r="A359" s="202">
        <v>2119901</v>
      </c>
      <c r="B359" s="75" t="s">
        <v>1106</v>
      </c>
      <c r="C359" s="60">
        <v>23</v>
      </c>
      <c r="D359" s="62">
        <v>9</v>
      </c>
      <c r="E359" s="99">
        <f t="shared" si="203"/>
        <v>39.1304347826087</v>
      </c>
      <c r="F359" s="98">
        <f t="shared" si="213"/>
        <v>9</v>
      </c>
      <c r="G359" s="99">
        <f t="shared" si="204"/>
        <v>0</v>
      </c>
      <c r="H359" s="60"/>
      <c r="I359" s="98">
        <f t="shared" si="205"/>
        <v>-23</v>
      </c>
      <c r="J359" s="99">
        <f t="shared" si="206"/>
        <v>-100</v>
      </c>
      <c r="K359" s="202">
        <v>2119999</v>
      </c>
      <c r="L359" s="202" t="s">
        <v>1106</v>
      </c>
      <c r="M359" s="184"/>
      <c r="N359" s="184">
        <v>7</v>
      </c>
      <c r="O359" s="184">
        <f>C359-10</f>
        <v>13</v>
      </c>
      <c r="P359" s="184">
        <f t="shared" si="208"/>
        <v>9</v>
      </c>
      <c r="Q359" s="207"/>
      <c r="R359" s="185"/>
      <c r="S359" s="159"/>
      <c r="T359" s="195"/>
      <c r="U359" s="195">
        <f t="shared" si="209"/>
        <v>0</v>
      </c>
      <c r="W359" s="89">
        <v>21109</v>
      </c>
      <c r="X359" s="194" t="s">
        <v>1107</v>
      </c>
      <c r="Y359" s="118"/>
    </row>
    <row r="360" ht="15.95" customHeight="1" spans="1:25">
      <c r="A360" s="202">
        <v>212</v>
      </c>
      <c r="B360" s="97" t="s">
        <v>1108</v>
      </c>
      <c r="C360" s="55">
        <f t="shared" ref="C360:H360" si="228">SUM(C361,C367,C369,C372,C374,C376)</f>
        <v>30163</v>
      </c>
      <c r="D360" s="55">
        <f t="shared" si="228"/>
        <v>16670</v>
      </c>
      <c r="E360" s="96">
        <f t="shared" si="203"/>
        <v>55.2663859695654</v>
      </c>
      <c r="F360" s="95">
        <f t="shared" si="213"/>
        <v>-17927</v>
      </c>
      <c r="G360" s="96">
        <f t="shared" si="204"/>
        <v>-51.816631499841</v>
      </c>
      <c r="H360" s="55">
        <f t="shared" si="228"/>
        <v>23502</v>
      </c>
      <c r="I360" s="95">
        <f t="shared" si="205"/>
        <v>-6661</v>
      </c>
      <c r="J360" s="96">
        <f t="shared" si="206"/>
        <v>-22.0833471471671</v>
      </c>
      <c r="K360" s="204">
        <v>212</v>
      </c>
      <c r="L360" s="204" t="s">
        <v>1109</v>
      </c>
      <c r="M360" s="55">
        <f t="shared" ref="M360:O360" si="229">SUM(M361,M367,M369,M372,M374,M376)</f>
        <v>34597</v>
      </c>
      <c r="N360" s="55">
        <f t="shared" si="229"/>
        <v>13406</v>
      </c>
      <c r="O360" s="55">
        <f t="shared" si="229"/>
        <v>29667</v>
      </c>
      <c r="P360" s="184">
        <f t="shared" si="208"/>
        <v>16670</v>
      </c>
      <c r="Q360" s="207"/>
      <c r="R360" s="185"/>
      <c r="S360" s="159"/>
      <c r="T360" s="195"/>
      <c r="U360" s="195">
        <f t="shared" si="209"/>
        <v>0</v>
      </c>
      <c r="V360" s="188"/>
      <c r="W360" s="89">
        <v>2110901</v>
      </c>
      <c r="X360" s="89" t="s">
        <v>1110</v>
      </c>
      <c r="Y360" s="118"/>
    </row>
    <row r="361" ht="15.95" customHeight="1" spans="1:25">
      <c r="A361" s="202">
        <v>21201</v>
      </c>
      <c r="B361" s="75" t="s">
        <v>1111</v>
      </c>
      <c r="C361" s="60">
        <f t="shared" ref="C361:H361" si="230">SUM(C362:C366)</f>
        <v>5087</v>
      </c>
      <c r="D361" s="60">
        <f t="shared" si="230"/>
        <v>3879</v>
      </c>
      <c r="E361" s="99">
        <f t="shared" si="203"/>
        <v>76.2531944171417</v>
      </c>
      <c r="F361" s="98">
        <f t="shared" si="213"/>
        <v>-274</v>
      </c>
      <c r="G361" s="99">
        <f t="shared" si="204"/>
        <v>-6.59764026005297</v>
      </c>
      <c r="H361" s="60">
        <f t="shared" si="230"/>
        <v>3511</v>
      </c>
      <c r="I361" s="98">
        <f t="shared" si="205"/>
        <v>-1576</v>
      </c>
      <c r="J361" s="99">
        <f t="shared" si="206"/>
        <v>-30.9809317869078</v>
      </c>
      <c r="K361" s="202">
        <v>21201</v>
      </c>
      <c r="L361" s="204" t="s">
        <v>1111</v>
      </c>
      <c r="M361" s="60">
        <f t="shared" ref="M361:O361" si="231">SUM(M362:M366)</f>
        <v>4153</v>
      </c>
      <c r="N361" s="60">
        <f t="shared" si="231"/>
        <v>3306</v>
      </c>
      <c r="O361" s="60">
        <f t="shared" si="231"/>
        <v>4351</v>
      </c>
      <c r="P361" s="184">
        <f t="shared" si="208"/>
        <v>3879</v>
      </c>
      <c r="Q361" s="207"/>
      <c r="R361" s="185"/>
      <c r="S361" s="159"/>
      <c r="T361" s="195"/>
      <c r="U361" s="195">
        <f t="shared" si="209"/>
        <v>0</v>
      </c>
      <c r="W361" s="89">
        <v>21110</v>
      </c>
      <c r="X361" s="194" t="s">
        <v>1112</v>
      </c>
      <c r="Y361" s="118"/>
    </row>
    <row r="362" ht="15.95" customHeight="1" spans="1:25">
      <c r="A362" s="202">
        <v>2120101</v>
      </c>
      <c r="B362" s="75" t="s">
        <v>470</v>
      </c>
      <c r="C362" s="60">
        <v>699</v>
      </c>
      <c r="D362" s="62">
        <v>586</v>
      </c>
      <c r="E362" s="99">
        <f t="shared" si="203"/>
        <v>83.8340486409156</v>
      </c>
      <c r="F362" s="98">
        <f t="shared" si="213"/>
        <v>-41</v>
      </c>
      <c r="G362" s="99">
        <f t="shared" si="204"/>
        <v>-6.53907496012759</v>
      </c>
      <c r="H362" s="60">
        <v>278</v>
      </c>
      <c r="I362" s="98">
        <f t="shared" si="205"/>
        <v>-421</v>
      </c>
      <c r="J362" s="99">
        <f t="shared" si="206"/>
        <v>-60.2288984263233</v>
      </c>
      <c r="K362" s="202">
        <v>2120101</v>
      </c>
      <c r="L362" s="202" t="s">
        <v>470</v>
      </c>
      <c r="M362" s="184">
        <v>627</v>
      </c>
      <c r="N362" s="184">
        <v>532</v>
      </c>
      <c r="O362" s="184">
        <f>C362-119</f>
        <v>580</v>
      </c>
      <c r="P362" s="184">
        <f t="shared" si="208"/>
        <v>586</v>
      </c>
      <c r="Q362" s="207"/>
      <c r="R362" s="185"/>
      <c r="S362" s="159"/>
      <c r="T362" s="195"/>
      <c r="U362" s="195">
        <f t="shared" si="209"/>
        <v>0</v>
      </c>
      <c r="W362" s="89">
        <v>2111001</v>
      </c>
      <c r="X362" s="89" t="s">
        <v>1113</v>
      </c>
      <c r="Y362" s="118"/>
    </row>
    <row r="363" ht="15.95" customHeight="1" spans="1:25">
      <c r="A363" s="202">
        <v>2120102</v>
      </c>
      <c r="B363" s="75" t="s">
        <v>472</v>
      </c>
      <c r="C363" s="60">
        <v>16</v>
      </c>
      <c r="D363" s="62">
        <v>12</v>
      </c>
      <c r="E363" s="99">
        <f t="shared" si="203"/>
        <v>75</v>
      </c>
      <c r="F363" s="98">
        <f t="shared" si="213"/>
        <v>12</v>
      </c>
      <c r="G363" s="99">
        <f t="shared" si="204"/>
        <v>0</v>
      </c>
      <c r="H363" s="60">
        <v>137</v>
      </c>
      <c r="I363" s="98">
        <f t="shared" si="205"/>
        <v>121</v>
      </c>
      <c r="J363" s="99">
        <f t="shared" si="206"/>
        <v>756.25</v>
      </c>
      <c r="K363" s="202">
        <v>2120102</v>
      </c>
      <c r="L363" s="202" t="s">
        <v>472</v>
      </c>
      <c r="M363" s="184"/>
      <c r="N363" s="184">
        <v>10</v>
      </c>
      <c r="O363" s="184">
        <f>C363-4</f>
        <v>12</v>
      </c>
      <c r="P363" s="184">
        <f t="shared" si="208"/>
        <v>12</v>
      </c>
      <c r="Q363" s="207"/>
      <c r="R363" s="185"/>
      <c r="S363" s="159"/>
      <c r="T363" s="195"/>
      <c r="U363" s="195">
        <f t="shared" si="209"/>
        <v>0</v>
      </c>
      <c r="V363" s="188"/>
      <c r="W363" s="89">
        <v>21111</v>
      </c>
      <c r="X363" s="194" t="s">
        <v>1114</v>
      </c>
      <c r="Y363" s="118"/>
    </row>
    <row r="364" ht="15.95" customHeight="1" spans="1:25">
      <c r="A364" s="202">
        <v>2120104</v>
      </c>
      <c r="B364" s="75" t="s">
        <v>1115</v>
      </c>
      <c r="C364" s="60">
        <v>4357</v>
      </c>
      <c r="D364" s="62">
        <v>3266</v>
      </c>
      <c r="E364" s="99">
        <f t="shared" si="203"/>
        <v>74.9598347486803</v>
      </c>
      <c r="F364" s="98">
        <f t="shared" si="213"/>
        <v>64</v>
      </c>
      <c r="G364" s="99">
        <f t="shared" si="204"/>
        <v>1.99875078076202</v>
      </c>
      <c r="H364" s="60">
        <v>2872</v>
      </c>
      <c r="I364" s="98">
        <f t="shared" si="205"/>
        <v>-1485</v>
      </c>
      <c r="J364" s="99">
        <f t="shared" si="206"/>
        <v>-34.0830846913014</v>
      </c>
      <c r="K364" s="202">
        <v>2120104</v>
      </c>
      <c r="L364" s="202" t="s">
        <v>1115</v>
      </c>
      <c r="M364" s="184">
        <v>3202</v>
      </c>
      <c r="N364" s="184">
        <v>2749</v>
      </c>
      <c r="O364" s="184">
        <f>C364-422-195</f>
        <v>3740</v>
      </c>
      <c r="P364" s="184">
        <f t="shared" si="208"/>
        <v>3266</v>
      </c>
      <c r="Q364" s="207"/>
      <c r="R364" s="185"/>
      <c r="S364" s="159"/>
      <c r="T364" s="195"/>
      <c r="U364" s="195">
        <f t="shared" si="209"/>
        <v>0</v>
      </c>
      <c r="W364" s="89">
        <v>2111102</v>
      </c>
      <c r="X364" s="89" t="s">
        <v>1116</v>
      </c>
      <c r="Y364" s="118"/>
    </row>
    <row r="365" ht="15.95" customHeight="1" spans="1:25">
      <c r="A365" s="202">
        <v>2120109</v>
      </c>
      <c r="B365" s="75" t="s">
        <v>1117</v>
      </c>
      <c r="C365" s="60">
        <v>4</v>
      </c>
      <c r="D365" s="62">
        <v>4</v>
      </c>
      <c r="E365" s="99">
        <f t="shared" si="203"/>
        <v>100</v>
      </c>
      <c r="F365" s="98">
        <f t="shared" si="213"/>
        <v>4</v>
      </c>
      <c r="G365" s="99">
        <f t="shared" si="204"/>
        <v>0</v>
      </c>
      <c r="H365" s="60"/>
      <c r="I365" s="98">
        <f t="shared" si="205"/>
        <v>-4</v>
      </c>
      <c r="J365" s="99">
        <f t="shared" si="206"/>
        <v>-100</v>
      </c>
      <c r="K365" s="202">
        <v>2120109</v>
      </c>
      <c r="L365" s="202" t="s">
        <v>1117</v>
      </c>
      <c r="M365" s="184"/>
      <c r="N365" s="184">
        <v>4</v>
      </c>
      <c r="O365" s="184">
        <f>C365</f>
        <v>4</v>
      </c>
      <c r="P365" s="184">
        <f t="shared" si="208"/>
        <v>4</v>
      </c>
      <c r="Q365" s="207"/>
      <c r="R365" s="185"/>
      <c r="S365" s="159"/>
      <c r="T365" s="195"/>
      <c r="U365" s="195">
        <f t="shared" si="209"/>
        <v>0</v>
      </c>
      <c r="W365" s="89">
        <v>21112</v>
      </c>
      <c r="X365" s="194" t="s">
        <v>1118</v>
      </c>
      <c r="Y365" s="118"/>
    </row>
    <row r="366" s="67" customFormat="1" ht="15.95" customHeight="1" spans="1:25">
      <c r="A366" s="202">
        <v>2120199</v>
      </c>
      <c r="B366" s="174" t="s">
        <v>1119</v>
      </c>
      <c r="C366" s="60">
        <v>11</v>
      </c>
      <c r="D366" s="62">
        <v>11</v>
      </c>
      <c r="E366" s="99">
        <f t="shared" si="203"/>
        <v>100</v>
      </c>
      <c r="F366" s="98">
        <f t="shared" si="213"/>
        <v>-313</v>
      </c>
      <c r="G366" s="99">
        <f t="shared" si="204"/>
        <v>-96.6049382716049</v>
      </c>
      <c r="H366" s="60">
        <v>224</v>
      </c>
      <c r="I366" s="98">
        <f t="shared" si="205"/>
        <v>213</v>
      </c>
      <c r="J366" s="99">
        <f t="shared" si="206"/>
        <v>1936.36363636364</v>
      </c>
      <c r="K366" s="202">
        <v>2120199</v>
      </c>
      <c r="L366" s="202" t="s">
        <v>1119</v>
      </c>
      <c r="M366" s="184">
        <v>324</v>
      </c>
      <c r="N366" s="184">
        <v>11</v>
      </c>
      <c r="O366" s="184">
        <f>C366+4</f>
        <v>15</v>
      </c>
      <c r="P366" s="184">
        <f t="shared" si="208"/>
        <v>11</v>
      </c>
      <c r="Q366" s="207"/>
      <c r="R366" s="211"/>
      <c r="S366" s="159"/>
      <c r="T366" s="211"/>
      <c r="U366" s="193">
        <f t="shared" si="209"/>
        <v>0</v>
      </c>
      <c r="V366" s="188"/>
      <c r="W366" s="89">
        <v>21113</v>
      </c>
      <c r="X366" s="194" t="s">
        <v>1120</v>
      </c>
      <c r="Y366" s="118"/>
    </row>
    <row r="367" ht="15.95" customHeight="1" spans="1:25">
      <c r="A367" s="202">
        <v>21202</v>
      </c>
      <c r="B367" s="75" t="s">
        <v>1121</v>
      </c>
      <c r="C367" s="60">
        <f t="shared" ref="C367:H367" si="232">SUM(C368)</f>
        <v>816</v>
      </c>
      <c r="D367" s="60">
        <f t="shared" si="232"/>
        <v>2636</v>
      </c>
      <c r="E367" s="99">
        <f t="shared" si="203"/>
        <v>323.039215686275</v>
      </c>
      <c r="F367" s="98">
        <f t="shared" si="213"/>
        <v>2097</v>
      </c>
      <c r="G367" s="99">
        <f t="shared" si="204"/>
        <v>389.053803339518</v>
      </c>
      <c r="H367" s="60">
        <f t="shared" si="232"/>
        <v>1007</v>
      </c>
      <c r="I367" s="98">
        <f t="shared" si="205"/>
        <v>191</v>
      </c>
      <c r="J367" s="99">
        <f t="shared" si="206"/>
        <v>23.406862745098</v>
      </c>
      <c r="K367" s="202">
        <v>21202</v>
      </c>
      <c r="L367" s="204" t="s">
        <v>1121</v>
      </c>
      <c r="M367" s="60">
        <f t="shared" ref="M367:O367" si="233">M368</f>
        <v>539</v>
      </c>
      <c r="N367" s="60">
        <f t="shared" si="233"/>
        <v>1231</v>
      </c>
      <c r="O367" s="210">
        <f t="shared" si="233"/>
        <v>6996</v>
      </c>
      <c r="P367" s="184">
        <f t="shared" si="208"/>
        <v>2636</v>
      </c>
      <c r="Q367" s="207"/>
      <c r="R367" s="185"/>
      <c r="S367" s="159"/>
      <c r="T367" s="195"/>
      <c r="U367" s="195">
        <f t="shared" si="209"/>
        <v>0</v>
      </c>
      <c r="V367" s="188"/>
      <c r="W367" s="89">
        <v>2111301</v>
      </c>
      <c r="X367" s="89" t="s">
        <v>1122</v>
      </c>
      <c r="Y367" s="118"/>
    </row>
    <row r="368" ht="15.95" customHeight="1" spans="1:25">
      <c r="A368" s="202">
        <v>2120201</v>
      </c>
      <c r="B368" s="75" t="s">
        <v>1123</v>
      </c>
      <c r="C368" s="60">
        <v>816</v>
      </c>
      <c r="D368" s="62">
        <v>2636</v>
      </c>
      <c r="E368" s="99">
        <f t="shared" si="203"/>
        <v>323.039215686275</v>
      </c>
      <c r="F368" s="98">
        <f t="shared" si="213"/>
        <v>2097</v>
      </c>
      <c r="G368" s="99">
        <f t="shared" si="204"/>
        <v>389.053803339518</v>
      </c>
      <c r="H368" s="60">
        <v>1007</v>
      </c>
      <c r="I368" s="98">
        <f t="shared" si="205"/>
        <v>191</v>
      </c>
      <c r="J368" s="99">
        <f t="shared" si="206"/>
        <v>23.406862745098</v>
      </c>
      <c r="K368" s="202">
        <v>2120201</v>
      </c>
      <c r="L368" s="202" t="s">
        <v>1123</v>
      </c>
      <c r="M368" s="184">
        <v>539</v>
      </c>
      <c r="N368" s="184">
        <v>1231</v>
      </c>
      <c r="O368" s="184">
        <f>C368+6180</f>
        <v>6996</v>
      </c>
      <c r="P368" s="184">
        <f t="shared" si="208"/>
        <v>2636</v>
      </c>
      <c r="Q368" s="207"/>
      <c r="R368" s="185"/>
      <c r="S368" s="159"/>
      <c r="T368" s="195"/>
      <c r="U368" s="195">
        <f t="shared" si="209"/>
        <v>0</v>
      </c>
      <c r="W368" s="89">
        <v>21114</v>
      </c>
      <c r="X368" s="194" t="s">
        <v>1124</v>
      </c>
      <c r="Y368" s="118"/>
    </row>
    <row r="369" ht="15.95" customHeight="1" spans="1:25">
      <c r="A369" s="202">
        <v>21203</v>
      </c>
      <c r="B369" s="75" t="s">
        <v>1125</v>
      </c>
      <c r="C369" s="60">
        <f t="shared" ref="C369:H369" si="234">SUM(C370:C371)</f>
        <v>11121</v>
      </c>
      <c r="D369" s="60">
        <f t="shared" si="234"/>
        <v>1378</v>
      </c>
      <c r="E369" s="99">
        <f t="shared" si="203"/>
        <v>12.3909720348889</v>
      </c>
      <c r="F369" s="98">
        <f t="shared" si="213"/>
        <v>-14783</v>
      </c>
      <c r="G369" s="99">
        <f t="shared" si="204"/>
        <v>-91.4732999195594</v>
      </c>
      <c r="H369" s="60">
        <f t="shared" si="234"/>
        <v>3507</v>
      </c>
      <c r="I369" s="98">
        <f t="shared" si="205"/>
        <v>-7614</v>
      </c>
      <c r="J369" s="99">
        <f t="shared" si="206"/>
        <v>-68.4650660911789</v>
      </c>
      <c r="K369" s="202">
        <v>21203</v>
      </c>
      <c r="L369" s="204" t="s">
        <v>1125</v>
      </c>
      <c r="M369" s="60">
        <f t="shared" ref="M369:O369" si="235">SUM(M370:M371)</f>
        <v>16161</v>
      </c>
      <c r="N369" s="60">
        <f t="shared" si="235"/>
        <v>1294</v>
      </c>
      <c r="O369" s="60">
        <f t="shared" si="235"/>
        <v>5549</v>
      </c>
      <c r="P369" s="184">
        <f t="shared" si="208"/>
        <v>1378</v>
      </c>
      <c r="Q369" s="207"/>
      <c r="R369" s="185"/>
      <c r="S369" s="159"/>
      <c r="T369" s="195"/>
      <c r="U369" s="195">
        <f t="shared" si="209"/>
        <v>0</v>
      </c>
      <c r="W369" s="89">
        <v>2111401</v>
      </c>
      <c r="X369" s="89" t="s">
        <v>471</v>
      </c>
      <c r="Y369" s="118"/>
    </row>
    <row r="370" ht="15.95" customHeight="1" spans="1:25">
      <c r="A370" s="202">
        <v>2120303</v>
      </c>
      <c r="B370" s="75" t="s">
        <v>1126</v>
      </c>
      <c r="C370" s="60">
        <v>2599</v>
      </c>
      <c r="D370" s="62">
        <v>703</v>
      </c>
      <c r="E370" s="99">
        <f t="shared" si="203"/>
        <v>27.0488649480569</v>
      </c>
      <c r="F370" s="98">
        <f t="shared" si="213"/>
        <v>-1023</v>
      </c>
      <c r="G370" s="99">
        <f t="shared" si="204"/>
        <v>-59.2699884125145</v>
      </c>
      <c r="H370" s="60">
        <v>2224</v>
      </c>
      <c r="I370" s="98">
        <f t="shared" si="205"/>
        <v>-375</v>
      </c>
      <c r="J370" s="99">
        <f t="shared" si="206"/>
        <v>-14.4286263947672</v>
      </c>
      <c r="K370" s="202">
        <v>2120303</v>
      </c>
      <c r="L370" s="202" t="s">
        <v>1126</v>
      </c>
      <c r="M370" s="184">
        <v>1726</v>
      </c>
      <c r="N370" s="184">
        <v>584</v>
      </c>
      <c r="O370" s="184">
        <f>C370+100</f>
        <v>2699</v>
      </c>
      <c r="P370" s="184">
        <f t="shared" si="208"/>
        <v>703</v>
      </c>
      <c r="Q370" s="207"/>
      <c r="R370" s="185"/>
      <c r="S370" s="159"/>
      <c r="T370" s="195"/>
      <c r="U370" s="195">
        <f t="shared" si="209"/>
        <v>0</v>
      </c>
      <c r="V370" s="188"/>
      <c r="W370" s="89">
        <v>2111402</v>
      </c>
      <c r="X370" s="89" t="s">
        <v>473</v>
      </c>
      <c r="Y370" s="118"/>
    </row>
    <row r="371" ht="15.95" customHeight="1" spans="1:25">
      <c r="A371" s="202">
        <v>2120399</v>
      </c>
      <c r="B371" s="75" t="s">
        <v>1127</v>
      </c>
      <c r="C371" s="60">
        <v>8522</v>
      </c>
      <c r="D371" s="62">
        <f>824-149</f>
        <v>675</v>
      </c>
      <c r="E371" s="99">
        <f t="shared" si="203"/>
        <v>7.9206758976766</v>
      </c>
      <c r="F371" s="98">
        <f t="shared" si="213"/>
        <v>-13760</v>
      </c>
      <c r="G371" s="99">
        <f t="shared" si="204"/>
        <v>-95.3238656044337</v>
      </c>
      <c r="H371" s="60">
        <v>1283</v>
      </c>
      <c r="I371" s="98">
        <f t="shared" si="205"/>
        <v>-7239</v>
      </c>
      <c r="J371" s="99">
        <f t="shared" si="206"/>
        <v>-84.9448486270828</v>
      </c>
      <c r="K371" s="202">
        <v>2120399</v>
      </c>
      <c r="L371" s="202" t="s">
        <v>1127</v>
      </c>
      <c r="M371" s="184">
        <v>14435</v>
      </c>
      <c r="N371" s="184">
        <v>710</v>
      </c>
      <c r="O371" s="184">
        <f>C371-6671+999</f>
        <v>2850</v>
      </c>
      <c r="P371" s="184">
        <f t="shared" si="208"/>
        <v>675</v>
      </c>
      <c r="Q371" s="207"/>
      <c r="R371" s="185"/>
      <c r="S371" s="159"/>
      <c r="T371" s="195"/>
      <c r="U371" s="195">
        <f t="shared" si="209"/>
        <v>0</v>
      </c>
      <c r="V371" s="188"/>
      <c r="W371" s="89">
        <v>2111403</v>
      </c>
      <c r="X371" s="89" t="s">
        <v>549</v>
      </c>
      <c r="Y371" s="118"/>
    </row>
    <row r="372" ht="15.95" customHeight="1" spans="1:25">
      <c r="A372" s="202">
        <v>21205</v>
      </c>
      <c r="B372" s="75" t="s">
        <v>1128</v>
      </c>
      <c r="C372" s="60">
        <f t="shared" ref="C372:H372" si="236">SUM(C373)</f>
        <v>11086</v>
      </c>
      <c r="D372" s="60">
        <f t="shared" si="236"/>
        <v>7740</v>
      </c>
      <c r="E372" s="99">
        <f t="shared" si="203"/>
        <v>69.817788201335</v>
      </c>
      <c r="F372" s="98">
        <f t="shared" si="213"/>
        <v>-4180</v>
      </c>
      <c r="G372" s="99">
        <f t="shared" si="204"/>
        <v>-35.0671140939597</v>
      </c>
      <c r="H372" s="60">
        <f t="shared" si="236"/>
        <v>14927</v>
      </c>
      <c r="I372" s="98">
        <f t="shared" si="205"/>
        <v>3841</v>
      </c>
      <c r="J372" s="99">
        <f t="shared" si="206"/>
        <v>34.6473029045643</v>
      </c>
      <c r="K372" s="202">
        <v>21205</v>
      </c>
      <c r="L372" s="204" t="s">
        <v>1128</v>
      </c>
      <c r="M372" s="60">
        <f t="shared" ref="M372:O372" si="237">M373</f>
        <v>11920</v>
      </c>
      <c r="N372" s="60">
        <f t="shared" si="237"/>
        <v>6666</v>
      </c>
      <c r="O372" s="60">
        <f t="shared" si="237"/>
        <v>10794</v>
      </c>
      <c r="P372" s="184">
        <f t="shared" si="208"/>
        <v>7740</v>
      </c>
      <c r="Q372" s="207"/>
      <c r="R372" s="185"/>
      <c r="S372" s="159"/>
      <c r="T372" s="195"/>
      <c r="U372" s="195">
        <f t="shared" si="209"/>
        <v>0</v>
      </c>
      <c r="W372" s="89">
        <v>2111404</v>
      </c>
      <c r="X372" s="89" t="s">
        <v>1129</v>
      </c>
      <c r="Y372" s="118"/>
    </row>
    <row r="373" ht="15.95" customHeight="1" spans="1:25">
      <c r="A373" s="202">
        <v>2120501</v>
      </c>
      <c r="B373" s="75" t="s">
        <v>1130</v>
      </c>
      <c r="C373" s="60">
        <v>11086</v>
      </c>
      <c r="D373" s="62">
        <f>7872-132</f>
        <v>7740</v>
      </c>
      <c r="E373" s="99">
        <f t="shared" si="203"/>
        <v>69.817788201335</v>
      </c>
      <c r="F373" s="98">
        <f t="shared" si="213"/>
        <v>-4180</v>
      </c>
      <c r="G373" s="99">
        <f t="shared" si="204"/>
        <v>-35.0671140939597</v>
      </c>
      <c r="H373" s="60">
        <v>14927</v>
      </c>
      <c r="I373" s="98">
        <f t="shared" si="205"/>
        <v>3841</v>
      </c>
      <c r="J373" s="99">
        <f t="shared" si="206"/>
        <v>34.6473029045643</v>
      </c>
      <c r="K373" s="202">
        <v>2120501</v>
      </c>
      <c r="L373" s="202" t="s">
        <v>1130</v>
      </c>
      <c r="M373" s="184">
        <v>11920</v>
      </c>
      <c r="N373" s="184">
        <v>6666</v>
      </c>
      <c r="O373" s="184">
        <f>C373-292</f>
        <v>10794</v>
      </c>
      <c r="P373" s="184">
        <f t="shared" si="208"/>
        <v>7740</v>
      </c>
      <c r="Q373" s="207"/>
      <c r="R373" s="185"/>
      <c r="S373" s="159"/>
      <c r="T373" s="195"/>
      <c r="U373" s="195">
        <f t="shared" si="209"/>
        <v>0</v>
      </c>
      <c r="W373" s="89">
        <v>2111405</v>
      </c>
      <c r="X373" s="89" t="s">
        <v>1131</v>
      </c>
      <c r="Y373" s="118"/>
    </row>
    <row r="374" ht="15.95" customHeight="1" spans="1:25">
      <c r="A374" s="202">
        <v>21206</v>
      </c>
      <c r="B374" s="75" t="s">
        <v>1132</v>
      </c>
      <c r="C374" s="60">
        <f t="shared" ref="C374:H374" si="238">SUM(C375)</f>
        <v>269</v>
      </c>
      <c r="D374" s="60">
        <f t="shared" si="238"/>
        <v>246</v>
      </c>
      <c r="E374" s="99">
        <f t="shared" si="203"/>
        <v>91.449814126394</v>
      </c>
      <c r="F374" s="98">
        <f t="shared" si="213"/>
        <v>6</v>
      </c>
      <c r="G374" s="99">
        <f t="shared" si="204"/>
        <v>2.49999999999999</v>
      </c>
      <c r="H374" s="60">
        <f t="shared" si="238"/>
        <v>250</v>
      </c>
      <c r="I374" s="98">
        <f t="shared" si="205"/>
        <v>-19</v>
      </c>
      <c r="J374" s="99">
        <f t="shared" si="206"/>
        <v>-7.0631970260223</v>
      </c>
      <c r="K374" s="202">
        <v>21206</v>
      </c>
      <c r="L374" s="204" t="s">
        <v>1132</v>
      </c>
      <c r="M374" s="60">
        <f t="shared" ref="M374:O374" si="239">M375</f>
        <v>240</v>
      </c>
      <c r="N374" s="60">
        <f t="shared" si="239"/>
        <v>209</v>
      </c>
      <c r="O374" s="60">
        <f t="shared" si="239"/>
        <v>242</v>
      </c>
      <c r="P374" s="184">
        <f t="shared" si="208"/>
        <v>246</v>
      </c>
      <c r="Q374" s="207"/>
      <c r="R374" s="185"/>
      <c r="S374" s="159"/>
      <c r="T374" s="195"/>
      <c r="U374" s="195">
        <f t="shared" si="209"/>
        <v>0</v>
      </c>
      <c r="V374" s="188"/>
      <c r="W374" s="89">
        <v>2111406</v>
      </c>
      <c r="X374" s="89" t="s">
        <v>1133</v>
      </c>
      <c r="Y374" s="118"/>
    </row>
    <row r="375" ht="15.95" customHeight="1" spans="1:25">
      <c r="A375" s="202">
        <v>2120601</v>
      </c>
      <c r="B375" s="75" t="s">
        <v>1134</v>
      </c>
      <c r="C375" s="60">
        <v>269</v>
      </c>
      <c r="D375" s="62">
        <v>246</v>
      </c>
      <c r="E375" s="99">
        <f t="shared" si="203"/>
        <v>91.449814126394</v>
      </c>
      <c r="F375" s="98">
        <f t="shared" si="213"/>
        <v>6</v>
      </c>
      <c r="G375" s="99">
        <f t="shared" si="204"/>
        <v>2.49999999999999</v>
      </c>
      <c r="H375" s="60">
        <v>250</v>
      </c>
      <c r="I375" s="98">
        <f t="shared" si="205"/>
        <v>-19</v>
      </c>
      <c r="J375" s="99">
        <f t="shared" si="206"/>
        <v>-7.0631970260223</v>
      </c>
      <c r="K375" s="202">
        <v>2120601</v>
      </c>
      <c r="L375" s="202" t="s">
        <v>1134</v>
      </c>
      <c r="M375" s="184">
        <v>240</v>
      </c>
      <c r="N375" s="184">
        <v>209</v>
      </c>
      <c r="O375" s="184">
        <f>C375-1-26</f>
        <v>242</v>
      </c>
      <c r="P375" s="184">
        <f t="shared" si="208"/>
        <v>246</v>
      </c>
      <c r="Q375" s="207"/>
      <c r="R375" s="185"/>
      <c r="S375" s="159"/>
      <c r="T375" s="195"/>
      <c r="U375" s="195">
        <f t="shared" si="209"/>
        <v>0</v>
      </c>
      <c r="V375" s="188"/>
      <c r="W375" s="89">
        <v>2111407</v>
      </c>
      <c r="X375" s="89" t="s">
        <v>1135</v>
      </c>
      <c r="Y375" s="118"/>
    </row>
    <row r="376" ht="15.95" customHeight="1" spans="1:25">
      <c r="A376" s="202">
        <v>21299</v>
      </c>
      <c r="B376" s="75" t="s">
        <v>1136</v>
      </c>
      <c r="C376" s="60">
        <f t="shared" ref="C376:H376" si="240">SUM(C377)</f>
        <v>1784</v>
      </c>
      <c r="D376" s="60">
        <f t="shared" si="240"/>
        <v>791</v>
      </c>
      <c r="E376" s="99">
        <f t="shared" si="203"/>
        <v>44.3385650224215</v>
      </c>
      <c r="F376" s="98">
        <f t="shared" si="213"/>
        <v>-793</v>
      </c>
      <c r="G376" s="99">
        <f t="shared" si="204"/>
        <v>-50.0631313131313</v>
      </c>
      <c r="H376" s="60">
        <f t="shared" si="240"/>
        <v>300</v>
      </c>
      <c r="I376" s="98">
        <f t="shared" si="205"/>
        <v>-1484</v>
      </c>
      <c r="J376" s="99">
        <f t="shared" si="206"/>
        <v>-83.1838565022422</v>
      </c>
      <c r="K376" s="202">
        <v>21299</v>
      </c>
      <c r="L376" s="204" t="s">
        <v>1136</v>
      </c>
      <c r="M376" s="60">
        <f t="shared" ref="M376:O376" si="241">M377</f>
        <v>1584</v>
      </c>
      <c r="N376" s="60">
        <f t="shared" si="241"/>
        <v>700</v>
      </c>
      <c r="O376" s="60">
        <f t="shared" si="241"/>
        <v>1735</v>
      </c>
      <c r="P376" s="184">
        <f t="shared" si="208"/>
        <v>791</v>
      </c>
      <c r="Q376" s="207"/>
      <c r="R376" s="185"/>
      <c r="S376" s="159"/>
      <c r="T376" s="195"/>
      <c r="U376" s="195">
        <f t="shared" si="209"/>
        <v>0</v>
      </c>
      <c r="W376" s="89">
        <v>2111408</v>
      </c>
      <c r="X376" s="89" t="s">
        <v>1137</v>
      </c>
      <c r="Y376" s="118"/>
    </row>
    <row r="377" ht="15.95" customHeight="1" spans="1:25">
      <c r="A377" s="202">
        <v>2129901</v>
      </c>
      <c r="B377" s="75" t="s">
        <v>1138</v>
      </c>
      <c r="C377" s="60">
        <v>1784</v>
      </c>
      <c r="D377" s="62">
        <v>791</v>
      </c>
      <c r="E377" s="99">
        <f t="shared" si="203"/>
        <v>44.3385650224215</v>
      </c>
      <c r="F377" s="98">
        <f t="shared" si="213"/>
        <v>-793</v>
      </c>
      <c r="G377" s="99">
        <f t="shared" si="204"/>
        <v>-50.0631313131313</v>
      </c>
      <c r="H377" s="60">
        <v>300</v>
      </c>
      <c r="I377" s="98">
        <f t="shared" si="205"/>
        <v>-1484</v>
      </c>
      <c r="J377" s="99">
        <f t="shared" si="206"/>
        <v>-83.1838565022422</v>
      </c>
      <c r="K377" s="202">
        <v>2129999</v>
      </c>
      <c r="L377" s="202" t="s">
        <v>1138</v>
      </c>
      <c r="M377" s="184">
        <v>1584</v>
      </c>
      <c r="N377" s="184">
        <v>700</v>
      </c>
      <c r="O377" s="184">
        <f>C377-37-12</f>
        <v>1735</v>
      </c>
      <c r="P377" s="184">
        <f t="shared" si="208"/>
        <v>791</v>
      </c>
      <c r="Q377" s="207"/>
      <c r="R377" s="185"/>
      <c r="S377" s="159"/>
      <c r="T377" s="195"/>
      <c r="U377" s="195">
        <f t="shared" si="209"/>
        <v>0</v>
      </c>
      <c r="W377" s="89">
        <v>2111409</v>
      </c>
      <c r="X377" s="89" t="s">
        <v>1139</v>
      </c>
      <c r="Y377" s="118"/>
    </row>
    <row r="378" ht="15.95" customHeight="1" spans="1:25">
      <c r="A378" s="202">
        <v>213</v>
      </c>
      <c r="B378" s="97" t="s">
        <v>1140</v>
      </c>
      <c r="C378" s="55">
        <f t="shared" ref="C378:H378" si="242">SUM(C379,C398,C404,C415,C423,C430,C437,C440)</f>
        <v>3940</v>
      </c>
      <c r="D378" s="55">
        <f t="shared" si="242"/>
        <v>4329</v>
      </c>
      <c r="E378" s="96">
        <f t="shared" si="203"/>
        <v>109.873096446701</v>
      </c>
      <c r="F378" s="95">
        <f t="shared" si="213"/>
        <v>-3023</v>
      </c>
      <c r="G378" s="96">
        <f t="shared" si="204"/>
        <v>-41.1180631120784</v>
      </c>
      <c r="H378" s="55">
        <f t="shared" si="242"/>
        <v>4844</v>
      </c>
      <c r="I378" s="95">
        <f t="shared" si="205"/>
        <v>904</v>
      </c>
      <c r="J378" s="96">
        <f t="shared" si="206"/>
        <v>22.9441624365482</v>
      </c>
      <c r="K378" s="204">
        <v>213</v>
      </c>
      <c r="L378" s="204" t="s">
        <v>1141</v>
      </c>
      <c r="M378" s="55">
        <f t="shared" ref="M378:O378" si="243">SUM(M379,M398,M404,M415,M423,M430,M437,M440)</f>
        <v>7352</v>
      </c>
      <c r="N378" s="55">
        <f t="shared" si="243"/>
        <v>4168</v>
      </c>
      <c r="O378" s="55">
        <f t="shared" si="243"/>
        <v>5997</v>
      </c>
      <c r="P378" s="184">
        <f t="shared" si="208"/>
        <v>4329</v>
      </c>
      <c r="Q378" s="207"/>
      <c r="R378" s="185"/>
      <c r="S378" s="159"/>
      <c r="T378" s="195"/>
      <c r="U378" s="195">
        <f t="shared" si="209"/>
        <v>0</v>
      </c>
      <c r="V378" s="188"/>
      <c r="W378" s="89">
        <v>2111410</v>
      </c>
      <c r="X378" s="89" t="s">
        <v>1142</v>
      </c>
      <c r="Y378" s="118"/>
    </row>
    <row r="379" ht="15.95" customHeight="1" spans="1:25">
      <c r="A379" s="202">
        <v>21301</v>
      </c>
      <c r="B379" s="75" t="s">
        <v>1143</v>
      </c>
      <c r="C379" s="60">
        <f t="shared" ref="C379:H379" si="244">SUM(C380:C397)</f>
        <v>985</v>
      </c>
      <c r="D379" s="60">
        <f t="shared" si="244"/>
        <v>1117</v>
      </c>
      <c r="E379" s="99">
        <f t="shared" si="203"/>
        <v>113.401015228426</v>
      </c>
      <c r="F379" s="98">
        <f t="shared" si="213"/>
        <v>-3225</v>
      </c>
      <c r="G379" s="99">
        <f t="shared" si="204"/>
        <v>-74.2745278673422</v>
      </c>
      <c r="H379" s="60">
        <f t="shared" si="244"/>
        <v>1296</v>
      </c>
      <c r="I379" s="98">
        <f t="shared" si="205"/>
        <v>311</v>
      </c>
      <c r="J379" s="99">
        <f t="shared" si="206"/>
        <v>31.5736040609137</v>
      </c>
      <c r="K379" s="202">
        <v>21301</v>
      </c>
      <c r="L379" s="204" t="s">
        <v>1143</v>
      </c>
      <c r="M379" s="60">
        <f t="shared" ref="M379:O379" si="245">SUM(M380:M397)</f>
        <v>4342</v>
      </c>
      <c r="N379" s="60">
        <f t="shared" si="245"/>
        <v>1266</v>
      </c>
      <c r="O379" s="60">
        <f t="shared" si="245"/>
        <v>2145</v>
      </c>
      <c r="P379" s="184">
        <f t="shared" si="208"/>
        <v>1117</v>
      </c>
      <c r="Q379" s="207"/>
      <c r="R379" s="185"/>
      <c r="S379" s="159"/>
      <c r="T379" s="195"/>
      <c r="U379" s="195">
        <f t="shared" si="209"/>
        <v>0</v>
      </c>
      <c r="W379" s="89">
        <v>2111411</v>
      </c>
      <c r="X379" s="89" t="s">
        <v>572</v>
      </c>
      <c r="Y379" s="118"/>
    </row>
    <row r="380" ht="15.95" customHeight="1" spans="1:25">
      <c r="A380" s="202">
        <v>2130104</v>
      </c>
      <c r="B380" s="75" t="s">
        <v>496</v>
      </c>
      <c r="C380" s="60">
        <v>315</v>
      </c>
      <c r="D380" s="62">
        <v>556</v>
      </c>
      <c r="E380" s="99">
        <f t="shared" si="203"/>
        <v>176.507936507937</v>
      </c>
      <c r="F380" s="98">
        <f t="shared" si="213"/>
        <v>-21</v>
      </c>
      <c r="G380" s="99">
        <f t="shared" si="204"/>
        <v>-3.63951473136915</v>
      </c>
      <c r="H380" s="60">
        <v>657</v>
      </c>
      <c r="I380" s="98">
        <f t="shared" si="205"/>
        <v>342</v>
      </c>
      <c r="J380" s="99">
        <f t="shared" si="206"/>
        <v>108.571428571429</v>
      </c>
      <c r="K380" s="202">
        <v>2130104</v>
      </c>
      <c r="L380" s="202" t="s">
        <v>496</v>
      </c>
      <c r="M380" s="184">
        <v>577</v>
      </c>
      <c r="N380" s="184">
        <v>488</v>
      </c>
      <c r="O380" s="184">
        <f>C380+1</f>
        <v>316</v>
      </c>
      <c r="P380" s="184">
        <f t="shared" si="208"/>
        <v>556</v>
      </c>
      <c r="Q380" s="207"/>
      <c r="R380" s="185"/>
      <c r="S380" s="159"/>
      <c r="T380" s="195"/>
      <c r="U380" s="195">
        <f t="shared" si="209"/>
        <v>0</v>
      </c>
      <c r="W380" s="89">
        <v>21199</v>
      </c>
      <c r="X380" s="194" t="s">
        <v>1144</v>
      </c>
      <c r="Y380" s="118"/>
    </row>
    <row r="381" s="67" customFormat="1" ht="15.95" customHeight="1" spans="1:25">
      <c r="A381" s="202">
        <v>2130106</v>
      </c>
      <c r="B381" s="174" t="s">
        <v>1145</v>
      </c>
      <c r="C381" s="60">
        <v>333</v>
      </c>
      <c r="D381" s="62">
        <v>243</v>
      </c>
      <c r="E381" s="99">
        <f t="shared" si="203"/>
        <v>72.972972972973</v>
      </c>
      <c r="F381" s="98">
        <f t="shared" si="213"/>
        <v>-1267</v>
      </c>
      <c r="G381" s="99">
        <f t="shared" si="204"/>
        <v>-83.9072847682119</v>
      </c>
      <c r="H381" s="60">
        <v>45</v>
      </c>
      <c r="I381" s="98">
        <f t="shared" si="205"/>
        <v>-288</v>
      </c>
      <c r="J381" s="99">
        <f t="shared" si="206"/>
        <v>-86.4864864864865</v>
      </c>
      <c r="K381" s="202">
        <v>2130106</v>
      </c>
      <c r="L381" s="202" t="s">
        <v>1145</v>
      </c>
      <c r="M381" s="184">
        <v>1510</v>
      </c>
      <c r="N381" s="184">
        <v>221</v>
      </c>
      <c r="O381" s="184">
        <f>C381-221</f>
        <v>112</v>
      </c>
      <c r="P381" s="184">
        <f t="shared" si="208"/>
        <v>243</v>
      </c>
      <c r="Q381" s="207"/>
      <c r="R381" s="159"/>
      <c r="S381" s="159"/>
      <c r="T381" s="193"/>
      <c r="U381" s="193">
        <f t="shared" si="209"/>
        <v>0</v>
      </c>
      <c r="V381" s="188"/>
      <c r="W381" s="89">
        <v>212</v>
      </c>
      <c r="X381" s="194" t="s">
        <v>1146</v>
      </c>
      <c r="Y381" s="118"/>
    </row>
    <row r="382" s="67" customFormat="1" ht="15.95" customHeight="1" spans="1:25">
      <c r="A382" s="202">
        <v>2130108</v>
      </c>
      <c r="B382" s="174" t="s">
        <v>1147</v>
      </c>
      <c r="C382" s="60">
        <v>138</v>
      </c>
      <c r="D382" s="62">
        <f>29-4</f>
        <v>25</v>
      </c>
      <c r="E382" s="99">
        <f t="shared" si="203"/>
        <v>18.1159420289855</v>
      </c>
      <c r="F382" s="98">
        <f t="shared" si="213"/>
        <v>-59</v>
      </c>
      <c r="G382" s="99">
        <f t="shared" si="204"/>
        <v>-70.2380952380952</v>
      </c>
      <c r="H382" s="60">
        <v>206</v>
      </c>
      <c r="I382" s="98">
        <f t="shared" si="205"/>
        <v>68</v>
      </c>
      <c r="J382" s="99">
        <f t="shared" si="206"/>
        <v>49.2753623188406</v>
      </c>
      <c r="K382" s="202">
        <v>2130108</v>
      </c>
      <c r="L382" s="202" t="s">
        <v>1147</v>
      </c>
      <c r="M382" s="184">
        <v>84</v>
      </c>
      <c r="N382" s="184">
        <v>19</v>
      </c>
      <c r="O382" s="184">
        <f>C382-51</f>
        <v>87</v>
      </c>
      <c r="P382" s="184">
        <f t="shared" si="208"/>
        <v>25</v>
      </c>
      <c r="Q382" s="207"/>
      <c r="R382" s="159"/>
      <c r="S382" s="159"/>
      <c r="T382" s="193"/>
      <c r="U382" s="193">
        <f t="shared" si="209"/>
        <v>0</v>
      </c>
      <c r="V382" s="188"/>
      <c r="W382" s="89">
        <v>21201</v>
      </c>
      <c r="X382" s="194" t="s">
        <v>1148</v>
      </c>
      <c r="Y382" s="118"/>
    </row>
    <row r="383" s="67" customFormat="1" ht="15.95" customHeight="1" spans="1:25">
      <c r="A383" s="202">
        <v>2130109</v>
      </c>
      <c r="B383" s="174" t="s">
        <v>1149</v>
      </c>
      <c r="C383" s="60"/>
      <c r="D383" s="62">
        <v>5</v>
      </c>
      <c r="E383" s="99">
        <f t="shared" si="203"/>
        <v>0</v>
      </c>
      <c r="F383" s="98">
        <f t="shared" si="213"/>
        <v>-3</v>
      </c>
      <c r="G383" s="99">
        <f t="shared" si="204"/>
        <v>-37.5</v>
      </c>
      <c r="H383" s="60">
        <v>5</v>
      </c>
      <c r="I383" s="98">
        <f t="shared" si="205"/>
        <v>5</v>
      </c>
      <c r="J383" s="99">
        <f t="shared" si="206"/>
        <v>0</v>
      </c>
      <c r="K383" s="202">
        <v>2130109</v>
      </c>
      <c r="L383" s="202" t="s">
        <v>1149</v>
      </c>
      <c r="M383" s="184">
        <v>8</v>
      </c>
      <c r="N383" s="184">
        <v>1</v>
      </c>
      <c r="O383" s="184"/>
      <c r="P383" s="184">
        <f t="shared" si="208"/>
        <v>5</v>
      </c>
      <c r="Q383" s="207"/>
      <c r="R383" s="159"/>
      <c r="S383" s="159"/>
      <c r="T383" s="193"/>
      <c r="U383" s="193">
        <f t="shared" si="209"/>
        <v>0</v>
      </c>
      <c r="V383" s="71"/>
      <c r="W383" s="89">
        <v>2120101</v>
      </c>
      <c r="X383" s="89" t="s">
        <v>471</v>
      </c>
      <c r="Y383" s="118"/>
    </row>
    <row r="384" s="67" customFormat="1" ht="15.95" customHeight="1" spans="1:25">
      <c r="A384" s="202">
        <v>2130111</v>
      </c>
      <c r="B384" s="174" t="s">
        <v>1150</v>
      </c>
      <c r="C384" s="60"/>
      <c r="D384" s="62"/>
      <c r="E384" s="99">
        <f t="shared" si="203"/>
        <v>0</v>
      </c>
      <c r="F384" s="98">
        <f t="shared" si="213"/>
        <v>0</v>
      </c>
      <c r="G384" s="99">
        <f t="shared" si="204"/>
        <v>0</v>
      </c>
      <c r="H384" s="60">
        <v>5</v>
      </c>
      <c r="I384" s="98">
        <f t="shared" si="205"/>
        <v>5</v>
      </c>
      <c r="J384" s="99">
        <f t="shared" si="206"/>
        <v>0</v>
      </c>
      <c r="K384" s="202">
        <v>2130111</v>
      </c>
      <c r="L384" s="202" t="s">
        <v>1150</v>
      </c>
      <c r="M384" s="184"/>
      <c r="N384" s="184"/>
      <c r="O384" s="184"/>
      <c r="P384" s="184">
        <f t="shared" si="208"/>
        <v>0</v>
      </c>
      <c r="Q384" s="207"/>
      <c r="R384" s="159"/>
      <c r="S384" s="159"/>
      <c r="T384" s="193"/>
      <c r="U384" s="193">
        <f t="shared" si="209"/>
        <v>0</v>
      </c>
      <c r="V384" s="188"/>
      <c r="W384" s="89">
        <v>2120103</v>
      </c>
      <c r="X384" s="89" t="s">
        <v>549</v>
      </c>
      <c r="Y384" s="118"/>
    </row>
    <row r="385" s="67" customFormat="1" ht="15.95" customHeight="1" spans="1:25">
      <c r="A385" s="202">
        <v>2130112</v>
      </c>
      <c r="B385" s="174" t="s">
        <v>1151</v>
      </c>
      <c r="C385" s="60">
        <v>30</v>
      </c>
      <c r="D385" s="62">
        <v>15</v>
      </c>
      <c r="E385" s="99">
        <f t="shared" si="203"/>
        <v>50</v>
      </c>
      <c r="F385" s="98">
        <f t="shared" si="213"/>
        <v>5</v>
      </c>
      <c r="G385" s="99">
        <f t="shared" si="204"/>
        <v>50</v>
      </c>
      <c r="H385" s="60"/>
      <c r="I385" s="98">
        <f t="shared" si="205"/>
        <v>-30</v>
      </c>
      <c r="J385" s="99">
        <f t="shared" si="206"/>
        <v>-100</v>
      </c>
      <c r="K385" s="202">
        <v>2130112</v>
      </c>
      <c r="L385" s="202" t="s">
        <v>1152</v>
      </c>
      <c r="M385" s="184">
        <v>10</v>
      </c>
      <c r="N385" s="184">
        <v>15</v>
      </c>
      <c r="O385" s="184">
        <f>C385-15</f>
        <v>15</v>
      </c>
      <c r="P385" s="184">
        <f t="shared" si="208"/>
        <v>15</v>
      </c>
      <c r="Q385" s="207"/>
      <c r="R385" s="159"/>
      <c r="S385" s="159"/>
      <c r="T385" s="193"/>
      <c r="U385" s="193">
        <f t="shared" si="209"/>
        <v>0</v>
      </c>
      <c r="V385" s="188"/>
      <c r="W385" s="89">
        <v>2120104</v>
      </c>
      <c r="X385" s="89" t="s">
        <v>1153</v>
      </c>
      <c r="Y385" s="118"/>
    </row>
    <row r="386" customHeight="1" spans="1:25">
      <c r="A386" s="202">
        <v>2130120</v>
      </c>
      <c r="B386" s="75" t="s">
        <v>1154</v>
      </c>
      <c r="C386" s="60"/>
      <c r="D386" s="62">
        <v>21</v>
      </c>
      <c r="E386" s="99">
        <f t="shared" si="203"/>
        <v>0</v>
      </c>
      <c r="F386" s="98">
        <f t="shared" si="213"/>
        <v>21</v>
      </c>
      <c r="G386" s="99">
        <f t="shared" si="204"/>
        <v>0</v>
      </c>
      <c r="H386" s="60"/>
      <c r="I386" s="98">
        <f t="shared" si="205"/>
        <v>0</v>
      </c>
      <c r="J386" s="99">
        <f t="shared" si="206"/>
        <v>0</v>
      </c>
      <c r="K386" s="202">
        <v>2130120</v>
      </c>
      <c r="L386" s="202" t="s">
        <v>1154</v>
      </c>
      <c r="M386" s="184"/>
      <c r="N386" s="184"/>
      <c r="O386" s="184"/>
      <c r="P386" s="184">
        <f t="shared" si="208"/>
        <v>21</v>
      </c>
      <c r="Q386" s="207"/>
      <c r="R386" s="185"/>
      <c r="S386" s="159"/>
      <c r="T386" s="195"/>
      <c r="U386" s="195">
        <f t="shared" si="209"/>
        <v>0</v>
      </c>
      <c r="V386" s="188"/>
      <c r="W386" s="89">
        <v>2120107</v>
      </c>
      <c r="X386" s="89" t="s">
        <v>1155</v>
      </c>
      <c r="Y386" s="118"/>
    </row>
    <row r="387" customHeight="1" spans="1:25">
      <c r="A387" s="202">
        <v>2130121</v>
      </c>
      <c r="B387" s="75" t="s">
        <v>1156</v>
      </c>
      <c r="C387" s="60"/>
      <c r="D387" s="60"/>
      <c r="E387" s="99">
        <f t="shared" si="203"/>
        <v>0</v>
      </c>
      <c r="F387" s="98">
        <f t="shared" si="213"/>
        <v>0</v>
      </c>
      <c r="G387" s="99">
        <f t="shared" si="204"/>
        <v>0</v>
      </c>
      <c r="H387" s="60"/>
      <c r="I387" s="98">
        <f t="shared" si="205"/>
        <v>0</v>
      </c>
      <c r="J387" s="99">
        <f t="shared" si="206"/>
        <v>0</v>
      </c>
      <c r="K387" s="202">
        <v>2130121</v>
      </c>
      <c r="L387" s="202" t="s">
        <v>1156</v>
      </c>
      <c r="M387" s="184"/>
      <c r="N387" s="184"/>
      <c r="O387" s="184"/>
      <c r="P387" s="184">
        <f t="shared" si="208"/>
        <v>0</v>
      </c>
      <c r="Q387" s="207"/>
      <c r="R387" s="185"/>
      <c r="S387" s="159"/>
      <c r="T387" s="195"/>
      <c r="U387" s="195">
        <f t="shared" si="209"/>
        <v>0</v>
      </c>
      <c r="V387" s="188"/>
      <c r="W387" s="89">
        <v>2120109</v>
      </c>
      <c r="X387" s="89" t="s">
        <v>1157</v>
      </c>
      <c r="Y387" s="118"/>
    </row>
    <row r="388" customHeight="1" spans="1:25">
      <c r="A388" s="202">
        <v>2130122</v>
      </c>
      <c r="B388" s="75" t="s">
        <v>1158</v>
      </c>
      <c r="C388" s="60">
        <v>39</v>
      </c>
      <c r="D388" s="60">
        <f>210-100</f>
        <v>110</v>
      </c>
      <c r="E388" s="99">
        <f t="shared" si="203"/>
        <v>282.051282051282</v>
      </c>
      <c r="F388" s="98">
        <f t="shared" si="213"/>
        <v>-47</v>
      </c>
      <c r="G388" s="99">
        <f t="shared" si="204"/>
        <v>-29.9363057324841</v>
      </c>
      <c r="H388" s="60">
        <v>63</v>
      </c>
      <c r="I388" s="98">
        <f t="shared" si="205"/>
        <v>24</v>
      </c>
      <c r="J388" s="99">
        <f t="shared" si="206"/>
        <v>61.5384615384615</v>
      </c>
      <c r="K388" s="202">
        <v>2130122</v>
      </c>
      <c r="L388" s="202" t="s">
        <v>1159</v>
      </c>
      <c r="M388" s="184">
        <v>157</v>
      </c>
      <c r="N388" s="184">
        <v>203</v>
      </c>
      <c r="O388" s="184">
        <f>C388-11</f>
        <v>28</v>
      </c>
      <c r="P388" s="184">
        <f t="shared" si="208"/>
        <v>110</v>
      </c>
      <c r="Q388" s="207"/>
      <c r="R388" s="185"/>
      <c r="S388" s="159"/>
      <c r="T388" s="195"/>
      <c r="U388" s="195">
        <f t="shared" si="209"/>
        <v>0</v>
      </c>
      <c r="W388" s="89">
        <v>2120110</v>
      </c>
      <c r="X388" s="89" t="s">
        <v>1160</v>
      </c>
      <c r="Y388" s="118"/>
    </row>
    <row r="389" customHeight="1" spans="1:25">
      <c r="A389" s="202">
        <v>2130124</v>
      </c>
      <c r="B389" s="75" t="s">
        <v>1161</v>
      </c>
      <c r="C389" s="60"/>
      <c r="D389" s="60"/>
      <c r="E389" s="99">
        <f t="shared" si="203"/>
        <v>0</v>
      </c>
      <c r="F389" s="98">
        <f t="shared" si="213"/>
        <v>0</v>
      </c>
      <c r="G389" s="99">
        <f t="shared" si="204"/>
        <v>0</v>
      </c>
      <c r="H389" s="60">
        <v>10</v>
      </c>
      <c r="I389" s="98">
        <f t="shared" si="205"/>
        <v>10</v>
      </c>
      <c r="J389" s="99">
        <f t="shared" si="206"/>
        <v>0</v>
      </c>
      <c r="K389" s="202">
        <v>2130124</v>
      </c>
      <c r="L389" s="202" t="s">
        <v>1162</v>
      </c>
      <c r="M389" s="184"/>
      <c r="N389" s="184"/>
      <c r="O389" s="184"/>
      <c r="P389" s="184">
        <f t="shared" si="208"/>
        <v>0</v>
      </c>
      <c r="Q389" s="207"/>
      <c r="R389" s="185"/>
      <c r="S389" s="159"/>
      <c r="T389" s="195"/>
      <c r="U389" s="195">
        <f t="shared" si="209"/>
        <v>0</v>
      </c>
      <c r="W389" s="89">
        <v>2120199</v>
      </c>
      <c r="X389" s="89" t="s">
        <v>1163</v>
      </c>
      <c r="Y389" s="118"/>
    </row>
    <row r="390" customHeight="1" spans="1:25">
      <c r="A390" s="202">
        <v>2130125</v>
      </c>
      <c r="B390" s="75" t="s">
        <v>1164</v>
      </c>
      <c r="C390" s="60"/>
      <c r="D390" s="60"/>
      <c r="E390" s="99">
        <f t="shared" ref="E390:E453" si="246">IF(C390&lt;&gt;0,D390/C390*100,0)</f>
        <v>0</v>
      </c>
      <c r="F390" s="98">
        <f t="shared" si="213"/>
        <v>0</v>
      </c>
      <c r="G390" s="99">
        <f t="shared" ref="G390:G453" si="247">IF(M390&lt;&gt;0,(D390/M390-1)*100,0)</f>
        <v>0</v>
      </c>
      <c r="H390" s="60"/>
      <c r="I390" s="98">
        <f t="shared" ref="I390:I453" si="248">H390-C390</f>
        <v>0</v>
      </c>
      <c r="J390" s="99">
        <f t="shared" ref="J390:J453" si="249">IF(C390&lt;&gt;0,(H390/C390-1)*100,0)</f>
        <v>0</v>
      </c>
      <c r="K390" s="202">
        <v>2130125</v>
      </c>
      <c r="L390" s="202" t="s">
        <v>1164</v>
      </c>
      <c r="M390" s="184"/>
      <c r="N390" s="184"/>
      <c r="O390" s="184"/>
      <c r="P390" s="184">
        <f t="shared" ref="P390:P453" si="250">D390</f>
        <v>0</v>
      </c>
      <c r="Q390" s="207"/>
      <c r="R390" s="185"/>
      <c r="S390" s="159"/>
      <c r="T390" s="195"/>
      <c r="U390" s="195">
        <f t="shared" ref="U390:U453" si="251">Q390+R390+S390+T390</f>
        <v>0</v>
      </c>
      <c r="V390" s="188"/>
      <c r="W390" s="89">
        <v>21202</v>
      </c>
      <c r="X390" s="194" t="s">
        <v>1165</v>
      </c>
      <c r="Y390" s="118"/>
    </row>
    <row r="391" customHeight="1" spans="1:25">
      <c r="A391" s="202">
        <v>2130126</v>
      </c>
      <c r="B391" s="75" t="s">
        <v>1166</v>
      </c>
      <c r="C391" s="60"/>
      <c r="D391" s="60">
        <v>4</v>
      </c>
      <c r="E391" s="99">
        <f t="shared" si="246"/>
        <v>0</v>
      </c>
      <c r="F391" s="98">
        <f t="shared" si="213"/>
        <v>4</v>
      </c>
      <c r="G391" s="99">
        <f t="shared" si="247"/>
        <v>0</v>
      </c>
      <c r="H391" s="60"/>
      <c r="I391" s="98">
        <f t="shared" si="248"/>
        <v>0</v>
      </c>
      <c r="J391" s="99">
        <f t="shared" si="249"/>
        <v>0</v>
      </c>
      <c r="K391" s="202">
        <v>2130126</v>
      </c>
      <c r="L391" s="202" t="s">
        <v>1167</v>
      </c>
      <c r="M391" s="184"/>
      <c r="N391" s="184"/>
      <c r="O391" s="184"/>
      <c r="P391" s="184">
        <f t="shared" si="250"/>
        <v>4</v>
      </c>
      <c r="Q391" s="207"/>
      <c r="R391" s="185"/>
      <c r="S391" s="159"/>
      <c r="T391" s="195"/>
      <c r="U391" s="195">
        <f t="shared" si="251"/>
        <v>0</v>
      </c>
      <c r="V391" s="188"/>
      <c r="W391" s="89">
        <v>2120201</v>
      </c>
      <c r="X391" s="89" t="s">
        <v>1168</v>
      </c>
      <c r="Y391" s="118"/>
    </row>
    <row r="392" customHeight="1" spans="1:25">
      <c r="A392" s="202">
        <v>2130135</v>
      </c>
      <c r="B392" s="75" t="s">
        <v>1169</v>
      </c>
      <c r="C392" s="60"/>
      <c r="D392" s="60"/>
      <c r="E392" s="99">
        <f t="shared" si="246"/>
        <v>0</v>
      </c>
      <c r="F392" s="98">
        <f t="shared" si="213"/>
        <v>-8</v>
      </c>
      <c r="G392" s="99">
        <f t="shared" si="247"/>
        <v>-100</v>
      </c>
      <c r="H392" s="60"/>
      <c r="I392" s="98">
        <f t="shared" si="248"/>
        <v>0</v>
      </c>
      <c r="J392" s="99">
        <f t="shared" si="249"/>
        <v>0</v>
      </c>
      <c r="K392" s="202">
        <v>2130135</v>
      </c>
      <c r="L392" s="202" t="s">
        <v>1169</v>
      </c>
      <c r="M392" s="184">
        <v>8</v>
      </c>
      <c r="N392" s="184"/>
      <c r="O392" s="184"/>
      <c r="P392" s="184">
        <f t="shared" si="250"/>
        <v>0</v>
      </c>
      <c r="Q392" s="207"/>
      <c r="R392" s="185"/>
      <c r="S392" s="159"/>
      <c r="T392" s="195"/>
      <c r="U392" s="195">
        <f t="shared" si="251"/>
        <v>0</v>
      </c>
      <c r="W392" s="89">
        <v>21203</v>
      </c>
      <c r="X392" s="194" t="s">
        <v>1170</v>
      </c>
      <c r="Y392" s="118"/>
    </row>
    <row r="393" customHeight="1" spans="1:25">
      <c r="A393" s="202">
        <v>2130142</v>
      </c>
      <c r="B393" s="75" t="s">
        <v>1171</v>
      </c>
      <c r="C393" s="60"/>
      <c r="D393" s="60"/>
      <c r="E393" s="99">
        <f t="shared" si="246"/>
        <v>0</v>
      </c>
      <c r="F393" s="98">
        <f t="shared" si="213"/>
        <v>-140</v>
      </c>
      <c r="G393" s="99">
        <f t="shared" si="247"/>
        <v>-100</v>
      </c>
      <c r="H393" s="60"/>
      <c r="I393" s="98">
        <f t="shared" si="248"/>
        <v>0</v>
      </c>
      <c r="J393" s="99">
        <f t="shared" si="249"/>
        <v>0</v>
      </c>
      <c r="K393" s="202">
        <v>2130142</v>
      </c>
      <c r="L393" s="202" t="s">
        <v>1171</v>
      </c>
      <c r="M393" s="184">
        <v>140</v>
      </c>
      <c r="N393" s="184"/>
      <c r="O393" s="184"/>
      <c r="P393" s="184">
        <f t="shared" si="250"/>
        <v>0</v>
      </c>
      <c r="Q393" s="207"/>
      <c r="R393" s="185"/>
      <c r="S393" s="159"/>
      <c r="T393" s="195"/>
      <c r="U393" s="195">
        <f t="shared" si="251"/>
        <v>0</v>
      </c>
      <c r="W393" s="89">
        <v>2120303</v>
      </c>
      <c r="X393" s="89" t="s">
        <v>1172</v>
      </c>
      <c r="Y393" s="118"/>
    </row>
    <row r="394" customHeight="1" spans="1:25">
      <c r="A394" s="202">
        <v>2130148</v>
      </c>
      <c r="B394" s="75" t="s">
        <v>1173</v>
      </c>
      <c r="C394" s="60"/>
      <c r="D394" s="60"/>
      <c r="E394" s="99">
        <f t="shared" si="246"/>
        <v>0</v>
      </c>
      <c r="F394" s="98">
        <f t="shared" ref="F394:F457" si="252">D394-M394</f>
        <v>0</v>
      </c>
      <c r="G394" s="99">
        <f t="shared" si="247"/>
        <v>0</v>
      </c>
      <c r="H394" s="60"/>
      <c r="I394" s="98">
        <f t="shared" si="248"/>
        <v>0</v>
      </c>
      <c r="J394" s="99">
        <f t="shared" si="249"/>
        <v>0</v>
      </c>
      <c r="K394" s="202">
        <v>2130148</v>
      </c>
      <c r="L394" s="202" t="s">
        <v>1174</v>
      </c>
      <c r="M394" s="184"/>
      <c r="N394" s="184"/>
      <c r="O394" s="184"/>
      <c r="P394" s="184">
        <f t="shared" si="250"/>
        <v>0</v>
      </c>
      <c r="Q394" s="207"/>
      <c r="R394" s="185"/>
      <c r="S394" s="159"/>
      <c r="T394" s="195"/>
      <c r="U394" s="195">
        <f t="shared" si="251"/>
        <v>0</v>
      </c>
      <c r="V394" s="188"/>
      <c r="W394" s="89">
        <v>2120399</v>
      </c>
      <c r="X394" s="89" t="s">
        <v>1175</v>
      </c>
      <c r="Y394" s="118"/>
    </row>
    <row r="395" customHeight="1" spans="1:25">
      <c r="A395" s="202">
        <v>2130152</v>
      </c>
      <c r="B395" s="75" t="s">
        <v>1176</v>
      </c>
      <c r="C395" s="60">
        <v>35</v>
      </c>
      <c r="D395" s="60">
        <v>23</v>
      </c>
      <c r="E395" s="99">
        <f t="shared" si="246"/>
        <v>65.7142857142857</v>
      </c>
      <c r="F395" s="98">
        <f t="shared" si="252"/>
        <v>-19</v>
      </c>
      <c r="G395" s="99">
        <f t="shared" si="247"/>
        <v>-45.2380952380952</v>
      </c>
      <c r="H395" s="60">
        <v>37</v>
      </c>
      <c r="I395" s="98">
        <f t="shared" si="248"/>
        <v>2</v>
      </c>
      <c r="J395" s="99">
        <f t="shared" si="249"/>
        <v>5.71428571428572</v>
      </c>
      <c r="K395" s="202">
        <v>2130152</v>
      </c>
      <c r="L395" s="202" t="s">
        <v>1176</v>
      </c>
      <c r="M395" s="184">
        <v>42</v>
      </c>
      <c r="N395" s="184">
        <v>19</v>
      </c>
      <c r="O395" s="184">
        <f>C395-5</f>
        <v>30</v>
      </c>
      <c r="P395" s="184">
        <f t="shared" si="250"/>
        <v>23</v>
      </c>
      <c r="Q395" s="207"/>
      <c r="R395" s="185"/>
      <c r="S395" s="159"/>
      <c r="T395" s="195"/>
      <c r="U395" s="195">
        <f t="shared" si="251"/>
        <v>0</v>
      </c>
      <c r="V395" s="188"/>
      <c r="W395" s="89">
        <v>21205</v>
      </c>
      <c r="X395" s="194" t="s">
        <v>1177</v>
      </c>
      <c r="Y395" s="118"/>
    </row>
    <row r="396" customHeight="1" spans="1:25">
      <c r="A396" s="202">
        <v>2130153</v>
      </c>
      <c r="B396" s="75" t="s">
        <v>1178</v>
      </c>
      <c r="C396" s="60"/>
      <c r="D396" s="60"/>
      <c r="E396" s="99">
        <f t="shared" si="246"/>
        <v>0</v>
      </c>
      <c r="F396" s="98">
        <f t="shared" si="252"/>
        <v>-156</v>
      </c>
      <c r="G396" s="99">
        <f t="shared" si="247"/>
        <v>-100</v>
      </c>
      <c r="H396" s="60">
        <v>43</v>
      </c>
      <c r="I396" s="98">
        <f t="shared" si="248"/>
        <v>43</v>
      </c>
      <c r="J396" s="99">
        <f t="shared" si="249"/>
        <v>0</v>
      </c>
      <c r="K396" s="202">
        <v>2130153</v>
      </c>
      <c r="L396" s="202" t="s">
        <v>1179</v>
      </c>
      <c r="M396" s="184">
        <v>156</v>
      </c>
      <c r="N396" s="184"/>
      <c r="O396" s="184"/>
      <c r="P396" s="184">
        <f t="shared" si="250"/>
        <v>0</v>
      </c>
      <c r="Q396" s="207"/>
      <c r="R396" s="185"/>
      <c r="S396" s="159"/>
      <c r="T396" s="195"/>
      <c r="U396" s="195">
        <f t="shared" si="251"/>
        <v>0</v>
      </c>
      <c r="W396" s="89">
        <v>2120501</v>
      </c>
      <c r="X396" s="89" t="s">
        <v>1180</v>
      </c>
      <c r="Y396" s="118"/>
    </row>
    <row r="397" customHeight="1" spans="1:25">
      <c r="A397" s="202">
        <v>2130199</v>
      </c>
      <c r="B397" s="75" t="s">
        <v>1181</v>
      </c>
      <c r="C397" s="60">
        <v>95</v>
      </c>
      <c r="D397" s="60">
        <f>330-205-10</f>
        <v>115</v>
      </c>
      <c r="E397" s="99">
        <f t="shared" si="246"/>
        <v>121.052631578947</v>
      </c>
      <c r="F397" s="98">
        <f t="shared" si="252"/>
        <v>-1535</v>
      </c>
      <c r="G397" s="99">
        <f t="shared" si="247"/>
        <v>-93.030303030303</v>
      </c>
      <c r="H397" s="60">
        <v>225</v>
      </c>
      <c r="I397" s="98">
        <f t="shared" si="248"/>
        <v>130</v>
      </c>
      <c r="J397" s="99">
        <f t="shared" si="249"/>
        <v>136.842105263158</v>
      </c>
      <c r="K397" s="202">
        <v>2130199</v>
      </c>
      <c r="L397" s="202" t="s">
        <v>1182</v>
      </c>
      <c r="M397" s="184">
        <v>1650</v>
      </c>
      <c r="N397" s="184">
        <v>300</v>
      </c>
      <c r="O397" s="184">
        <f>C397+23+1439</f>
        <v>1557</v>
      </c>
      <c r="P397" s="184">
        <f t="shared" si="250"/>
        <v>115</v>
      </c>
      <c r="Q397" s="207"/>
      <c r="R397" s="185"/>
      <c r="S397" s="159"/>
      <c r="T397" s="195"/>
      <c r="U397" s="195">
        <f t="shared" si="251"/>
        <v>0</v>
      </c>
      <c r="W397" s="89">
        <v>21206</v>
      </c>
      <c r="X397" s="194" t="s">
        <v>1183</v>
      </c>
      <c r="Y397" s="118"/>
    </row>
    <row r="398" customHeight="1" spans="1:25">
      <c r="A398" s="202">
        <v>21302</v>
      </c>
      <c r="B398" s="75" t="s">
        <v>1184</v>
      </c>
      <c r="C398" s="60">
        <f t="shared" ref="C398:H398" si="253">SUM(C399:C403)</f>
        <v>157</v>
      </c>
      <c r="D398" s="60">
        <f t="shared" si="253"/>
        <v>115</v>
      </c>
      <c r="E398" s="99">
        <f t="shared" si="246"/>
        <v>73.2484076433121</v>
      </c>
      <c r="F398" s="98">
        <f t="shared" si="252"/>
        <v>-45</v>
      </c>
      <c r="G398" s="99">
        <f t="shared" si="247"/>
        <v>-28.125</v>
      </c>
      <c r="H398" s="60">
        <f t="shared" si="253"/>
        <v>189</v>
      </c>
      <c r="I398" s="98">
        <f t="shared" si="248"/>
        <v>32</v>
      </c>
      <c r="J398" s="99">
        <f t="shared" si="249"/>
        <v>20.3821656050955</v>
      </c>
      <c r="K398" s="202">
        <v>21302</v>
      </c>
      <c r="L398" s="204" t="s">
        <v>1184</v>
      </c>
      <c r="M398" s="60">
        <f>SUM(M399:M403)</f>
        <v>160</v>
      </c>
      <c r="N398" s="60">
        <f>SUM(N399:N403)</f>
        <v>85</v>
      </c>
      <c r="O398" s="184">
        <f t="shared" ref="O398:O401" si="254">C398</f>
        <v>157</v>
      </c>
      <c r="P398" s="184">
        <f t="shared" si="250"/>
        <v>115</v>
      </c>
      <c r="Q398" s="207"/>
      <c r="R398" s="185"/>
      <c r="S398" s="159"/>
      <c r="T398" s="195"/>
      <c r="U398" s="195">
        <f t="shared" si="251"/>
        <v>0</v>
      </c>
      <c r="V398" s="188"/>
      <c r="W398" s="89">
        <v>2120601</v>
      </c>
      <c r="X398" s="89" t="s">
        <v>1185</v>
      </c>
      <c r="Y398" s="118"/>
    </row>
    <row r="399" customHeight="1" spans="1:25">
      <c r="A399" s="202">
        <v>2130204</v>
      </c>
      <c r="B399" s="75" t="s">
        <v>1186</v>
      </c>
      <c r="C399" s="60">
        <v>36</v>
      </c>
      <c r="D399" s="60">
        <v>54</v>
      </c>
      <c r="E399" s="99">
        <f t="shared" si="246"/>
        <v>150</v>
      </c>
      <c r="F399" s="98">
        <f t="shared" si="252"/>
        <v>-20</v>
      </c>
      <c r="G399" s="99">
        <f t="shared" si="247"/>
        <v>-27.027027027027</v>
      </c>
      <c r="H399" s="60">
        <v>59</v>
      </c>
      <c r="I399" s="98">
        <f t="shared" si="248"/>
        <v>23</v>
      </c>
      <c r="J399" s="99">
        <f t="shared" si="249"/>
        <v>63.8888888888889</v>
      </c>
      <c r="K399" s="202">
        <v>2130204</v>
      </c>
      <c r="L399" s="202" t="s">
        <v>1186</v>
      </c>
      <c r="M399" s="184">
        <v>74</v>
      </c>
      <c r="N399" s="184">
        <v>49</v>
      </c>
      <c r="O399" s="184">
        <f t="shared" si="254"/>
        <v>36</v>
      </c>
      <c r="P399" s="184">
        <f t="shared" si="250"/>
        <v>54</v>
      </c>
      <c r="Q399" s="207"/>
      <c r="R399" s="185"/>
      <c r="S399" s="159"/>
      <c r="T399" s="195"/>
      <c r="U399" s="195">
        <f t="shared" si="251"/>
        <v>0</v>
      </c>
      <c r="V399" s="188"/>
      <c r="W399" s="89">
        <v>21301</v>
      </c>
      <c r="X399" s="194" t="s">
        <v>1187</v>
      </c>
      <c r="Y399" s="118"/>
    </row>
    <row r="400" customHeight="1" spans="1:25">
      <c r="A400" s="202">
        <v>2130205</v>
      </c>
      <c r="B400" s="75" t="s">
        <v>1188</v>
      </c>
      <c r="C400" s="60">
        <v>10</v>
      </c>
      <c r="D400" s="60"/>
      <c r="E400" s="99">
        <f t="shared" si="246"/>
        <v>0</v>
      </c>
      <c r="F400" s="98">
        <f t="shared" si="252"/>
        <v>-15</v>
      </c>
      <c r="G400" s="99">
        <f t="shared" si="247"/>
        <v>-100</v>
      </c>
      <c r="H400" s="60"/>
      <c r="I400" s="98">
        <f t="shared" si="248"/>
        <v>-10</v>
      </c>
      <c r="J400" s="99">
        <f t="shared" si="249"/>
        <v>-100</v>
      </c>
      <c r="K400" s="202">
        <v>2130205</v>
      </c>
      <c r="L400" s="202" t="s">
        <v>1188</v>
      </c>
      <c r="M400" s="184">
        <v>15</v>
      </c>
      <c r="N400" s="184"/>
      <c r="O400" s="184">
        <f>C400+23</f>
        <v>33</v>
      </c>
      <c r="P400" s="184">
        <f t="shared" si="250"/>
        <v>0</v>
      </c>
      <c r="Q400" s="207"/>
      <c r="R400" s="185"/>
      <c r="S400" s="159"/>
      <c r="T400" s="195"/>
      <c r="U400" s="195">
        <f t="shared" si="251"/>
        <v>0</v>
      </c>
      <c r="V400" s="188"/>
      <c r="W400" s="89">
        <v>2130101</v>
      </c>
      <c r="X400" s="89" t="s">
        <v>471</v>
      </c>
      <c r="Y400" s="118"/>
    </row>
    <row r="401" customHeight="1" spans="1:25">
      <c r="A401" s="202">
        <v>2130234</v>
      </c>
      <c r="B401" s="75" t="s">
        <v>1189</v>
      </c>
      <c r="C401" s="60">
        <v>7</v>
      </c>
      <c r="D401" s="60">
        <v>6</v>
      </c>
      <c r="E401" s="99">
        <f t="shared" si="246"/>
        <v>85.7142857142857</v>
      </c>
      <c r="F401" s="98">
        <f t="shared" si="252"/>
        <v>2</v>
      </c>
      <c r="G401" s="99">
        <f t="shared" si="247"/>
        <v>50</v>
      </c>
      <c r="H401" s="60">
        <v>2</v>
      </c>
      <c r="I401" s="98">
        <f t="shared" si="248"/>
        <v>-5</v>
      </c>
      <c r="J401" s="99">
        <f t="shared" si="249"/>
        <v>-71.4285714285714</v>
      </c>
      <c r="K401" s="202">
        <v>2130234</v>
      </c>
      <c r="L401" s="202" t="s">
        <v>1189</v>
      </c>
      <c r="M401" s="184">
        <v>4</v>
      </c>
      <c r="N401" s="184">
        <v>4</v>
      </c>
      <c r="O401" s="184">
        <f t="shared" si="254"/>
        <v>7</v>
      </c>
      <c r="P401" s="184">
        <f t="shared" si="250"/>
        <v>6</v>
      </c>
      <c r="Q401" s="207"/>
      <c r="R401" s="185"/>
      <c r="S401" s="159"/>
      <c r="T401" s="195"/>
      <c r="U401" s="195">
        <f t="shared" si="251"/>
        <v>0</v>
      </c>
      <c r="V401" s="188"/>
      <c r="W401" s="89">
        <v>2130122</v>
      </c>
      <c r="X401" s="89" t="s">
        <v>1190</v>
      </c>
      <c r="Y401" s="118"/>
    </row>
    <row r="402" customHeight="1" spans="1:25">
      <c r="A402" s="202">
        <v>2130237</v>
      </c>
      <c r="B402" s="75" t="s">
        <v>1151</v>
      </c>
      <c r="C402" s="60"/>
      <c r="D402" s="60"/>
      <c r="E402" s="99">
        <f t="shared" si="246"/>
        <v>0</v>
      </c>
      <c r="F402" s="98">
        <f t="shared" si="252"/>
        <v>0</v>
      </c>
      <c r="G402" s="99">
        <f t="shared" si="247"/>
        <v>0</v>
      </c>
      <c r="H402" s="60"/>
      <c r="I402" s="98">
        <f t="shared" si="248"/>
        <v>0</v>
      </c>
      <c r="J402" s="99">
        <f t="shared" si="249"/>
        <v>0</v>
      </c>
      <c r="K402" s="202">
        <v>2130237</v>
      </c>
      <c r="L402" s="202" t="s">
        <v>1151</v>
      </c>
      <c r="M402" s="184"/>
      <c r="N402" s="184"/>
      <c r="O402" s="184"/>
      <c r="P402" s="184">
        <f t="shared" si="250"/>
        <v>0</v>
      </c>
      <c r="Q402" s="207"/>
      <c r="R402" s="185"/>
      <c r="S402" s="159"/>
      <c r="T402" s="195"/>
      <c r="U402" s="195">
        <f t="shared" si="251"/>
        <v>0</v>
      </c>
      <c r="W402" s="89">
        <v>2130126</v>
      </c>
      <c r="X402" s="89" t="s">
        <v>1191</v>
      </c>
      <c r="Y402" s="118"/>
    </row>
    <row r="403" customHeight="1" spans="1:25">
      <c r="A403" s="202">
        <v>2130299</v>
      </c>
      <c r="B403" s="75" t="s">
        <v>1192</v>
      </c>
      <c r="C403" s="60">
        <v>104</v>
      </c>
      <c r="D403" s="60">
        <v>55</v>
      </c>
      <c r="E403" s="99">
        <f t="shared" si="246"/>
        <v>52.8846153846154</v>
      </c>
      <c r="F403" s="98">
        <f t="shared" si="252"/>
        <v>-12</v>
      </c>
      <c r="G403" s="99">
        <f t="shared" si="247"/>
        <v>-17.910447761194</v>
      </c>
      <c r="H403" s="60">
        <v>128</v>
      </c>
      <c r="I403" s="98">
        <f t="shared" si="248"/>
        <v>24</v>
      </c>
      <c r="J403" s="99">
        <f t="shared" si="249"/>
        <v>23.0769230769231</v>
      </c>
      <c r="K403" s="202">
        <v>2130299</v>
      </c>
      <c r="L403" s="202" t="s">
        <v>1192</v>
      </c>
      <c r="M403" s="184">
        <v>67</v>
      </c>
      <c r="N403" s="184">
        <v>32</v>
      </c>
      <c r="O403" s="184">
        <f>C403-31</f>
        <v>73</v>
      </c>
      <c r="P403" s="184">
        <f t="shared" si="250"/>
        <v>55</v>
      </c>
      <c r="Q403" s="207"/>
      <c r="R403" s="185"/>
      <c r="S403" s="159"/>
      <c r="T403" s="195"/>
      <c r="U403" s="195">
        <f t="shared" si="251"/>
        <v>0</v>
      </c>
      <c r="V403" s="188"/>
      <c r="W403" s="89">
        <v>2130135</v>
      </c>
      <c r="X403" s="89" t="s">
        <v>1193</v>
      </c>
      <c r="Y403" s="118"/>
    </row>
    <row r="404" customHeight="1" spans="1:25">
      <c r="A404" s="202">
        <v>21303</v>
      </c>
      <c r="B404" s="75" t="s">
        <v>1194</v>
      </c>
      <c r="C404" s="60">
        <f t="shared" ref="C404:H404" si="255">SUM(C405:C414)</f>
        <v>1771</v>
      </c>
      <c r="D404" s="60">
        <f t="shared" si="255"/>
        <v>2096</v>
      </c>
      <c r="E404" s="99">
        <f t="shared" si="246"/>
        <v>118.351214003388</v>
      </c>
      <c r="F404" s="98">
        <f t="shared" si="252"/>
        <v>-106</v>
      </c>
      <c r="G404" s="99">
        <f t="shared" si="247"/>
        <v>-4.81380563124433</v>
      </c>
      <c r="H404" s="60">
        <f t="shared" si="255"/>
        <v>1146</v>
      </c>
      <c r="I404" s="98">
        <f t="shared" si="248"/>
        <v>-625</v>
      </c>
      <c r="J404" s="99">
        <f t="shared" si="249"/>
        <v>-35.2907961603614</v>
      </c>
      <c r="K404" s="202">
        <v>21303</v>
      </c>
      <c r="L404" s="204" t="s">
        <v>1194</v>
      </c>
      <c r="M404" s="60">
        <f t="shared" ref="M404:O404" si="256">SUM(M405:M414)</f>
        <v>2202</v>
      </c>
      <c r="N404" s="60">
        <f t="shared" si="256"/>
        <v>2072</v>
      </c>
      <c r="O404" s="60">
        <f t="shared" si="256"/>
        <v>2608</v>
      </c>
      <c r="P404" s="184">
        <f t="shared" si="250"/>
        <v>2096</v>
      </c>
      <c r="Q404" s="207"/>
      <c r="R404" s="185"/>
      <c r="S404" s="159"/>
      <c r="T404" s="195"/>
      <c r="U404" s="195">
        <f t="shared" si="251"/>
        <v>0</v>
      </c>
      <c r="V404" s="188"/>
      <c r="W404" s="89">
        <v>2130142</v>
      </c>
      <c r="X404" s="89" t="s">
        <v>1195</v>
      </c>
      <c r="Y404" s="118"/>
    </row>
    <row r="405" customHeight="1" spans="1:25">
      <c r="A405" s="202">
        <v>2130304</v>
      </c>
      <c r="B405" s="75" t="s">
        <v>1196</v>
      </c>
      <c r="C405" s="60">
        <v>154</v>
      </c>
      <c r="D405" s="60">
        <v>43</v>
      </c>
      <c r="E405" s="99">
        <f t="shared" si="246"/>
        <v>27.9220779220779</v>
      </c>
      <c r="F405" s="98">
        <f t="shared" si="252"/>
        <v>-32</v>
      </c>
      <c r="G405" s="99">
        <f t="shared" si="247"/>
        <v>-42.6666666666667</v>
      </c>
      <c r="H405" s="60">
        <v>14</v>
      </c>
      <c r="I405" s="98">
        <f t="shared" si="248"/>
        <v>-140</v>
      </c>
      <c r="J405" s="99">
        <f t="shared" si="249"/>
        <v>-90.9090909090909</v>
      </c>
      <c r="K405" s="202">
        <v>2130304</v>
      </c>
      <c r="L405" s="202" t="s">
        <v>1196</v>
      </c>
      <c r="M405" s="184">
        <v>75</v>
      </c>
      <c r="N405" s="184">
        <v>37</v>
      </c>
      <c r="O405" s="184">
        <f>C405-28</f>
        <v>126</v>
      </c>
      <c r="P405" s="184">
        <f t="shared" si="250"/>
        <v>43</v>
      </c>
      <c r="Q405" s="207"/>
      <c r="R405" s="185"/>
      <c r="S405" s="159"/>
      <c r="T405" s="195"/>
      <c r="U405" s="195">
        <f t="shared" si="251"/>
        <v>0</v>
      </c>
      <c r="V405" s="188"/>
      <c r="W405" s="89">
        <v>2130199</v>
      </c>
      <c r="X405" s="89" t="s">
        <v>1197</v>
      </c>
      <c r="Y405" s="118"/>
    </row>
    <row r="406" customHeight="1" spans="1:25">
      <c r="A406" s="202">
        <v>2130305</v>
      </c>
      <c r="B406" s="75" t="s">
        <v>1198</v>
      </c>
      <c r="C406" s="60"/>
      <c r="D406" s="60">
        <f>1051-25</f>
        <v>1026</v>
      </c>
      <c r="E406" s="99">
        <f t="shared" si="246"/>
        <v>0</v>
      </c>
      <c r="F406" s="98">
        <f t="shared" si="252"/>
        <v>966</v>
      </c>
      <c r="G406" s="99">
        <f t="shared" si="247"/>
        <v>1610</v>
      </c>
      <c r="H406" s="60"/>
      <c r="I406" s="98">
        <f t="shared" si="248"/>
        <v>0</v>
      </c>
      <c r="J406" s="99">
        <f t="shared" si="249"/>
        <v>0</v>
      </c>
      <c r="K406" s="202">
        <v>2130305</v>
      </c>
      <c r="L406" s="202" t="s">
        <v>1198</v>
      </c>
      <c r="M406" s="184">
        <v>60</v>
      </c>
      <c r="N406" s="184">
        <v>1000</v>
      </c>
      <c r="O406" s="184">
        <v>1000</v>
      </c>
      <c r="P406" s="184">
        <f t="shared" si="250"/>
        <v>1026</v>
      </c>
      <c r="Q406" s="207"/>
      <c r="R406" s="185"/>
      <c r="S406" s="159"/>
      <c r="T406" s="195"/>
      <c r="U406" s="195">
        <f t="shared" si="251"/>
        <v>0</v>
      </c>
      <c r="W406" s="89">
        <v>21302</v>
      </c>
      <c r="X406" s="194" t="s">
        <v>1199</v>
      </c>
      <c r="Y406" s="118"/>
    </row>
    <row r="407" customHeight="1" spans="1:25">
      <c r="A407" s="202">
        <v>2130306</v>
      </c>
      <c r="B407" s="75" t="s">
        <v>1200</v>
      </c>
      <c r="C407" s="60">
        <v>12</v>
      </c>
      <c r="D407" s="60"/>
      <c r="E407" s="99">
        <f t="shared" si="246"/>
        <v>0</v>
      </c>
      <c r="F407" s="98">
        <f t="shared" si="252"/>
        <v>-31</v>
      </c>
      <c r="G407" s="99">
        <f t="shared" si="247"/>
        <v>-100</v>
      </c>
      <c r="H407" s="60">
        <v>476</v>
      </c>
      <c r="I407" s="98">
        <f t="shared" si="248"/>
        <v>464</v>
      </c>
      <c r="J407" s="99">
        <f t="shared" si="249"/>
        <v>3866.66666666667</v>
      </c>
      <c r="K407" s="202">
        <v>2130306</v>
      </c>
      <c r="L407" s="202" t="s">
        <v>1200</v>
      </c>
      <c r="M407" s="184">
        <v>31</v>
      </c>
      <c r="N407" s="184"/>
      <c r="O407" s="184">
        <f>C407-9</f>
        <v>3</v>
      </c>
      <c r="P407" s="184">
        <f t="shared" si="250"/>
        <v>0</v>
      </c>
      <c r="Q407" s="207"/>
      <c r="R407" s="185"/>
      <c r="S407" s="159"/>
      <c r="T407" s="195"/>
      <c r="U407" s="195">
        <f t="shared" si="251"/>
        <v>0</v>
      </c>
      <c r="W407" s="89">
        <v>2130201</v>
      </c>
      <c r="X407" s="89" t="s">
        <v>471</v>
      </c>
      <c r="Y407" s="118"/>
    </row>
    <row r="408" customHeight="1" spans="1:25">
      <c r="A408" s="202">
        <v>2130310</v>
      </c>
      <c r="B408" s="75" t="s">
        <v>1201</v>
      </c>
      <c r="C408" s="60">
        <v>157</v>
      </c>
      <c r="D408" s="60">
        <v>19</v>
      </c>
      <c r="E408" s="99">
        <f t="shared" si="246"/>
        <v>12.1019108280255</v>
      </c>
      <c r="F408" s="98">
        <f t="shared" si="252"/>
        <v>19</v>
      </c>
      <c r="G408" s="99">
        <f t="shared" si="247"/>
        <v>0</v>
      </c>
      <c r="H408" s="60"/>
      <c r="I408" s="98">
        <f t="shared" si="248"/>
        <v>-157</v>
      </c>
      <c r="J408" s="99">
        <f t="shared" si="249"/>
        <v>-100</v>
      </c>
      <c r="K408" s="202">
        <v>2130310</v>
      </c>
      <c r="L408" s="202" t="s">
        <v>1201</v>
      </c>
      <c r="M408" s="184"/>
      <c r="N408" s="184">
        <v>12</v>
      </c>
      <c r="O408" s="184">
        <f>C408-20</f>
        <v>137</v>
      </c>
      <c r="P408" s="184">
        <f t="shared" si="250"/>
        <v>19</v>
      </c>
      <c r="Q408" s="207"/>
      <c r="R408" s="185"/>
      <c r="S408" s="159"/>
      <c r="T408" s="195"/>
      <c r="U408" s="195">
        <f t="shared" si="251"/>
        <v>0</v>
      </c>
      <c r="W408" s="89">
        <v>2130205</v>
      </c>
      <c r="X408" s="89" t="s">
        <v>1202</v>
      </c>
      <c r="Y408" s="118"/>
    </row>
    <row r="409" customHeight="1" spans="1:25">
      <c r="A409" s="202">
        <v>2130311</v>
      </c>
      <c r="B409" s="75" t="s">
        <v>1203</v>
      </c>
      <c r="C409" s="60"/>
      <c r="D409" s="60"/>
      <c r="E409" s="99">
        <f t="shared" si="246"/>
        <v>0</v>
      </c>
      <c r="F409" s="98">
        <f t="shared" si="252"/>
        <v>0</v>
      </c>
      <c r="G409" s="99">
        <f t="shared" si="247"/>
        <v>0</v>
      </c>
      <c r="H409" s="60"/>
      <c r="I409" s="98">
        <f t="shared" si="248"/>
        <v>0</v>
      </c>
      <c r="J409" s="99">
        <f t="shared" si="249"/>
        <v>0</v>
      </c>
      <c r="K409" s="202">
        <v>2130311</v>
      </c>
      <c r="L409" s="202" t="s">
        <v>1203</v>
      </c>
      <c r="M409" s="184"/>
      <c r="N409" s="184"/>
      <c r="O409" s="184"/>
      <c r="P409" s="184">
        <f t="shared" si="250"/>
        <v>0</v>
      </c>
      <c r="Q409" s="207"/>
      <c r="R409" s="185"/>
      <c r="S409" s="159"/>
      <c r="T409" s="195"/>
      <c r="U409" s="195">
        <f t="shared" si="251"/>
        <v>0</v>
      </c>
      <c r="V409" s="188"/>
      <c r="W409" s="89">
        <v>2130206</v>
      </c>
      <c r="X409" s="89" t="s">
        <v>1204</v>
      </c>
      <c r="Y409" s="118"/>
    </row>
    <row r="410" customHeight="1" spans="1:25">
      <c r="A410" s="202">
        <v>2130314</v>
      </c>
      <c r="B410" s="75" t="s">
        <v>1205</v>
      </c>
      <c r="C410" s="60">
        <v>10</v>
      </c>
      <c r="D410" s="60">
        <v>8</v>
      </c>
      <c r="E410" s="99">
        <f t="shared" si="246"/>
        <v>80</v>
      </c>
      <c r="F410" s="98">
        <f t="shared" si="252"/>
        <v>-4</v>
      </c>
      <c r="G410" s="99">
        <f t="shared" si="247"/>
        <v>-33.3333333333333</v>
      </c>
      <c r="H410" s="60">
        <v>12</v>
      </c>
      <c r="I410" s="98">
        <f t="shared" si="248"/>
        <v>2</v>
      </c>
      <c r="J410" s="99">
        <f t="shared" si="249"/>
        <v>20</v>
      </c>
      <c r="K410" s="202">
        <v>2130314</v>
      </c>
      <c r="L410" s="202" t="s">
        <v>1205</v>
      </c>
      <c r="M410" s="184">
        <v>12</v>
      </c>
      <c r="N410" s="184">
        <v>7</v>
      </c>
      <c r="O410" s="184">
        <f>C410-2</f>
        <v>8</v>
      </c>
      <c r="P410" s="184">
        <f t="shared" si="250"/>
        <v>8</v>
      </c>
      <c r="Q410" s="207"/>
      <c r="R410" s="185"/>
      <c r="S410" s="159"/>
      <c r="T410" s="195"/>
      <c r="U410" s="195">
        <f t="shared" si="251"/>
        <v>0</v>
      </c>
      <c r="W410" s="89">
        <v>2130210</v>
      </c>
      <c r="X410" s="89" t="s">
        <v>1206</v>
      </c>
      <c r="Y410" s="118"/>
    </row>
    <row r="411" customHeight="1" spans="1:25">
      <c r="A411" s="202">
        <v>2130315</v>
      </c>
      <c r="B411" s="75" t="s">
        <v>1207</v>
      </c>
      <c r="C411" s="60"/>
      <c r="D411" s="60"/>
      <c r="E411" s="99">
        <f t="shared" si="246"/>
        <v>0</v>
      </c>
      <c r="F411" s="98">
        <f t="shared" si="252"/>
        <v>0</v>
      </c>
      <c r="G411" s="99">
        <f t="shared" si="247"/>
        <v>0</v>
      </c>
      <c r="H411" s="60"/>
      <c r="I411" s="98">
        <f t="shared" si="248"/>
        <v>0</v>
      </c>
      <c r="J411" s="99">
        <f t="shared" si="249"/>
        <v>0</v>
      </c>
      <c r="K411" s="202">
        <v>2130315</v>
      </c>
      <c r="L411" s="202" t="s">
        <v>1207</v>
      </c>
      <c r="M411" s="184"/>
      <c r="N411" s="184"/>
      <c r="O411" s="184"/>
      <c r="P411" s="184">
        <f t="shared" si="250"/>
        <v>0</v>
      </c>
      <c r="Q411" s="207"/>
      <c r="R411" s="185"/>
      <c r="S411" s="159"/>
      <c r="T411" s="195"/>
      <c r="U411" s="195">
        <f t="shared" si="251"/>
        <v>0</v>
      </c>
      <c r="V411" s="188"/>
      <c r="W411" s="89">
        <v>2130211</v>
      </c>
      <c r="X411" s="89" t="s">
        <v>1208</v>
      </c>
      <c r="Y411" s="118"/>
    </row>
    <row r="412" customHeight="1" spans="1:25">
      <c r="A412" s="202">
        <v>2130316</v>
      </c>
      <c r="B412" s="75" t="s">
        <v>1209</v>
      </c>
      <c r="C412" s="60">
        <v>694</v>
      </c>
      <c r="D412" s="60">
        <v>118</v>
      </c>
      <c r="E412" s="99">
        <f t="shared" si="246"/>
        <v>17.0028818443804</v>
      </c>
      <c r="F412" s="98">
        <f t="shared" si="252"/>
        <v>18</v>
      </c>
      <c r="G412" s="99">
        <f t="shared" si="247"/>
        <v>18</v>
      </c>
      <c r="H412" s="60">
        <v>296</v>
      </c>
      <c r="I412" s="98">
        <f t="shared" si="248"/>
        <v>-398</v>
      </c>
      <c r="J412" s="99">
        <f t="shared" si="249"/>
        <v>-57.3487031700288</v>
      </c>
      <c r="K412" s="202">
        <v>2130316</v>
      </c>
      <c r="L412" s="202" t="s">
        <v>1209</v>
      </c>
      <c r="M412" s="184">
        <v>100</v>
      </c>
      <c r="N412" s="184">
        <v>59</v>
      </c>
      <c r="O412" s="184">
        <f>C412-285</f>
        <v>409</v>
      </c>
      <c r="P412" s="184">
        <f t="shared" si="250"/>
        <v>118</v>
      </c>
      <c r="Q412" s="207"/>
      <c r="R412" s="185"/>
      <c r="S412" s="159"/>
      <c r="T412" s="195"/>
      <c r="U412" s="195">
        <f t="shared" si="251"/>
        <v>0</v>
      </c>
      <c r="V412" s="188"/>
      <c r="W412" s="89">
        <v>2130212</v>
      </c>
      <c r="X412" s="89" t="s">
        <v>1210</v>
      </c>
      <c r="Y412" s="118"/>
    </row>
    <row r="413" customHeight="1" spans="1:25">
      <c r="A413" s="202">
        <v>2130335</v>
      </c>
      <c r="B413" s="75" t="s">
        <v>1211</v>
      </c>
      <c r="C413" s="60">
        <v>299</v>
      </c>
      <c r="D413" s="60">
        <v>136</v>
      </c>
      <c r="E413" s="99">
        <f t="shared" si="246"/>
        <v>45.4849498327759</v>
      </c>
      <c r="F413" s="98">
        <f t="shared" si="252"/>
        <v>-56</v>
      </c>
      <c r="G413" s="99">
        <f t="shared" si="247"/>
        <v>-29.1666666666667</v>
      </c>
      <c r="H413" s="60">
        <v>55</v>
      </c>
      <c r="I413" s="98">
        <f t="shared" si="248"/>
        <v>-244</v>
      </c>
      <c r="J413" s="99">
        <f t="shared" si="249"/>
        <v>-81.6053511705686</v>
      </c>
      <c r="K413" s="202">
        <v>2130335</v>
      </c>
      <c r="L413" s="202" t="s">
        <v>1211</v>
      </c>
      <c r="M413" s="184">
        <v>192</v>
      </c>
      <c r="N413" s="184">
        <v>119</v>
      </c>
      <c r="O413" s="184">
        <f>C413+211</f>
        <v>510</v>
      </c>
      <c r="P413" s="184">
        <f t="shared" si="250"/>
        <v>136</v>
      </c>
      <c r="Q413" s="207"/>
      <c r="R413" s="185"/>
      <c r="S413" s="159"/>
      <c r="T413" s="195"/>
      <c r="U413" s="195">
        <f t="shared" si="251"/>
        <v>0</v>
      </c>
      <c r="V413" s="188"/>
      <c r="W413" s="89">
        <v>2130232</v>
      </c>
      <c r="X413" s="89" t="s">
        <v>1212</v>
      </c>
      <c r="Y413" s="118"/>
    </row>
    <row r="414" customHeight="1" spans="1:25">
      <c r="A414" s="202">
        <v>2130399</v>
      </c>
      <c r="B414" s="75" t="s">
        <v>1213</v>
      </c>
      <c r="C414" s="60">
        <v>445</v>
      </c>
      <c r="D414" s="60">
        <f>927-181</f>
        <v>746</v>
      </c>
      <c r="E414" s="99">
        <f t="shared" si="246"/>
        <v>167.640449438202</v>
      </c>
      <c r="F414" s="98">
        <f t="shared" si="252"/>
        <v>-986</v>
      </c>
      <c r="G414" s="99">
        <f t="shared" si="247"/>
        <v>-56.9284064665127</v>
      </c>
      <c r="H414" s="60">
        <v>293</v>
      </c>
      <c r="I414" s="98">
        <f t="shared" si="248"/>
        <v>-152</v>
      </c>
      <c r="J414" s="99">
        <f t="shared" si="249"/>
        <v>-34.1573033707865</v>
      </c>
      <c r="K414" s="202">
        <v>2130399</v>
      </c>
      <c r="L414" s="202" t="s">
        <v>1213</v>
      </c>
      <c r="M414" s="184">
        <v>1732</v>
      </c>
      <c r="N414" s="184">
        <v>838</v>
      </c>
      <c r="O414" s="184">
        <f>C414-30</f>
        <v>415</v>
      </c>
      <c r="P414" s="184">
        <f t="shared" si="250"/>
        <v>746</v>
      </c>
      <c r="Q414" s="207"/>
      <c r="R414" s="185"/>
      <c r="S414" s="159"/>
      <c r="T414" s="195"/>
      <c r="U414" s="195">
        <f t="shared" si="251"/>
        <v>0</v>
      </c>
      <c r="V414" s="188"/>
      <c r="W414" s="89">
        <v>2130236</v>
      </c>
      <c r="X414" s="89" t="s">
        <v>1214</v>
      </c>
      <c r="Y414" s="118"/>
    </row>
    <row r="415" customHeight="1" spans="1:25">
      <c r="A415" s="202">
        <v>21305</v>
      </c>
      <c r="B415" s="75" t="s">
        <v>1215</v>
      </c>
      <c r="C415" s="60">
        <f t="shared" ref="C415:H415" si="257">SUM(C416:C422)</f>
        <v>131</v>
      </c>
      <c r="D415" s="60">
        <f t="shared" si="257"/>
        <v>145</v>
      </c>
      <c r="E415" s="99">
        <f t="shared" si="246"/>
        <v>110.687022900763</v>
      </c>
      <c r="F415" s="98">
        <f t="shared" si="252"/>
        <v>-352</v>
      </c>
      <c r="G415" s="99">
        <f t="shared" si="247"/>
        <v>-70.8249496981891</v>
      </c>
      <c r="H415" s="60">
        <f t="shared" si="257"/>
        <v>984</v>
      </c>
      <c r="I415" s="98">
        <f t="shared" si="248"/>
        <v>853</v>
      </c>
      <c r="J415" s="99">
        <f t="shared" si="249"/>
        <v>651.145038167939</v>
      </c>
      <c r="K415" s="202">
        <v>21305</v>
      </c>
      <c r="L415" s="204" t="s">
        <v>1216</v>
      </c>
      <c r="M415" s="60">
        <f>SUM(M416:M422)</f>
        <v>497</v>
      </c>
      <c r="N415" s="60">
        <f>SUM(N416:N422)</f>
        <v>132</v>
      </c>
      <c r="O415" s="184">
        <f>C415</f>
        <v>131</v>
      </c>
      <c r="P415" s="184">
        <f t="shared" si="250"/>
        <v>145</v>
      </c>
      <c r="Q415" s="207"/>
      <c r="R415" s="185"/>
      <c r="S415" s="159"/>
      <c r="T415" s="195"/>
      <c r="U415" s="195">
        <f t="shared" si="251"/>
        <v>0</v>
      </c>
      <c r="V415" s="188"/>
      <c r="W415" s="89">
        <v>2130237</v>
      </c>
      <c r="X415" s="89" t="s">
        <v>1217</v>
      </c>
      <c r="Y415" s="118"/>
    </row>
    <row r="416" customHeight="1" spans="1:25">
      <c r="A416" s="202">
        <v>2130504</v>
      </c>
      <c r="B416" s="75" t="s">
        <v>1218</v>
      </c>
      <c r="C416" s="60"/>
      <c r="D416" s="60"/>
      <c r="E416" s="99">
        <f t="shared" si="246"/>
        <v>0</v>
      </c>
      <c r="F416" s="98">
        <f t="shared" si="252"/>
        <v>-159</v>
      </c>
      <c r="G416" s="99">
        <f t="shared" si="247"/>
        <v>-100</v>
      </c>
      <c r="H416" s="60">
        <v>928</v>
      </c>
      <c r="I416" s="98">
        <f t="shared" si="248"/>
        <v>928</v>
      </c>
      <c r="J416" s="99">
        <f t="shared" si="249"/>
        <v>0</v>
      </c>
      <c r="K416" s="202">
        <v>2130504</v>
      </c>
      <c r="L416" s="202" t="s">
        <v>1218</v>
      </c>
      <c r="M416" s="184">
        <v>159</v>
      </c>
      <c r="N416" s="184"/>
      <c r="O416" s="184"/>
      <c r="P416" s="184">
        <f t="shared" si="250"/>
        <v>0</v>
      </c>
      <c r="Q416" s="207"/>
      <c r="R416" s="185"/>
      <c r="S416" s="159"/>
      <c r="T416" s="195"/>
      <c r="U416" s="195">
        <f t="shared" si="251"/>
        <v>0</v>
      </c>
      <c r="V416" s="188"/>
      <c r="W416" s="89">
        <v>2130302</v>
      </c>
      <c r="X416" s="89" t="s">
        <v>473</v>
      </c>
      <c r="Y416" s="118"/>
    </row>
    <row r="417" customHeight="1" spans="1:25">
      <c r="A417" s="202">
        <v>2130505</v>
      </c>
      <c r="B417" s="75" t="s">
        <v>1219</v>
      </c>
      <c r="C417" s="60"/>
      <c r="D417" s="60"/>
      <c r="E417" s="99">
        <f t="shared" si="246"/>
        <v>0</v>
      </c>
      <c r="F417" s="98">
        <f t="shared" si="252"/>
        <v>0</v>
      </c>
      <c r="G417" s="99">
        <f t="shared" si="247"/>
        <v>0</v>
      </c>
      <c r="H417" s="60"/>
      <c r="I417" s="98">
        <f t="shared" si="248"/>
        <v>0</v>
      </c>
      <c r="J417" s="99">
        <f t="shared" si="249"/>
        <v>0</v>
      </c>
      <c r="K417" s="202">
        <v>2130505</v>
      </c>
      <c r="L417" s="202" t="s">
        <v>1219</v>
      </c>
      <c r="M417" s="184"/>
      <c r="N417" s="184"/>
      <c r="O417" s="184"/>
      <c r="P417" s="184">
        <f t="shared" si="250"/>
        <v>0</v>
      </c>
      <c r="Q417" s="207"/>
      <c r="R417" s="185"/>
      <c r="S417" s="159"/>
      <c r="T417" s="195"/>
      <c r="U417" s="195">
        <f t="shared" si="251"/>
        <v>0</v>
      </c>
      <c r="V417" s="188"/>
      <c r="W417" s="89">
        <v>2130303</v>
      </c>
      <c r="X417" s="89" t="s">
        <v>549</v>
      </c>
      <c r="Y417" s="118"/>
    </row>
    <row r="418" customHeight="1" spans="1:25">
      <c r="A418" s="202">
        <v>2130506</v>
      </c>
      <c r="B418" s="75" t="s">
        <v>1220</v>
      </c>
      <c r="C418" s="60"/>
      <c r="D418" s="60"/>
      <c r="E418" s="99">
        <f t="shared" si="246"/>
        <v>0</v>
      </c>
      <c r="F418" s="98">
        <f t="shared" si="252"/>
        <v>0</v>
      </c>
      <c r="G418" s="99">
        <f t="shared" si="247"/>
        <v>0</v>
      </c>
      <c r="H418" s="60"/>
      <c r="I418" s="98">
        <f t="shared" si="248"/>
        <v>0</v>
      </c>
      <c r="J418" s="99">
        <f t="shared" si="249"/>
        <v>0</v>
      </c>
      <c r="K418" s="202">
        <v>2130506</v>
      </c>
      <c r="L418" s="202" t="s">
        <v>1220</v>
      </c>
      <c r="M418" s="184"/>
      <c r="N418" s="184"/>
      <c r="O418" s="184"/>
      <c r="P418" s="184">
        <f t="shared" si="250"/>
        <v>0</v>
      </c>
      <c r="Q418" s="207"/>
      <c r="R418" s="185"/>
      <c r="S418" s="159"/>
      <c r="T418" s="195"/>
      <c r="U418" s="195">
        <f t="shared" si="251"/>
        <v>0</v>
      </c>
      <c r="W418" s="89">
        <v>2130304</v>
      </c>
      <c r="X418" s="89" t="s">
        <v>1221</v>
      </c>
      <c r="Y418" s="118"/>
    </row>
    <row r="419" customHeight="1" spans="1:25">
      <c r="A419" s="202">
        <v>2130507</v>
      </c>
      <c r="B419" s="75" t="s">
        <v>1222</v>
      </c>
      <c r="C419" s="60"/>
      <c r="D419" s="60"/>
      <c r="E419" s="99">
        <f t="shared" si="246"/>
        <v>0</v>
      </c>
      <c r="F419" s="98">
        <f t="shared" si="252"/>
        <v>0</v>
      </c>
      <c r="G419" s="99">
        <f t="shared" si="247"/>
        <v>0</v>
      </c>
      <c r="H419" s="60"/>
      <c r="I419" s="98">
        <f t="shared" si="248"/>
        <v>0</v>
      </c>
      <c r="J419" s="99">
        <f t="shared" si="249"/>
        <v>0</v>
      </c>
      <c r="K419" s="202">
        <v>2130507</v>
      </c>
      <c r="L419" s="202" t="s">
        <v>1223</v>
      </c>
      <c r="M419" s="184"/>
      <c r="N419" s="184"/>
      <c r="O419" s="184"/>
      <c r="P419" s="184">
        <f t="shared" si="250"/>
        <v>0</v>
      </c>
      <c r="Q419" s="207"/>
      <c r="R419" s="185"/>
      <c r="S419" s="159"/>
      <c r="T419" s="195"/>
      <c r="U419" s="195">
        <f t="shared" si="251"/>
        <v>0</v>
      </c>
      <c r="W419" s="89">
        <v>2130305</v>
      </c>
      <c r="X419" s="89" t="s">
        <v>1224</v>
      </c>
      <c r="Y419" s="118"/>
    </row>
    <row r="420" customHeight="1" spans="1:25">
      <c r="A420" s="202">
        <v>2130508</v>
      </c>
      <c r="B420" s="75" t="s">
        <v>1225</v>
      </c>
      <c r="C420" s="60"/>
      <c r="D420" s="60"/>
      <c r="E420" s="99">
        <f t="shared" si="246"/>
        <v>0</v>
      </c>
      <c r="F420" s="98">
        <f t="shared" si="252"/>
        <v>0</v>
      </c>
      <c r="G420" s="99">
        <f t="shared" si="247"/>
        <v>0</v>
      </c>
      <c r="H420" s="60"/>
      <c r="I420" s="98">
        <f t="shared" si="248"/>
        <v>0</v>
      </c>
      <c r="J420" s="99">
        <f t="shared" si="249"/>
        <v>0</v>
      </c>
      <c r="K420" s="202">
        <v>2130508</v>
      </c>
      <c r="L420" s="202" t="s">
        <v>1225</v>
      </c>
      <c r="M420" s="184"/>
      <c r="N420" s="184"/>
      <c r="O420" s="184"/>
      <c r="P420" s="184">
        <f t="shared" si="250"/>
        <v>0</v>
      </c>
      <c r="Q420" s="207"/>
      <c r="R420" s="185"/>
      <c r="S420" s="159"/>
      <c r="T420" s="195"/>
      <c r="U420" s="195">
        <f t="shared" si="251"/>
        <v>0</v>
      </c>
      <c r="V420" s="188"/>
      <c r="W420" s="89">
        <v>2130306</v>
      </c>
      <c r="X420" s="89" t="s">
        <v>1226</v>
      </c>
      <c r="Y420" s="118"/>
    </row>
    <row r="421" customHeight="1" spans="1:25">
      <c r="A421" s="202">
        <v>2130550</v>
      </c>
      <c r="B421" s="75" t="s">
        <v>496</v>
      </c>
      <c r="C421" s="60"/>
      <c r="D421" s="60"/>
      <c r="E421" s="99">
        <f t="shared" si="246"/>
        <v>0</v>
      </c>
      <c r="F421" s="98">
        <f t="shared" si="252"/>
        <v>0</v>
      </c>
      <c r="G421" s="99">
        <f t="shared" si="247"/>
        <v>0</v>
      </c>
      <c r="H421" s="60"/>
      <c r="I421" s="98">
        <f t="shared" si="248"/>
        <v>0</v>
      </c>
      <c r="J421" s="99">
        <f t="shared" si="249"/>
        <v>0</v>
      </c>
      <c r="K421" s="202">
        <v>2130550</v>
      </c>
      <c r="L421" s="202" t="s">
        <v>1227</v>
      </c>
      <c r="M421" s="184"/>
      <c r="N421" s="184"/>
      <c r="O421" s="184"/>
      <c r="P421" s="184">
        <f t="shared" si="250"/>
        <v>0</v>
      </c>
      <c r="Q421" s="207"/>
      <c r="R421" s="185"/>
      <c r="S421" s="159"/>
      <c r="T421" s="195"/>
      <c r="U421" s="195">
        <f t="shared" si="251"/>
        <v>0</v>
      </c>
      <c r="V421" s="188"/>
      <c r="W421" s="89">
        <v>2130307</v>
      </c>
      <c r="X421" s="89" t="s">
        <v>1228</v>
      </c>
      <c r="Y421" s="118"/>
    </row>
    <row r="422" customHeight="1" spans="1:25">
      <c r="A422" s="202">
        <v>2130599</v>
      </c>
      <c r="B422" s="75" t="s">
        <v>1229</v>
      </c>
      <c r="C422" s="60">
        <v>131</v>
      </c>
      <c r="D422" s="60">
        <v>145</v>
      </c>
      <c r="E422" s="99">
        <f t="shared" si="246"/>
        <v>110.687022900763</v>
      </c>
      <c r="F422" s="98">
        <f t="shared" si="252"/>
        <v>-193</v>
      </c>
      <c r="G422" s="99">
        <f t="shared" si="247"/>
        <v>-57.1005917159763</v>
      </c>
      <c r="H422" s="60">
        <v>56</v>
      </c>
      <c r="I422" s="98">
        <f t="shared" si="248"/>
        <v>-75</v>
      </c>
      <c r="J422" s="99">
        <f t="shared" si="249"/>
        <v>-57.2519083969466</v>
      </c>
      <c r="K422" s="202">
        <v>2130599</v>
      </c>
      <c r="L422" s="202" t="s">
        <v>1230</v>
      </c>
      <c r="M422" s="184">
        <v>338</v>
      </c>
      <c r="N422" s="184">
        <v>132</v>
      </c>
      <c r="O422" s="184">
        <f>C422+7</f>
        <v>138</v>
      </c>
      <c r="P422" s="184">
        <f t="shared" si="250"/>
        <v>145</v>
      </c>
      <c r="Q422" s="207"/>
      <c r="R422" s="185"/>
      <c r="S422" s="159"/>
      <c r="T422" s="195"/>
      <c r="U422" s="195">
        <f t="shared" si="251"/>
        <v>0</v>
      </c>
      <c r="W422" s="89">
        <v>2130308</v>
      </c>
      <c r="X422" s="89" t="s">
        <v>1231</v>
      </c>
      <c r="Y422" s="118"/>
    </row>
    <row r="423" customHeight="1" spans="1:25">
      <c r="A423" s="202">
        <v>21307</v>
      </c>
      <c r="B423" s="75" t="s">
        <v>1232</v>
      </c>
      <c r="C423" s="60">
        <f t="shared" ref="C423:H423" si="258">SUM(C424:C429)</f>
        <v>854</v>
      </c>
      <c r="D423" s="60">
        <f t="shared" si="258"/>
        <v>727</v>
      </c>
      <c r="E423" s="99">
        <f t="shared" si="246"/>
        <v>85.1288056206089</v>
      </c>
      <c r="F423" s="98">
        <f t="shared" si="252"/>
        <v>596</v>
      </c>
      <c r="G423" s="99">
        <f t="shared" si="247"/>
        <v>454.961832061069</v>
      </c>
      <c r="H423" s="60">
        <f t="shared" si="258"/>
        <v>1178</v>
      </c>
      <c r="I423" s="98">
        <f t="shared" si="248"/>
        <v>324</v>
      </c>
      <c r="J423" s="99">
        <f t="shared" si="249"/>
        <v>37.9391100702576</v>
      </c>
      <c r="K423" s="202">
        <v>21307</v>
      </c>
      <c r="L423" s="204" t="s">
        <v>1232</v>
      </c>
      <c r="M423" s="60">
        <f t="shared" ref="M423:O423" si="259">SUM(M424:M429)</f>
        <v>131</v>
      </c>
      <c r="N423" s="60">
        <f t="shared" si="259"/>
        <v>592</v>
      </c>
      <c r="O423" s="60">
        <f t="shared" si="259"/>
        <v>919</v>
      </c>
      <c r="P423" s="184">
        <f t="shared" si="250"/>
        <v>727</v>
      </c>
      <c r="Q423" s="207"/>
      <c r="R423" s="185"/>
      <c r="S423" s="159"/>
      <c r="T423" s="195"/>
      <c r="U423" s="195">
        <f t="shared" si="251"/>
        <v>0</v>
      </c>
      <c r="V423" s="188"/>
      <c r="W423" s="89">
        <v>2130309</v>
      </c>
      <c r="X423" s="89" t="s">
        <v>1233</v>
      </c>
      <c r="Y423" s="118"/>
    </row>
    <row r="424" customHeight="1" spans="1:25">
      <c r="A424" s="202">
        <v>2130701</v>
      </c>
      <c r="B424" s="75" t="s">
        <v>1234</v>
      </c>
      <c r="C424" s="60">
        <v>115</v>
      </c>
      <c r="D424" s="60"/>
      <c r="E424" s="99">
        <f t="shared" si="246"/>
        <v>0</v>
      </c>
      <c r="F424" s="98">
        <f t="shared" si="252"/>
        <v>-73</v>
      </c>
      <c r="G424" s="99">
        <f t="shared" si="247"/>
        <v>-100</v>
      </c>
      <c r="H424" s="60">
        <v>415</v>
      </c>
      <c r="I424" s="98">
        <f t="shared" si="248"/>
        <v>300</v>
      </c>
      <c r="J424" s="99">
        <f t="shared" si="249"/>
        <v>260.869565217391</v>
      </c>
      <c r="K424" s="202">
        <v>2130701</v>
      </c>
      <c r="L424" s="202" t="s">
        <v>1235</v>
      </c>
      <c r="M424" s="184">
        <v>73</v>
      </c>
      <c r="N424" s="184"/>
      <c r="O424" s="184">
        <f>C424-71</f>
        <v>44</v>
      </c>
      <c r="P424" s="184">
        <f t="shared" si="250"/>
        <v>0</v>
      </c>
      <c r="Q424" s="207"/>
      <c r="R424" s="185"/>
      <c r="S424" s="159"/>
      <c r="T424" s="195"/>
      <c r="U424" s="195">
        <f t="shared" si="251"/>
        <v>0</v>
      </c>
      <c r="W424" s="89">
        <v>2130310</v>
      </c>
      <c r="X424" s="89" t="s">
        <v>1236</v>
      </c>
      <c r="Y424" s="118"/>
    </row>
    <row r="425" customHeight="1" spans="1:25">
      <c r="A425" s="202">
        <v>2130704</v>
      </c>
      <c r="B425" s="75" t="s">
        <v>1237</v>
      </c>
      <c r="C425" s="60"/>
      <c r="D425" s="60"/>
      <c r="E425" s="99">
        <f t="shared" si="246"/>
        <v>0</v>
      </c>
      <c r="F425" s="98">
        <f t="shared" si="252"/>
        <v>0</v>
      </c>
      <c r="G425" s="99">
        <f t="shared" si="247"/>
        <v>0</v>
      </c>
      <c r="H425" s="60"/>
      <c r="I425" s="98">
        <f t="shared" si="248"/>
        <v>0</v>
      </c>
      <c r="J425" s="99">
        <f t="shared" si="249"/>
        <v>0</v>
      </c>
      <c r="K425" s="202">
        <v>2130704</v>
      </c>
      <c r="L425" s="202" t="s">
        <v>1237</v>
      </c>
      <c r="M425" s="184"/>
      <c r="N425" s="184"/>
      <c r="O425" s="184"/>
      <c r="P425" s="184">
        <f t="shared" si="250"/>
        <v>0</v>
      </c>
      <c r="Q425" s="207"/>
      <c r="R425" s="185"/>
      <c r="S425" s="159"/>
      <c r="T425" s="195"/>
      <c r="U425" s="195">
        <f t="shared" si="251"/>
        <v>0</v>
      </c>
      <c r="W425" s="89">
        <v>2130311</v>
      </c>
      <c r="X425" s="89" t="s">
        <v>1238</v>
      </c>
      <c r="Y425" s="118"/>
    </row>
    <row r="426" customHeight="1" spans="1:25">
      <c r="A426" s="202">
        <v>2130705</v>
      </c>
      <c r="B426" s="75" t="s">
        <v>1239</v>
      </c>
      <c r="C426" s="60">
        <v>739</v>
      </c>
      <c r="D426" s="60">
        <v>719</v>
      </c>
      <c r="E426" s="99">
        <f t="shared" si="246"/>
        <v>97.2936400541272</v>
      </c>
      <c r="F426" s="98">
        <f t="shared" si="252"/>
        <v>661</v>
      </c>
      <c r="G426" s="99">
        <f t="shared" si="247"/>
        <v>1139.65517241379</v>
      </c>
      <c r="H426" s="60">
        <v>763</v>
      </c>
      <c r="I426" s="98">
        <f t="shared" si="248"/>
        <v>24</v>
      </c>
      <c r="J426" s="99">
        <f t="shared" si="249"/>
        <v>3.24763193504736</v>
      </c>
      <c r="K426" s="202">
        <v>2130705</v>
      </c>
      <c r="L426" s="202" t="s">
        <v>1239</v>
      </c>
      <c r="M426" s="184">
        <v>58</v>
      </c>
      <c r="N426" s="184">
        <v>586</v>
      </c>
      <c r="O426" s="184">
        <f>C426+50</f>
        <v>789</v>
      </c>
      <c r="P426" s="184">
        <f t="shared" si="250"/>
        <v>719</v>
      </c>
      <c r="Q426" s="207"/>
      <c r="R426" s="185"/>
      <c r="S426" s="159"/>
      <c r="T426" s="195"/>
      <c r="U426" s="195">
        <f t="shared" si="251"/>
        <v>0</v>
      </c>
      <c r="V426" s="188"/>
      <c r="W426" s="89">
        <v>2130312</v>
      </c>
      <c r="X426" s="89" t="s">
        <v>1240</v>
      </c>
      <c r="Y426" s="118"/>
    </row>
    <row r="427" customHeight="1" spans="1:25">
      <c r="A427" s="202">
        <v>2130706</v>
      </c>
      <c r="B427" s="75" t="s">
        <v>1241</v>
      </c>
      <c r="C427" s="60"/>
      <c r="D427" s="60"/>
      <c r="E427" s="99">
        <f t="shared" si="246"/>
        <v>0</v>
      </c>
      <c r="F427" s="98">
        <f t="shared" si="252"/>
        <v>0</v>
      </c>
      <c r="G427" s="99">
        <f t="shared" si="247"/>
        <v>0</v>
      </c>
      <c r="H427" s="60"/>
      <c r="I427" s="98">
        <f t="shared" si="248"/>
        <v>0</v>
      </c>
      <c r="J427" s="99">
        <f t="shared" si="249"/>
        <v>0</v>
      </c>
      <c r="K427" s="202">
        <v>2130706</v>
      </c>
      <c r="L427" s="202" t="s">
        <v>1241</v>
      </c>
      <c r="M427" s="184"/>
      <c r="N427" s="184"/>
      <c r="O427" s="184"/>
      <c r="P427" s="184">
        <f t="shared" si="250"/>
        <v>0</v>
      </c>
      <c r="Q427" s="207"/>
      <c r="R427" s="185"/>
      <c r="S427" s="159"/>
      <c r="T427" s="195"/>
      <c r="U427" s="195">
        <f t="shared" si="251"/>
        <v>0</v>
      </c>
      <c r="V427" s="188"/>
      <c r="W427" s="89">
        <v>2130313</v>
      </c>
      <c r="X427" s="89" t="s">
        <v>1242</v>
      </c>
      <c r="Y427" s="118"/>
    </row>
    <row r="428" customHeight="1" spans="1:25">
      <c r="A428" s="202">
        <v>2130707</v>
      </c>
      <c r="B428" s="75" t="s">
        <v>1243</v>
      </c>
      <c r="C428" s="60"/>
      <c r="D428" s="60"/>
      <c r="E428" s="99">
        <f t="shared" si="246"/>
        <v>0</v>
      </c>
      <c r="F428" s="98">
        <f t="shared" si="252"/>
        <v>0</v>
      </c>
      <c r="G428" s="99">
        <f t="shared" si="247"/>
        <v>0</v>
      </c>
      <c r="H428" s="60"/>
      <c r="I428" s="98">
        <f t="shared" si="248"/>
        <v>0</v>
      </c>
      <c r="J428" s="99">
        <f t="shared" si="249"/>
        <v>0</v>
      </c>
      <c r="K428" s="202">
        <v>2130707</v>
      </c>
      <c r="L428" s="202" t="s">
        <v>1243</v>
      </c>
      <c r="M428" s="184"/>
      <c r="N428" s="184"/>
      <c r="O428" s="184"/>
      <c r="P428" s="184">
        <f t="shared" si="250"/>
        <v>0</v>
      </c>
      <c r="Q428" s="207"/>
      <c r="R428" s="185"/>
      <c r="S428" s="159"/>
      <c r="T428" s="195"/>
      <c r="U428" s="195">
        <f t="shared" si="251"/>
        <v>0</v>
      </c>
      <c r="W428" s="89">
        <v>2130314</v>
      </c>
      <c r="X428" s="89" t="s">
        <v>1244</v>
      </c>
      <c r="Y428" s="118"/>
    </row>
    <row r="429" customHeight="1" spans="1:25">
      <c r="A429" s="202">
        <v>2130799</v>
      </c>
      <c r="B429" s="75" t="s">
        <v>1245</v>
      </c>
      <c r="C429" s="60"/>
      <c r="D429" s="60">
        <v>8</v>
      </c>
      <c r="E429" s="99">
        <f t="shared" si="246"/>
        <v>0</v>
      </c>
      <c r="F429" s="98">
        <f t="shared" si="252"/>
        <v>8</v>
      </c>
      <c r="G429" s="99">
        <f t="shared" si="247"/>
        <v>0</v>
      </c>
      <c r="H429" s="60"/>
      <c r="I429" s="98">
        <f t="shared" si="248"/>
        <v>0</v>
      </c>
      <c r="J429" s="99">
        <f t="shared" si="249"/>
        <v>0</v>
      </c>
      <c r="K429" s="202">
        <v>2130799</v>
      </c>
      <c r="L429" s="202" t="s">
        <v>1245</v>
      </c>
      <c r="M429" s="184"/>
      <c r="N429" s="184">
        <v>6</v>
      </c>
      <c r="O429" s="184">
        <v>86</v>
      </c>
      <c r="P429" s="184">
        <f t="shared" si="250"/>
        <v>8</v>
      </c>
      <c r="Q429" s="207"/>
      <c r="R429" s="185"/>
      <c r="S429" s="159"/>
      <c r="T429" s="195"/>
      <c r="U429" s="195">
        <f t="shared" si="251"/>
        <v>0</v>
      </c>
      <c r="W429" s="89">
        <v>2130315</v>
      </c>
      <c r="X429" s="89" t="s">
        <v>1246</v>
      </c>
      <c r="Y429" s="118"/>
    </row>
    <row r="430" customHeight="1" spans="1:25">
      <c r="A430" s="202">
        <v>21308</v>
      </c>
      <c r="B430" s="75" t="s">
        <v>1247</v>
      </c>
      <c r="C430" s="60">
        <f t="shared" ref="C430:H430" si="260">SUM(C431:C436)</f>
        <v>22</v>
      </c>
      <c r="D430" s="60">
        <f t="shared" si="260"/>
        <v>115</v>
      </c>
      <c r="E430" s="99">
        <f t="shared" si="246"/>
        <v>522.727272727273</v>
      </c>
      <c r="F430" s="98">
        <f t="shared" si="252"/>
        <v>115</v>
      </c>
      <c r="G430" s="99">
        <f t="shared" si="247"/>
        <v>0</v>
      </c>
      <c r="H430" s="60">
        <f t="shared" si="260"/>
        <v>32</v>
      </c>
      <c r="I430" s="98">
        <f t="shared" si="248"/>
        <v>10</v>
      </c>
      <c r="J430" s="99">
        <f t="shared" si="249"/>
        <v>45.4545454545455</v>
      </c>
      <c r="K430" s="202">
        <v>21308</v>
      </c>
      <c r="L430" s="204" t="s">
        <v>1247</v>
      </c>
      <c r="M430" s="184"/>
      <c r="N430" s="184">
        <f>SUM(N431:N436)</f>
        <v>10</v>
      </c>
      <c r="O430" s="60">
        <f>SUM(O431:O436)</f>
        <v>22</v>
      </c>
      <c r="P430" s="184">
        <f t="shared" si="250"/>
        <v>115</v>
      </c>
      <c r="Q430" s="207"/>
      <c r="R430" s="185"/>
      <c r="S430" s="159"/>
      <c r="T430" s="195"/>
      <c r="U430" s="195">
        <f t="shared" si="251"/>
        <v>0</v>
      </c>
      <c r="V430" s="188"/>
      <c r="W430" s="89">
        <v>2130316</v>
      </c>
      <c r="X430" s="89" t="s">
        <v>1248</v>
      </c>
      <c r="Y430" s="118"/>
    </row>
    <row r="431" customHeight="1" spans="1:25">
      <c r="A431" s="202">
        <v>2130801</v>
      </c>
      <c r="B431" s="75" t="s">
        <v>1249</v>
      </c>
      <c r="C431" s="60"/>
      <c r="D431" s="60"/>
      <c r="E431" s="99">
        <f t="shared" si="246"/>
        <v>0</v>
      </c>
      <c r="F431" s="98">
        <f t="shared" si="252"/>
        <v>0</v>
      </c>
      <c r="G431" s="99">
        <f t="shared" si="247"/>
        <v>0</v>
      </c>
      <c r="H431" s="60"/>
      <c r="I431" s="98">
        <f t="shared" si="248"/>
        <v>0</v>
      </c>
      <c r="J431" s="99">
        <f t="shared" si="249"/>
        <v>0</v>
      </c>
      <c r="K431" s="202">
        <v>2130801</v>
      </c>
      <c r="L431" s="202" t="s">
        <v>1249</v>
      </c>
      <c r="M431" s="184"/>
      <c r="N431" s="184"/>
      <c r="O431" s="184"/>
      <c r="P431" s="184">
        <f t="shared" si="250"/>
        <v>0</v>
      </c>
      <c r="Q431" s="207"/>
      <c r="R431" s="185"/>
      <c r="S431" s="159"/>
      <c r="T431" s="195"/>
      <c r="U431" s="195">
        <f t="shared" si="251"/>
        <v>0</v>
      </c>
      <c r="V431" s="188"/>
      <c r="W431" s="89">
        <v>2130317</v>
      </c>
      <c r="X431" s="89" t="s">
        <v>1250</v>
      </c>
      <c r="Y431" s="118"/>
    </row>
    <row r="432" customHeight="1" spans="1:25">
      <c r="A432" s="202">
        <v>2130802</v>
      </c>
      <c r="B432" s="75" t="s">
        <v>1251</v>
      </c>
      <c r="C432" s="60"/>
      <c r="D432" s="60"/>
      <c r="E432" s="99">
        <f t="shared" si="246"/>
        <v>0</v>
      </c>
      <c r="F432" s="98">
        <f t="shared" si="252"/>
        <v>0</v>
      </c>
      <c r="G432" s="99">
        <f t="shared" si="247"/>
        <v>0</v>
      </c>
      <c r="H432" s="60"/>
      <c r="I432" s="98">
        <f t="shared" si="248"/>
        <v>0</v>
      </c>
      <c r="J432" s="99">
        <f t="shared" si="249"/>
        <v>0</v>
      </c>
      <c r="K432" s="202">
        <v>2130802</v>
      </c>
      <c r="L432" s="202" t="s">
        <v>1252</v>
      </c>
      <c r="M432" s="184"/>
      <c r="N432" s="184"/>
      <c r="O432" s="184"/>
      <c r="P432" s="184">
        <f t="shared" si="250"/>
        <v>0</v>
      </c>
      <c r="Q432" s="207"/>
      <c r="R432" s="185"/>
      <c r="S432" s="159"/>
      <c r="T432" s="195"/>
      <c r="U432" s="195">
        <f t="shared" si="251"/>
        <v>0</v>
      </c>
      <c r="W432" s="89">
        <v>2130318</v>
      </c>
      <c r="X432" s="89" t="s">
        <v>1253</v>
      </c>
      <c r="Y432" s="118"/>
    </row>
    <row r="433" customHeight="1" spans="1:25">
      <c r="A433" s="202">
        <v>2130803</v>
      </c>
      <c r="B433" s="75" t="s">
        <v>1254</v>
      </c>
      <c r="C433" s="60">
        <v>22</v>
      </c>
      <c r="D433" s="60">
        <v>115</v>
      </c>
      <c r="E433" s="99">
        <f t="shared" si="246"/>
        <v>522.727272727273</v>
      </c>
      <c r="F433" s="98">
        <f t="shared" si="252"/>
        <v>115</v>
      </c>
      <c r="G433" s="99">
        <f t="shared" si="247"/>
        <v>0</v>
      </c>
      <c r="H433" s="60">
        <v>32</v>
      </c>
      <c r="I433" s="98">
        <f t="shared" si="248"/>
        <v>10</v>
      </c>
      <c r="J433" s="99">
        <f t="shared" si="249"/>
        <v>45.4545454545455</v>
      </c>
      <c r="K433" s="202">
        <v>2130803</v>
      </c>
      <c r="L433" s="202" t="s">
        <v>1254</v>
      </c>
      <c r="M433" s="184"/>
      <c r="N433" s="184">
        <v>10</v>
      </c>
      <c r="O433" s="184">
        <f>C433</f>
        <v>22</v>
      </c>
      <c r="P433" s="184">
        <f t="shared" si="250"/>
        <v>115</v>
      </c>
      <c r="Q433" s="207"/>
      <c r="R433" s="185"/>
      <c r="S433" s="159"/>
      <c r="T433" s="195"/>
      <c r="U433" s="195">
        <f t="shared" si="251"/>
        <v>0</v>
      </c>
      <c r="W433" s="89">
        <v>2130319</v>
      </c>
      <c r="X433" s="89" t="s">
        <v>1255</v>
      </c>
      <c r="Y433" s="118"/>
    </row>
    <row r="434" customHeight="1" spans="1:25">
      <c r="A434" s="202">
        <v>2130804</v>
      </c>
      <c r="B434" s="75" t="s">
        <v>1256</v>
      </c>
      <c r="C434" s="60"/>
      <c r="D434" s="60"/>
      <c r="E434" s="99">
        <f t="shared" si="246"/>
        <v>0</v>
      </c>
      <c r="F434" s="98">
        <f t="shared" si="252"/>
        <v>0</v>
      </c>
      <c r="G434" s="99">
        <f t="shared" si="247"/>
        <v>0</v>
      </c>
      <c r="H434" s="60"/>
      <c r="I434" s="98">
        <f t="shared" si="248"/>
        <v>0</v>
      </c>
      <c r="J434" s="99">
        <f t="shared" si="249"/>
        <v>0</v>
      </c>
      <c r="K434" s="202">
        <v>2130804</v>
      </c>
      <c r="L434" s="202" t="s">
        <v>1257</v>
      </c>
      <c r="M434" s="184"/>
      <c r="N434" s="184"/>
      <c r="O434" s="184"/>
      <c r="P434" s="184">
        <f t="shared" si="250"/>
        <v>0</v>
      </c>
      <c r="Q434" s="207"/>
      <c r="R434" s="185"/>
      <c r="S434" s="159"/>
      <c r="T434" s="195"/>
      <c r="U434" s="195">
        <f t="shared" si="251"/>
        <v>0</v>
      </c>
      <c r="V434" s="188"/>
      <c r="W434" s="89">
        <v>2130321</v>
      </c>
      <c r="X434" s="89" t="s">
        <v>1258</v>
      </c>
      <c r="Y434" s="118"/>
    </row>
    <row r="435" customHeight="1" spans="1:25">
      <c r="A435" s="202">
        <v>2130805</v>
      </c>
      <c r="B435" s="75" t="s">
        <v>1259</v>
      </c>
      <c r="C435" s="60"/>
      <c r="D435" s="60"/>
      <c r="E435" s="99">
        <f t="shared" si="246"/>
        <v>0</v>
      </c>
      <c r="F435" s="98">
        <f t="shared" si="252"/>
        <v>0</v>
      </c>
      <c r="G435" s="99">
        <f t="shared" si="247"/>
        <v>0</v>
      </c>
      <c r="H435" s="60"/>
      <c r="I435" s="98">
        <f t="shared" si="248"/>
        <v>0</v>
      </c>
      <c r="J435" s="99">
        <f t="shared" si="249"/>
        <v>0</v>
      </c>
      <c r="K435" s="202">
        <v>2130805</v>
      </c>
      <c r="L435" s="202" t="s">
        <v>1259</v>
      </c>
      <c r="M435" s="184"/>
      <c r="N435" s="184"/>
      <c r="O435" s="184"/>
      <c r="P435" s="184">
        <f t="shared" si="250"/>
        <v>0</v>
      </c>
      <c r="Q435" s="207"/>
      <c r="R435" s="185"/>
      <c r="S435" s="159"/>
      <c r="T435" s="195"/>
      <c r="U435" s="195">
        <f t="shared" si="251"/>
        <v>0</v>
      </c>
      <c r="V435" s="188"/>
      <c r="W435" s="89">
        <v>2130322</v>
      </c>
      <c r="X435" s="89" t="s">
        <v>1260</v>
      </c>
      <c r="Y435" s="118"/>
    </row>
    <row r="436" customHeight="1" spans="1:25">
      <c r="A436" s="202">
        <v>2130899</v>
      </c>
      <c r="B436" s="75" t="s">
        <v>1261</v>
      </c>
      <c r="C436" s="60"/>
      <c r="D436" s="60"/>
      <c r="E436" s="99">
        <f t="shared" si="246"/>
        <v>0</v>
      </c>
      <c r="F436" s="98">
        <f t="shared" si="252"/>
        <v>0</v>
      </c>
      <c r="G436" s="99">
        <f t="shared" si="247"/>
        <v>0</v>
      </c>
      <c r="H436" s="60"/>
      <c r="I436" s="98">
        <f t="shared" si="248"/>
        <v>0</v>
      </c>
      <c r="J436" s="99">
        <f t="shared" si="249"/>
        <v>0</v>
      </c>
      <c r="K436" s="202">
        <v>2130899</v>
      </c>
      <c r="L436" s="202" t="s">
        <v>1261</v>
      </c>
      <c r="M436" s="184"/>
      <c r="N436" s="184"/>
      <c r="O436" s="184"/>
      <c r="P436" s="184">
        <f t="shared" si="250"/>
        <v>0</v>
      </c>
      <c r="Q436" s="207"/>
      <c r="R436" s="185"/>
      <c r="S436" s="159"/>
      <c r="T436" s="195"/>
      <c r="U436" s="195">
        <f t="shared" si="251"/>
        <v>0</v>
      </c>
      <c r="W436" s="89">
        <v>2130333</v>
      </c>
      <c r="X436" s="89" t="s">
        <v>1262</v>
      </c>
      <c r="Y436" s="118"/>
    </row>
    <row r="437" customHeight="1" spans="1:25">
      <c r="A437" s="202">
        <v>21309</v>
      </c>
      <c r="B437" s="75" t="s">
        <v>1263</v>
      </c>
      <c r="C437" s="60">
        <f t="shared" ref="C437:H437" si="261">SUM(C438:C439)</f>
        <v>0</v>
      </c>
      <c r="D437" s="60">
        <f t="shared" si="261"/>
        <v>1</v>
      </c>
      <c r="E437" s="99">
        <f t="shared" si="246"/>
        <v>0</v>
      </c>
      <c r="F437" s="98">
        <f t="shared" si="252"/>
        <v>1</v>
      </c>
      <c r="G437" s="99">
        <f t="shared" si="247"/>
        <v>0</v>
      </c>
      <c r="H437" s="60">
        <f t="shared" si="261"/>
        <v>0</v>
      </c>
      <c r="I437" s="98">
        <f t="shared" si="248"/>
        <v>0</v>
      </c>
      <c r="J437" s="99">
        <f t="shared" si="249"/>
        <v>0</v>
      </c>
      <c r="K437" s="202">
        <v>21309</v>
      </c>
      <c r="L437" s="204" t="s">
        <v>1263</v>
      </c>
      <c r="M437" s="184"/>
      <c r="N437" s="184"/>
      <c r="O437" s="184"/>
      <c r="P437" s="184">
        <f t="shared" si="250"/>
        <v>1</v>
      </c>
      <c r="Q437" s="207"/>
      <c r="R437" s="185"/>
      <c r="S437" s="159"/>
      <c r="T437" s="195"/>
      <c r="U437" s="195">
        <f t="shared" si="251"/>
        <v>0</v>
      </c>
      <c r="W437" s="89">
        <v>2130334</v>
      </c>
      <c r="X437" s="89" t="s">
        <v>1264</v>
      </c>
      <c r="Y437" s="118"/>
    </row>
    <row r="438" customHeight="1" spans="1:25">
      <c r="A438" s="202">
        <v>2130901</v>
      </c>
      <c r="B438" s="75" t="s">
        <v>1265</v>
      </c>
      <c r="C438" s="60"/>
      <c r="D438" s="60"/>
      <c r="E438" s="99">
        <f t="shared" si="246"/>
        <v>0</v>
      </c>
      <c r="F438" s="98">
        <f t="shared" si="252"/>
        <v>0</v>
      </c>
      <c r="G438" s="99">
        <f t="shared" si="247"/>
        <v>0</v>
      </c>
      <c r="H438" s="60"/>
      <c r="I438" s="98">
        <f t="shared" si="248"/>
        <v>0</v>
      </c>
      <c r="J438" s="99">
        <f t="shared" si="249"/>
        <v>0</v>
      </c>
      <c r="K438" s="202">
        <v>2130901</v>
      </c>
      <c r="L438" s="202" t="s">
        <v>1265</v>
      </c>
      <c r="M438" s="184"/>
      <c r="N438" s="184"/>
      <c r="O438" s="184"/>
      <c r="P438" s="184">
        <f t="shared" si="250"/>
        <v>0</v>
      </c>
      <c r="Q438" s="207"/>
      <c r="R438" s="185"/>
      <c r="S438" s="159"/>
      <c r="T438" s="195"/>
      <c r="U438" s="195">
        <f t="shared" si="251"/>
        <v>0</v>
      </c>
      <c r="V438" s="188"/>
      <c r="W438" s="89">
        <v>2130335</v>
      </c>
      <c r="X438" s="89" t="s">
        <v>1266</v>
      </c>
      <c r="Y438" s="118"/>
    </row>
    <row r="439" customHeight="1" spans="1:25">
      <c r="A439" s="202">
        <v>2130999</v>
      </c>
      <c r="B439" s="75" t="s">
        <v>1267</v>
      </c>
      <c r="C439" s="60"/>
      <c r="D439" s="60">
        <v>1</v>
      </c>
      <c r="E439" s="99">
        <f t="shared" si="246"/>
        <v>0</v>
      </c>
      <c r="F439" s="98">
        <f t="shared" si="252"/>
        <v>1</v>
      </c>
      <c r="G439" s="99">
        <f t="shared" si="247"/>
        <v>0</v>
      </c>
      <c r="H439" s="60"/>
      <c r="I439" s="98">
        <f t="shared" si="248"/>
        <v>0</v>
      </c>
      <c r="J439" s="99">
        <f t="shared" si="249"/>
        <v>0</v>
      </c>
      <c r="K439" s="202">
        <v>2130999</v>
      </c>
      <c r="L439" s="202" t="s">
        <v>1267</v>
      </c>
      <c r="M439" s="184"/>
      <c r="N439" s="184"/>
      <c r="O439" s="184"/>
      <c r="P439" s="184">
        <f t="shared" si="250"/>
        <v>1</v>
      </c>
      <c r="Q439" s="207"/>
      <c r="R439" s="185"/>
      <c r="S439" s="159"/>
      <c r="T439" s="195"/>
      <c r="U439" s="195">
        <f t="shared" si="251"/>
        <v>0</v>
      </c>
      <c r="V439" s="188"/>
      <c r="W439" s="89">
        <v>2130336</v>
      </c>
      <c r="X439" s="89" t="s">
        <v>1268</v>
      </c>
      <c r="Y439" s="118"/>
    </row>
    <row r="440" customHeight="1" spans="1:25">
      <c r="A440" s="202">
        <v>21399</v>
      </c>
      <c r="B440" s="75" t="s">
        <v>1269</v>
      </c>
      <c r="C440" s="60">
        <f t="shared" ref="C440:H440" si="262">SUM(C441:C442)</f>
        <v>20</v>
      </c>
      <c r="D440" s="60">
        <f t="shared" si="262"/>
        <v>13</v>
      </c>
      <c r="E440" s="99">
        <f t="shared" si="246"/>
        <v>65</v>
      </c>
      <c r="F440" s="98">
        <f t="shared" si="252"/>
        <v>-7</v>
      </c>
      <c r="G440" s="99">
        <f t="shared" si="247"/>
        <v>-35</v>
      </c>
      <c r="H440" s="60">
        <f t="shared" si="262"/>
        <v>19</v>
      </c>
      <c r="I440" s="98">
        <f t="shared" si="248"/>
        <v>-1</v>
      </c>
      <c r="J440" s="99">
        <f t="shared" si="249"/>
        <v>-5</v>
      </c>
      <c r="K440" s="202">
        <v>21399</v>
      </c>
      <c r="L440" s="204" t="s">
        <v>1269</v>
      </c>
      <c r="M440" s="60">
        <f t="shared" ref="M440:O440" si="263">SUM(M441:M442)</f>
        <v>20</v>
      </c>
      <c r="N440" s="60">
        <f t="shared" si="263"/>
        <v>11</v>
      </c>
      <c r="O440" s="60">
        <f t="shared" si="263"/>
        <v>15</v>
      </c>
      <c r="P440" s="184">
        <f t="shared" si="250"/>
        <v>13</v>
      </c>
      <c r="Q440" s="207"/>
      <c r="R440" s="185"/>
      <c r="S440" s="159"/>
      <c r="T440" s="195"/>
      <c r="U440" s="195">
        <f t="shared" si="251"/>
        <v>0</v>
      </c>
      <c r="W440" s="89">
        <v>2130337</v>
      </c>
      <c r="X440" s="89" t="s">
        <v>1270</v>
      </c>
      <c r="Y440" s="118"/>
    </row>
    <row r="441" customHeight="1" spans="1:25">
      <c r="A441" s="202">
        <v>2139901</v>
      </c>
      <c r="B441" s="75" t="s">
        <v>1271</v>
      </c>
      <c r="C441" s="60"/>
      <c r="D441" s="60"/>
      <c r="E441" s="99">
        <f t="shared" si="246"/>
        <v>0</v>
      </c>
      <c r="F441" s="98">
        <f t="shared" si="252"/>
        <v>0</v>
      </c>
      <c r="G441" s="99">
        <f t="shared" si="247"/>
        <v>0</v>
      </c>
      <c r="H441" s="60"/>
      <c r="I441" s="98">
        <f t="shared" si="248"/>
        <v>0</v>
      </c>
      <c r="J441" s="99">
        <f t="shared" si="249"/>
        <v>0</v>
      </c>
      <c r="K441" s="202">
        <v>2139901</v>
      </c>
      <c r="L441" s="202" t="s">
        <v>1271</v>
      </c>
      <c r="M441" s="184"/>
      <c r="N441" s="184"/>
      <c r="O441" s="184"/>
      <c r="P441" s="184">
        <f t="shared" si="250"/>
        <v>0</v>
      </c>
      <c r="Q441" s="207"/>
      <c r="R441" s="185"/>
      <c r="S441" s="159"/>
      <c r="T441" s="195"/>
      <c r="U441" s="195">
        <f t="shared" si="251"/>
        <v>0</v>
      </c>
      <c r="W441" s="89">
        <v>2130399</v>
      </c>
      <c r="X441" s="89" t="s">
        <v>1272</v>
      </c>
      <c r="Y441" s="118"/>
    </row>
    <row r="442" customHeight="1" spans="1:25">
      <c r="A442" s="202">
        <v>2139999</v>
      </c>
      <c r="B442" s="75" t="s">
        <v>1273</v>
      </c>
      <c r="C442" s="60">
        <v>20</v>
      </c>
      <c r="D442" s="60">
        <v>13</v>
      </c>
      <c r="E442" s="99">
        <f t="shared" si="246"/>
        <v>65</v>
      </c>
      <c r="F442" s="98">
        <f t="shared" si="252"/>
        <v>-7</v>
      </c>
      <c r="G442" s="99">
        <f t="shared" si="247"/>
        <v>-35</v>
      </c>
      <c r="H442" s="60">
        <v>19</v>
      </c>
      <c r="I442" s="98">
        <f t="shared" si="248"/>
        <v>-1</v>
      </c>
      <c r="J442" s="99">
        <f t="shared" si="249"/>
        <v>-5</v>
      </c>
      <c r="K442" s="202">
        <v>2139999</v>
      </c>
      <c r="L442" s="202" t="s">
        <v>1273</v>
      </c>
      <c r="M442" s="184">
        <v>20</v>
      </c>
      <c r="N442" s="184">
        <v>11</v>
      </c>
      <c r="O442" s="184">
        <f>C442-5</f>
        <v>15</v>
      </c>
      <c r="P442" s="184">
        <f t="shared" si="250"/>
        <v>13</v>
      </c>
      <c r="Q442" s="207"/>
      <c r="R442" s="185"/>
      <c r="S442" s="159"/>
      <c r="T442" s="195"/>
      <c r="U442" s="195">
        <f t="shared" si="251"/>
        <v>0</v>
      </c>
      <c r="V442" s="188"/>
      <c r="W442" s="89">
        <v>21305</v>
      </c>
      <c r="X442" s="194" t="s">
        <v>1274</v>
      </c>
      <c r="Y442" s="118"/>
    </row>
    <row r="443" customHeight="1" spans="1:25">
      <c r="A443" s="204">
        <v>214</v>
      </c>
      <c r="B443" s="97" t="s">
        <v>1275</v>
      </c>
      <c r="C443" s="55">
        <f t="shared" ref="C443:H443" si="264">SUM(C444,C448,C450,C452,C454,C456,C458)</f>
        <v>20</v>
      </c>
      <c r="D443" s="55">
        <f t="shared" si="264"/>
        <v>119</v>
      </c>
      <c r="E443" s="96">
        <f t="shared" si="246"/>
        <v>595</v>
      </c>
      <c r="F443" s="95">
        <f t="shared" si="252"/>
        <v>-234</v>
      </c>
      <c r="G443" s="96">
        <f t="shared" si="247"/>
        <v>-66.2889518413598</v>
      </c>
      <c r="H443" s="55">
        <f t="shared" si="264"/>
        <v>0</v>
      </c>
      <c r="I443" s="95">
        <f t="shared" si="248"/>
        <v>-20</v>
      </c>
      <c r="J443" s="96">
        <f t="shared" si="249"/>
        <v>-100</v>
      </c>
      <c r="K443" s="204">
        <v>214</v>
      </c>
      <c r="L443" s="204" t="s">
        <v>1276</v>
      </c>
      <c r="M443" s="55">
        <f t="shared" ref="M443:O443" si="265">SUM(M444,M448,M450,M452,M454,M456,M458)</f>
        <v>353</v>
      </c>
      <c r="N443" s="55">
        <f t="shared" si="265"/>
        <v>44</v>
      </c>
      <c r="O443" s="55">
        <f t="shared" si="265"/>
        <v>123</v>
      </c>
      <c r="P443" s="184">
        <f t="shared" si="250"/>
        <v>119</v>
      </c>
      <c r="Q443" s="207"/>
      <c r="R443" s="185"/>
      <c r="S443" s="159"/>
      <c r="T443" s="195"/>
      <c r="U443" s="195">
        <f t="shared" si="251"/>
        <v>0</v>
      </c>
      <c r="V443" s="188"/>
      <c r="W443" s="89">
        <v>2130501</v>
      </c>
      <c r="X443" s="89" t="s">
        <v>471</v>
      </c>
      <c r="Y443" s="118"/>
    </row>
    <row r="444" customHeight="1" spans="1:25">
      <c r="A444" s="202">
        <v>21401</v>
      </c>
      <c r="B444" s="75" t="s">
        <v>1277</v>
      </c>
      <c r="C444" s="60">
        <f t="shared" ref="C444:H444" si="266">SUM(C445:C447)</f>
        <v>20</v>
      </c>
      <c r="D444" s="60">
        <f t="shared" si="266"/>
        <v>16</v>
      </c>
      <c r="E444" s="99">
        <f t="shared" si="246"/>
        <v>80</v>
      </c>
      <c r="F444" s="98">
        <f t="shared" si="252"/>
        <v>-337</v>
      </c>
      <c r="G444" s="99">
        <f t="shared" si="247"/>
        <v>-95.4674220963173</v>
      </c>
      <c r="H444" s="60">
        <f t="shared" si="266"/>
        <v>0</v>
      </c>
      <c r="I444" s="98">
        <f t="shared" si="248"/>
        <v>-20</v>
      </c>
      <c r="J444" s="99">
        <f t="shared" si="249"/>
        <v>-100</v>
      </c>
      <c r="K444" s="202">
        <v>21401</v>
      </c>
      <c r="L444" s="204" t="s">
        <v>1277</v>
      </c>
      <c r="M444" s="60">
        <f t="shared" ref="M444:O444" si="267">SUM(M445:M447)</f>
        <v>353</v>
      </c>
      <c r="N444" s="60">
        <f t="shared" si="267"/>
        <v>14</v>
      </c>
      <c r="O444" s="60">
        <f t="shared" si="267"/>
        <v>20</v>
      </c>
      <c r="P444" s="184">
        <f t="shared" si="250"/>
        <v>16</v>
      </c>
      <c r="Q444" s="207"/>
      <c r="R444" s="185"/>
      <c r="S444" s="159"/>
      <c r="T444" s="195"/>
      <c r="U444" s="195">
        <f t="shared" si="251"/>
        <v>0</v>
      </c>
      <c r="W444" s="89">
        <v>2130502</v>
      </c>
      <c r="X444" s="89" t="s">
        <v>473</v>
      </c>
      <c r="Y444" s="118"/>
    </row>
    <row r="445" customHeight="1" spans="1:25">
      <c r="A445" s="202">
        <v>2140104</v>
      </c>
      <c r="B445" s="75" t="s">
        <v>1278</v>
      </c>
      <c r="C445" s="60"/>
      <c r="D445" s="60"/>
      <c r="E445" s="99">
        <f t="shared" si="246"/>
        <v>0</v>
      </c>
      <c r="F445" s="98">
        <f t="shared" si="252"/>
        <v>-353</v>
      </c>
      <c r="G445" s="99">
        <f t="shared" si="247"/>
        <v>-100</v>
      </c>
      <c r="H445" s="60"/>
      <c r="I445" s="98">
        <f t="shared" si="248"/>
        <v>0</v>
      </c>
      <c r="J445" s="99">
        <f t="shared" si="249"/>
        <v>0</v>
      </c>
      <c r="K445" s="202">
        <v>2140104</v>
      </c>
      <c r="L445" s="202" t="s">
        <v>1278</v>
      </c>
      <c r="M445" s="184">
        <v>353</v>
      </c>
      <c r="N445" s="184"/>
      <c r="O445" s="184"/>
      <c r="P445" s="184">
        <f t="shared" si="250"/>
        <v>0</v>
      </c>
      <c r="Q445" s="207"/>
      <c r="R445" s="185"/>
      <c r="S445" s="159"/>
      <c r="T445" s="195"/>
      <c r="U445" s="195">
        <f t="shared" si="251"/>
        <v>0</v>
      </c>
      <c r="W445" s="89">
        <v>2130506</v>
      </c>
      <c r="X445" s="89" t="s">
        <v>1279</v>
      </c>
      <c r="Y445" s="118"/>
    </row>
    <row r="446" customHeight="1" spans="1:25">
      <c r="A446" s="202">
        <v>2140110</v>
      </c>
      <c r="B446" s="75" t="s">
        <v>1280</v>
      </c>
      <c r="C446" s="60">
        <v>20</v>
      </c>
      <c r="D446" s="60">
        <v>16</v>
      </c>
      <c r="E446" s="99">
        <f t="shared" si="246"/>
        <v>80</v>
      </c>
      <c r="F446" s="98">
        <f t="shared" si="252"/>
        <v>16</v>
      </c>
      <c r="G446" s="99">
        <f t="shared" si="247"/>
        <v>0</v>
      </c>
      <c r="H446" s="60"/>
      <c r="I446" s="98">
        <f t="shared" si="248"/>
        <v>-20</v>
      </c>
      <c r="J446" s="99">
        <f t="shared" si="249"/>
        <v>-100</v>
      </c>
      <c r="K446" s="202">
        <v>2140110</v>
      </c>
      <c r="L446" s="202" t="s">
        <v>1280</v>
      </c>
      <c r="M446" s="184"/>
      <c r="N446" s="184">
        <v>14</v>
      </c>
      <c r="O446" s="184">
        <f>C446</f>
        <v>20</v>
      </c>
      <c r="P446" s="184">
        <f t="shared" si="250"/>
        <v>16</v>
      </c>
      <c r="Q446" s="207"/>
      <c r="R446" s="185"/>
      <c r="S446" s="159"/>
      <c r="T446" s="195"/>
      <c r="U446" s="195">
        <f t="shared" si="251"/>
        <v>0</v>
      </c>
      <c r="V446" s="188"/>
      <c r="W446" s="89">
        <v>2130550</v>
      </c>
      <c r="X446" s="89" t="s">
        <v>1281</v>
      </c>
      <c r="Y446" s="118"/>
    </row>
    <row r="447" customHeight="1" spans="1:25">
      <c r="A447" s="202">
        <v>2140199</v>
      </c>
      <c r="B447" s="75" t="s">
        <v>1282</v>
      </c>
      <c r="C447" s="60"/>
      <c r="D447" s="60"/>
      <c r="E447" s="99">
        <f t="shared" si="246"/>
        <v>0</v>
      </c>
      <c r="F447" s="98">
        <f t="shared" si="252"/>
        <v>0</v>
      </c>
      <c r="G447" s="99">
        <f t="shared" si="247"/>
        <v>0</v>
      </c>
      <c r="H447" s="60"/>
      <c r="I447" s="98">
        <f t="shared" si="248"/>
        <v>0</v>
      </c>
      <c r="J447" s="99">
        <f t="shared" si="249"/>
        <v>0</v>
      </c>
      <c r="K447" s="202">
        <v>2140199</v>
      </c>
      <c r="L447" s="202" t="s">
        <v>1282</v>
      </c>
      <c r="M447" s="184"/>
      <c r="N447" s="184"/>
      <c r="O447" s="184"/>
      <c r="P447" s="184">
        <f t="shared" si="250"/>
        <v>0</v>
      </c>
      <c r="Q447" s="207"/>
      <c r="R447" s="185"/>
      <c r="S447" s="159"/>
      <c r="T447" s="195"/>
      <c r="U447" s="195">
        <f t="shared" si="251"/>
        <v>0</v>
      </c>
      <c r="V447" s="188"/>
      <c r="W447" s="89">
        <v>2130899</v>
      </c>
      <c r="X447" s="89" t="s">
        <v>1283</v>
      </c>
      <c r="Y447" s="118"/>
    </row>
    <row r="448" customHeight="1" spans="1:25">
      <c r="A448" s="202">
        <v>21402</v>
      </c>
      <c r="B448" s="75" t="s">
        <v>1284</v>
      </c>
      <c r="C448" s="60">
        <f t="shared" ref="C448:H448" si="268">SUM(C449:C449)</f>
        <v>0</v>
      </c>
      <c r="D448" s="60">
        <f t="shared" si="268"/>
        <v>0</v>
      </c>
      <c r="E448" s="99">
        <f t="shared" si="246"/>
        <v>0</v>
      </c>
      <c r="F448" s="98">
        <f t="shared" si="252"/>
        <v>0</v>
      </c>
      <c r="G448" s="99">
        <f t="shared" si="247"/>
        <v>0</v>
      </c>
      <c r="H448" s="60">
        <f t="shared" si="268"/>
        <v>0</v>
      </c>
      <c r="I448" s="98">
        <f t="shared" si="248"/>
        <v>0</v>
      </c>
      <c r="J448" s="99">
        <f t="shared" si="249"/>
        <v>0</v>
      </c>
      <c r="K448" s="202">
        <v>21402</v>
      </c>
      <c r="L448" s="204" t="s">
        <v>1284</v>
      </c>
      <c r="M448" s="184"/>
      <c r="N448" s="184"/>
      <c r="O448" s="184"/>
      <c r="P448" s="184">
        <f t="shared" si="250"/>
        <v>0</v>
      </c>
      <c r="Q448" s="207"/>
      <c r="R448" s="185"/>
      <c r="S448" s="159"/>
      <c r="T448" s="195"/>
      <c r="U448" s="195">
        <f t="shared" si="251"/>
        <v>0</v>
      </c>
      <c r="V448" s="188"/>
      <c r="W448" s="89">
        <v>21309</v>
      </c>
      <c r="X448" s="194" t="s">
        <v>1285</v>
      </c>
      <c r="Y448" s="118"/>
    </row>
    <row r="449" customHeight="1" spans="1:25">
      <c r="A449" s="202">
        <v>2140299</v>
      </c>
      <c r="B449" s="75" t="s">
        <v>1286</v>
      </c>
      <c r="C449" s="60"/>
      <c r="D449" s="60"/>
      <c r="E449" s="99">
        <f t="shared" si="246"/>
        <v>0</v>
      </c>
      <c r="F449" s="98">
        <f t="shared" si="252"/>
        <v>0</v>
      </c>
      <c r="G449" s="99">
        <f t="shared" si="247"/>
        <v>0</v>
      </c>
      <c r="H449" s="60"/>
      <c r="I449" s="98">
        <f t="shared" si="248"/>
        <v>0</v>
      </c>
      <c r="J449" s="99">
        <f t="shared" si="249"/>
        <v>0</v>
      </c>
      <c r="K449" s="202">
        <v>2140299</v>
      </c>
      <c r="L449" s="202" t="s">
        <v>1286</v>
      </c>
      <c r="M449" s="184"/>
      <c r="N449" s="184"/>
      <c r="O449" s="184"/>
      <c r="P449" s="184">
        <f t="shared" si="250"/>
        <v>0</v>
      </c>
      <c r="Q449" s="207"/>
      <c r="R449" s="185"/>
      <c r="S449" s="159"/>
      <c r="T449" s="195"/>
      <c r="U449" s="195">
        <f t="shared" si="251"/>
        <v>0</v>
      </c>
      <c r="W449" s="89">
        <v>2140102</v>
      </c>
      <c r="X449" s="89" t="s">
        <v>473</v>
      </c>
      <c r="Y449" s="118"/>
    </row>
    <row r="450" customHeight="1" spans="1:25">
      <c r="A450" s="202">
        <v>21403</v>
      </c>
      <c r="B450" s="75" t="s">
        <v>1287</v>
      </c>
      <c r="C450" s="60">
        <f t="shared" ref="C450:H450" si="269">SUM(C451:C451)</f>
        <v>0</v>
      </c>
      <c r="D450" s="60">
        <f t="shared" si="269"/>
        <v>0</v>
      </c>
      <c r="E450" s="99">
        <f t="shared" si="246"/>
        <v>0</v>
      </c>
      <c r="F450" s="98">
        <f t="shared" si="252"/>
        <v>0</v>
      </c>
      <c r="G450" s="99">
        <f t="shared" si="247"/>
        <v>0</v>
      </c>
      <c r="H450" s="60">
        <f t="shared" si="269"/>
        <v>0</v>
      </c>
      <c r="I450" s="98">
        <f t="shared" si="248"/>
        <v>0</v>
      </c>
      <c r="J450" s="99">
        <f t="shared" si="249"/>
        <v>0</v>
      </c>
      <c r="K450" s="202">
        <v>21403</v>
      </c>
      <c r="L450" s="204" t="s">
        <v>1287</v>
      </c>
      <c r="M450" s="184"/>
      <c r="N450" s="184"/>
      <c r="O450" s="184"/>
      <c r="P450" s="184">
        <f t="shared" si="250"/>
        <v>0</v>
      </c>
      <c r="Q450" s="207"/>
      <c r="R450" s="185"/>
      <c r="S450" s="159"/>
      <c r="T450" s="195"/>
      <c r="U450" s="195">
        <f t="shared" si="251"/>
        <v>0</v>
      </c>
      <c r="W450" s="89">
        <v>2140103</v>
      </c>
      <c r="X450" s="89" t="s">
        <v>549</v>
      </c>
      <c r="Y450" s="118"/>
    </row>
    <row r="451" customHeight="1" spans="1:25">
      <c r="A451" s="202">
        <v>2140399</v>
      </c>
      <c r="B451" s="75" t="s">
        <v>1288</v>
      </c>
      <c r="C451" s="60"/>
      <c r="D451" s="60"/>
      <c r="E451" s="99">
        <f t="shared" si="246"/>
        <v>0</v>
      </c>
      <c r="F451" s="98">
        <f t="shared" si="252"/>
        <v>0</v>
      </c>
      <c r="G451" s="99">
        <f t="shared" si="247"/>
        <v>0</v>
      </c>
      <c r="H451" s="60"/>
      <c r="I451" s="98">
        <f t="shared" si="248"/>
        <v>0</v>
      </c>
      <c r="J451" s="99">
        <f t="shared" si="249"/>
        <v>0</v>
      </c>
      <c r="K451" s="202">
        <v>2140399</v>
      </c>
      <c r="L451" s="202" t="s">
        <v>1288</v>
      </c>
      <c r="M451" s="184"/>
      <c r="N451" s="184"/>
      <c r="O451" s="184"/>
      <c r="P451" s="184">
        <f t="shared" si="250"/>
        <v>0</v>
      </c>
      <c r="Q451" s="207"/>
      <c r="R451" s="185"/>
      <c r="S451" s="159"/>
      <c r="T451" s="195"/>
      <c r="U451" s="195">
        <f t="shared" si="251"/>
        <v>0</v>
      </c>
      <c r="V451" s="188"/>
      <c r="W451" s="89">
        <v>2140123</v>
      </c>
      <c r="X451" s="89" t="s">
        <v>1289</v>
      </c>
      <c r="Y451" s="118"/>
    </row>
    <row r="452" customHeight="1" spans="1:25">
      <c r="A452" s="202">
        <v>21404</v>
      </c>
      <c r="B452" s="75" t="s">
        <v>1290</v>
      </c>
      <c r="C452" s="60">
        <f t="shared" ref="C452:H452" si="270">SUM(C453:C453)</f>
        <v>0</v>
      </c>
      <c r="D452" s="60">
        <f t="shared" si="270"/>
        <v>0</v>
      </c>
      <c r="E452" s="99">
        <f t="shared" si="246"/>
        <v>0</v>
      </c>
      <c r="F452" s="98">
        <f t="shared" si="252"/>
        <v>0</v>
      </c>
      <c r="G452" s="99">
        <f t="shared" si="247"/>
        <v>0</v>
      </c>
      <c r="H452" s="60">
        <f t="shared" si="270"/>
        <v>0</v>
      </c>
      <c r="I452" s="98">
        <f t="shared" si="248"/>
        <v>0</v>
      </c>
      <c r="J452" s="99">
        <f t="shared" si="249"/>
        <v>0</v>
      </c>
      <c r="K452" s="202">
        <v>21404</v>
      </c>
      <c r="L452" s="204" t="s">
        <v>1291</v>
      </c>
      <c r="M452" s="184"/>
      <c r="N452" s="184"/>
      <c r="O452" s="184"/>
      <c r="P452" s="184">
        <f t="shared" si="250"/>
        <v>0</v>
      </c>
      <c r="Q452" s="207"/>
      <c r="R452" s="185"/>
      <c r="S452" s="159"/>
      <c r="T452" s="195"/>
      <c r="U452" s="195">
        <f t="shared" si="251"/>
        <v>0</v>
      </c>
      <c r="V452" s="188"/>
      <c r="W452" s="89">
        <v>2140127</v>
      </c>
      <c r="X452" s="89" t="s">
        <v>1292</v>
      </c>
      <c r="Y452" s="118"/>
    </row>
    <row r="453" customHeight="1" spans="1:25">
      <c r="A453" s="202">
        <v>2140499</v>
      </c>
      <c r="B453" s="75" t="s">
        <v>1293</v>
      </c>
      <c r="C453" s="60"/>
      <c r="D453" s="60"/>
      <c r="E453" s="99">
        <f t="shared" si="246"/>
        <v>0</v>
      </c>
      <c r="F453" s="98">
        <f t="shared" si="252"/>
        <v>0</v>
      </c>
      <c r="G453" s="99">
        <f t="shared" si="247"/>
        <v>0</v>
      </c>
      <c r="H453" s="60"/>
      <c r="I453" s="98">
        <f t="shared" si="248"/>
        <v>0</v>
      </c>
      <c r="J453" s="99">
        <f t="shared" si="249"/>
        <v>0</v>
      </c>
      <c r="K453" s="202">
        <v>2140499</v>
      </c>
      <c r="L453" s="202" t="s">
        <v>1294</v>
      </c>
      <c r="M453" s="184"/>
      <c r="N453" s="184"/>
      <c r="O453" s="184"/>
      <c r="P453" s="184">
        <f t="shared" si="250"/>
        <v>0</v>
      </c>
      <c r="Q453" s="207"/>
      <c r="R453" s="185"/>
      <c r="S453" s="159"/>
      <c r="T453" s="195"/>
      <c r="U453" s="195">
        <f t="shared" si="251"/>
        <v>0</v>
      </c>
      <c r="V453" s="188"/>
      <c r="W453" s="89">
        <v>2140131</v>
      </c>
      <c r="X453" s="89" t="s">
        <v>1295</v>
      </c>
      <c r="Y453" s="118"/>
    </row>
    <row r="454" customHeight="1" spans="1:25">
      <c r="A454" s="202">
        <v>21405</v>
      </c>
      <c r="B454" s="75" t="s">
        <v>1296</v>
      </c>
      <c r="C454" s="60">
        <f t="shared" ref="C454:H454" si="271">SUM(C455:C455)</f>
        <v>0</v>
      </c>
      <c r="D454" s="60">
        <f t="shared" si="271"/>
        <v>0</v>
      </c>
      <c r="E454" s="99">
        <f t="shared" ref="E454:E517" si="272">IF(C454&lt;&gt;0,D454/C454*100,0)</f>
        <v>0</v>
      </c>
      <c r="F454" s="98">
        <f t="shared" si="252"/>
        <v>0</v>
      </c>
      <c r="G454" s="99">
        <f t="shared" ref="G454:G517" si="273">IF(M454&lt;&gt;0,(D454/M454-1)*100,0)</f>
        <v>0</v>
      </c>
      <c r="H454" s="60">
        <f t="shared" si="271"/>
        <v>0</v>
      </c>
      <c r="I454" s="98">
        <f t="shared" ref="I454:I517" si="274">H454-C454</f>
        <v>0</v>
      </c>
      <c r="J454" s="99">
        <f t="shared" ref="J454:J517" si="275">IF(C454&lt;&gt;0,(H454/C454-1)*100,0)</f>
        <v>0</v>
      </c>
      <c r="K454" s="202">
        <v>21405</v>
      </c>
      <c r="L454" s="204" t="s">
        <v>1296</v>
      </c>
      <c r="M454" s="184"/>
      <c r="N454" s="184"/>
      <c r="O454" s="184"/>
      <c r="P454" s="184">
        <f t="shared" ref="P454:P491" si="276">D454</f>
        <v>0</v>
      </c>
      <c r="Q454" s="207"/>
      <c r="R454" s="185"/>
      <c r="S454" s="159"/>
      <c r="T454" s="195"/>
      <c r="U454" s="195">
        <f t="shared" ref="U454:U517" si="277">Q454+R454+S454+T454</f>
        <v>0</v>
      </c>
      <c r="W454" s="89">
        <v>2140133</v>
      </c>
      <c r="X454" s="89" t="s">
        <v>1297</v>
      </c>
      <c r="Y454" s="118"/>
    </row>
    <row r="455" customHeight="1" spans="1:25">
      <c r="A455" s="202">
        <v>2140599</v>
      </c>
      <c r="B455" s="75" t="s">
        <v>1298</v>
      </c>
      <c r="C455" s="60"/>
      <c r="D455" s="60"/>
      <c r="E455" s="99">
        <f t="shared" si="272"/>
        <v>0</v>
      </c>
      <c r="F455" s="98">
        <f t="shared" si="252"/>
        <v>0</v>
      </c>
      <c r="G455" s="99">
        <f t="shared" si="273"/>
        <v>0</v>
      </c>
      <c r="H455" s="60"/>
      <c r="I455" s="98">
        <f t="shared" si="274"/>
        <v>0</v>
      </c>
      <c r="J455" s="99">
        <f t="shared" si="275"/>
        <v>0</v>
      </c>
      <c r="K455" s="202">
        <v>2140599</v>
      </c>
      <c r="L455" s="202" t="s">
        <v>1298</v>
      </c>
      <c r="M455" s="184"/>
      <c r="N455" s="184"/>
      <c r="O455" s="184"/>
      <c r="P455" s="184">
        <f t="shared" si="276"/>
        <v>0</v>
      </c>
      <c r="Q455" s="207"/>
      <c r="R455" s="185"/>
      <c r="S455" s="159"/>
      <c r="T455" s="195"/>
      <c r="U455" s="195">
        <f t="shared" si="277"/>
        <v>0</v>
      </c>
      <c r="V455" s="188"/>
      <c r="W455" s="89">
        <v>2140201</v>
      </c>
      <c r="X455" s="89" t="s">
        <v>471</v>
      </c>
      <c r="Y455" s="118"/>
    </row>
    <row r="456" customHeight="1" spans="1:25">
      <c r="A456" s="202">
        <v>21406</v>
      </c>
      <c r="B456" s="75" t="s">
        <v>1299</v>
      </c>
      <c r="C456" s="60">
        <f t="shared" ref="C456:H456" si="278">SUM(C457:C457)</f>
        <v>0</v>
      </c>
      <c r="D456" s="60">
        <f t="shared" si="278"/>
        <v>0</v>
      </c>
      <c r="E456" s="99">
        <f t="shared" si="272"/>
        <v>0</v>
      </c>
      <c r="F456" s="98">
        <f t="shared" si="252"/>
        <v>0</v>
      </c>
      <c r="G456" s="99">
        <f t="shared" si="273"/>
        <v>0</v>
      </c>
      <c r="H456" s="60">
        <f t="shared" si="278"/>
        <v>0</v>
      </c>
      <c r="I456" s="98">
        <f t="shared" si="274"/>
        <v>0</v>
      </c>
      <c r="J456" s="99">
        <f t="shared" si="275"/>
        <v>0</v>
      </c>
      <c r="K456" s="202">
        <v>21406</v>
      </c>
      <c r="L456" s="204" t="s">
        <v>1299</v>
      </c>
      <c r="M456" s="184"/>
      <c r="N456" s="184"/>
      <c r="O456" s="184"/>
      <c r="P456" s="184">
        <f t="shared" si="276"/>
        <v>0</v>
      </c>
      <c r="Q456" s="207"/>
      <c r="R456" s="185"/>
      <c r="S456" s="159"/>
      <c r="T456" s="195"/>
      <c r="U456" s="195">
        <f t="shared" si="277"/>
        <v>0</v>
      </c>
      <c r="V456" s="188"/>
      <c r="W456" s="89">
        <v>2140202</v>
      </c>
      <c r="X456" s="89" t="s">
        <v>473</v>
      </c>
      <c r="Y456" s="118"/>
    </row>
    <row r="457" customHeight="1" spans="1:25">
      <c r="A457" s="202">
        <v>2140699</v>
      </c>
      <c r="B457" s="75" t="s">
        <v>1300</v>
      </c>
      <c r="C457" s="60"/>
      <c r="D457" s="60"/>
      <c r="E457" s="99">
        <f t="shared" si="272"/>
        <v>0</v>
      </c>
      <c r="F457" s="98">
        <f t="shared" si="252"/>
        <v>0</v>
      </c>
      <c r="G457" s="99">
        <f t="shared" si="273"/>
        <v>0</v>
      </c>
      <c r="H457" s="60"/>
      <c r="I457" s="98">
        <f t="shared" si="274"/>
        <v>0</v>
      </c>
      <c r="J457" s="99">
        <f t="shared" si="275"/>
        <v>0</v>
      </c>
      <c r="K457" s="202">
        <v>2140699</v>
      </c>
      <c r="L457" s="202" t="s">
        <v>1300</v>
      </c>
      <c r="M457" s="184"/>
      <c r="N457" s="184"/>
      <c r="O457" s="184"/>
      <c r="P457" s="184">
        <f t="shared" si="276"/>
        <v>0</v>
      </c>
      <c r="Q457" s="207"/>
      <c r="R457" s="185"/>
      <c r="S457" s="159"/>
      <c r="T457" s="195"/>
      <c r="U457" s="195">
        <f t="shared" si="277"/>
        <v>0</v>
      </c>
      <c r="V457" s="188"/>
      <c r="W457" s="89">
        <v>2140206</v>
      </c>
      <c r="X457" s="89" t="s">
        <v>1301</v>
      </c>
      <c r="Y457" s="118"/>
    </row>
    <row r="458" customHeight="1" spans="1:25">
      <c r="A458" s="202">
        <v>21499</v>
      </c>
      <c r="B458" s="75" t="s">
        <v>1302</v>
      </c>
      <c r="C458" s="60">
        <f t="shared" ref="C458:H458" si="279">SUM(C459:C460)</f>
        <v>0</v>
      </c>
      <c r="D458" s="60">
        <f t="shared" si="279"/>
        <v>103</v>
      </c>
      <c r="E458" s="99">
        <f t="shared" si="272"/>
        <v>0</v>
      </c>
      <c r="F458" s="98">
        <f t="shared" ref="F458:F521" si="280">D458-M458</f>
        <v>103</v>
      </c>
      <c r="G458" s="99">
        <f t="shared" si="273"/>
        <v>0</v>
      </c>
      <c r="H458" s="60">
        <f t="shared" si="279"/>
        <v>0</v>
      </c>
      <c r="I458" s="98">
        <f t="shared" si="274"/>
        <v>0</v>
      </c>
      <c r="J458" s="99">
        <f t="shared" si="275"/>
        <v>0</v>
      </c>
      <c r="K458" s="202">
        <v>21499</v>
      </c>
      <c r="L458" s="204" t="s">
        <v>1302</v>
      </c>
      <c r="M458" s="184"/>
      <c r="N458" s="60">
        <f>SUM(N459:N460)</f>
        <v>30</v>
      </c>
      <c r="O458" s="60">
        <f>SUM(O459:O460)</f>
        <v>103</v>
      </c>
      <c r="P458" s="184">
        <f t="shared" si="276"/>
        <v>103</v>
      </c>
      <c r="Q458" s="207"/>
      <c r="R458" s="185"/>
      <c r="S458" s="159"/>
      <c r="T458" s="195"/>
      <c r="U458" s="195">
        <f t="shared" si="277"/>
        <v>0</v>
      </c>
      <c r="W458" s="89">
        <v>2140207</v>
      </c>
      <c r="X458" s="89" t="s">
        <v>1303</v>
      </c>
      <c r="Y458" s="118"/>
    </row>
    <row r="459" customHeight="1" spans="1:25">
      <c r="A459" s="202">
        <v>2149901</v>
      </c>
      <c r="B459" s="75" t="s">
        <v>1304</v>
      </c>
      <c r="C459" s="60"/>
      <c r="D459" s="60"/>
      <c r="E459" s="99">
        <f t="shared" si="272"/>
        <v>0</v>
      </c>
      <c r="F459" s="98">
        <f t="shared" si="280"/>
        <v>0</v>
      </c>
      <c r="G459" s="99">
        <f t="shared" si="273"/>
        <v>0</v>
      </c>
      <c r="H459" s="60"/>
      <c r="I459" s="98">
        <f t="shared" si="274"/>
        <v>0</v>
      </c>
      <c r="J459" s="99">
        <f t="shared" si="275"/>
        <v>0</v>
      </c>
      <c r="K459" s="202">
        <v>2149901</v>
      </c>
      <c r="L459" s="202" t="s">
        <v>1304</v>
      </c>
      <c r="M459" s="184"/>
      <c r="N459" s="184"/>
      <c r="O459" s="184"/>
      <c r="P459" s="184">
        <f t="shared" si="276"/>
        <v>0</v>
      </c>
      <c r="Q459" s="207"/>
      <c r="R459" s="185"/>
      <c r="S459" s="159"/>
      <c r="T459" s="195"/>
      <c r="U459" s="195">
        <f t="shared" si="277"/>
        <v>0</v>
      </c>
      <c r="W459" s="89">
        <v>2140208</v>
      </c>
      <c r="X459" s="89" t="s">
        <v>1305</v>
      </c>
      <c r="Y459" s="118"/>
    </row>
    <row r="460" customHeight="1" spans="1:25">
      <c r="A460" s="202">
        <v>2149999</v>
      </c>
      <c r="B460" s="75" t="s">
        <v>1306</v>
      </c>
      <c r="C460" s="60"/>
      <c r="D460" s="60">
        <v>103</v>
      </c>
      <c r="E460" s="99">
        <f t="shared" si="272"/>
        <v>0</v>
      </c>
      <c r="F460" s="98">
        <f t="shared" si="280"/>
        <v>103</v>
      </c>
      <c r="G460" s="99">
        <f t="shared" si="273"/>
        <v>0</v>
      </c>
      <c r="H460" s="60"/>
      <c r="I460" s="98">
        <f t="shared" si="274"/>
        <v>0</v>
      </c>
      <c r="J460" s="99">
        <f t="shared" si="275"/>
        <v>0</v>
      </c>
      <c r="K460" s="202">
        <v>2149999</v>
      </c>
      <c r="L460" s="202" t="s">
        <v>1306</v>
      </c>
      <c r="M460" s="184"/>
      <c r="N460" s="184">
        <v>30</v>
      </c>
      <c r="O460" s="184">
        <v>103</v>
      </c>
      <c r="P460" s="184">
        <f t="shared" si="276"/>
        <v>103</v>
      </c>
      <c r="Q460" s="207"/>
      <c r="R460" s="185"/>
      <c r="S460" s="159"/>
      <c r="T460" s="195"/>
      <c r="U460" s="195">
        <f t="shared" si="277"/>
        <v>0</v>
      </c>
      <c r="V460" s="188"/>
      <c r="W460" s="89">
        <v>2140299</v>
      </c>
      <c r="X460" s="89" t="s">
        <v>1307</v>
      </c>
      <c r="Y460" s="118"/>
    </row>
    <row r="461" s="67" customFormat="1" customHeight="1" spans="1:25">
      <c r="A461" s="204">
        <v>215</v>
      </c>
      <c r="B461" s="97" t="s">
        <v>1308</v>
      </c>
      <c r="C461" s="55">
        <f t="shared" ref="C461:H461" si="281">SUM(C462,C464,C466,C468,C470,C472,C476)</f>
        <v>33296</v>
      </c>
      <c r="D461" s="55">
        <f t="shared" si="281"/>
        <v>21802</v>
      </c>
      <c r="E461" s="96">
        <f t="shared" si="272"/>
        <v>65.4793368572802</v>
      </c>
      <c r="F461" s="95">
        <f t="shared" si="280"/>
        <v>1821</v>
      </c>
      <c r="G461" s="96">
        <f t="shared" si="273"/>
        <v>9.11365797507633</v>
      </c>
      <c r="H461" s="55">
        <f t="shared" si="281"/>
        <v>26076</v>
      </c>
      <c r="I461" s="95">
        <f t="shared" si="274"/>
        <v>-7220</v>
      </c>
      <c r="J461" s="96">
        <f t="shared" si="275"/>
        <v>-21.6842864007689</v>
      </c>
      <c r="K461" s="204">
        <v>215</v>
      </c>
      <c r="L461" s="204" t="s">
        <v>1309</v>
      </c>
      <c r="M461" s="55">
        <f>SUM(M462,M464,M466,M468,M470,M472,M476)</f>
        <v>19981</v>
      </c>
      <c r="N461" s="55" t="e">
        <f>SUM(N462,N464,N466,N468,#REF!,N472,N476)</f>
        <v>#REF!</v>
      </c>
      <c r="O461" s="55" t="e">
        <f>SUM(O462,O464,O466,O468,#REF!,O472,O476)</f>
        <v>#REF!</v>
      </c>
      <c r="P461" s="184">
        <f t="shared" si="276"/>
        <v>21802</v>
      </c>
      <c r="Q461" s="207"/>
      <c r="R461" s="159"/>
      <c r="S461" s="159"/>
      <c r="T461" s="193"/>
      <c r="U461" s="193">
        <f t="shared" si="277"/>
        <v>0</v>
      </c>
      <c r="V461" s="188"/>
      <c r="W461" s="89">
        <v>21403</v>
      </c>
      <c r="X461" s="194" t="s">
        <v>1310</v>
      </c>
      <c r="Y461" s="118"/>
    </row>
    <row r="462" customHeight="1" spans="1:25">
      <c r="A462" s="202">
        <v>21501</v>
      </c>
      <c r="B462" s="75" t="s">
        <v>1311</v>
      </c>
      <c r="C462" s="60">
        <f t="shared" ref="C462:H462" si="282">SUM(C463:C463)</f>
        <v>0</v>
      </c>
      <c r="D462" s="60">
        <f t="shared" si="282"/>
        <v>0</v>
      </c>
      <c r="E462" s="99">
        <f t="shared" si="272"/>
        <v>0</v>
      </c>
      <c r="F462" s="98">
        <f t="shared" si="280"/>
        <v>0</v>
      </c>
      <c r="G462" s="99">
        <f t="shared" si="273"/>
        <v>0</v>
      </c>
      <c r="H462" s="60">
        <f t="shared" si="282"/>
        <v>0</v>
      </c>
      <c r="I462" s="98">
        <f t="shared" si="274"/>
        <v>0</v>
      </c>
      <c r="J462" s="99">
        <f t="shared" si="275"/>
        <v>0</v>
      </c>
      <c r="K462" s="202">
        <v>21501</v>
      </c>
      <c r="L462" s="204" t="s">
        <v>1311</v>
      </c>
      <c r="M462" s="60">
        <f>SUM(M463:M463)</f>
        <v>0</v>
      </c>
      <c r="N462" s="184"/>
      <c r="O462" s="184"/>
      <c r="P462" s="184">
        <f t="shared" si="276"/>
        <v>0</v>
      </c>
      <c r="Q462" s="207"/>
      <c r="R462" s="185"/>
      <c r="S462" s="159"/>
      <c r="T462" s="195"/>
      <c r="U462" s="195">
        <f t="shared" si="277"/>
        <v>0</v>
      </c>
      <c r="W462" s="89">
        <v>2140301</v>
      </c>
      <c r="X462" s="89" t="s">
        <v>471</v>
      </c>
      <c r="Y462" s="118"/>
    </row>
    <row r="463" customHeight="1" spans="1:25">
      <c r="A463" s="202">
        <v>2150199</v>
      </c>
      <c r="B463" s="75" t="s">
        <v>1312</v>
      </c>
      <c r="C463" s="60"/>
      <c r="D463" s="60"/>
      <c r="E463" s="99">
        <f t="shared" si="272"/>
        <v>0</v>
      </c>
      <c r="F463" s="98">
        <f t="shared" si="280"/>
        <v>0</v>
      </c>
      <c r="G463" s="99">
        <f t="shared" si="273"/>
        <v>0</v>
      </c>
      <c r="H463" s="60"/>
      <c r="I463" s="98">
        <f t="shared" si="274"/>
        <v>0</v>
      </c>
      <c r="J463" s="99">
        <f t="shared" si="275"/>
        <v>0</v>
      </c>
      <c r="K463" s="202">
        <v>2150199</v>
      </c>
      <c r="L463" s="202" t="s">
        <v>1312</v>
      </c>
      <c r="M463" s="184"/>
      <c r="N463" s="184"/>
      <c r="O463" s="184"/>
      <c r="P463" s="184">
        <f t="shared" si="276"/>
        <v>0</v>
      </c>
      <c r="Q463" s="207"/>
      <c r="R463" s="185"/>
      <c r="S463" s="159"/>
      <c r="T463" s="195"/>
      <c r="U463" s="195">
        <f t="shared" si="277"/>
        <v>0</v>
      </c>
      <c r="W463" s="89">
        <v>21404</v>
      </c>
      <c r="X463" s="194" t="s">
        <v>1313</v>
      </c>
      <c r="Y463" s="118"/>
    </row>
    <row r="464" customHeight="1" spans="1:25">
      <c r="A464" s="202">
        <v>21502</v>
      </c>
      <c r="B464" s="75" t="s">
        <v>1314</v>
      </c>
      <c r="C464" s="60">
        <f t="shared" ref="C464:H464" si="283">SUM(C465:C465)</f>
        <v>0</v>
      </c>
      <c r="D464" s="60">
        <f t="shared" si="283"/>
        <v>0</v>
      </c>
      <c r="E464" s="99">
        <f t="shared" si="272"/>
        <v>0</v>
      </c>
      <c r="F464" s="98">
        <f t="shared" si="280"/>
        <v>0</v>
      </c>
      <c r="G464" s="99">
        <f t="shared" si="273"/>
        <v>0</v>
      </c>
      <c r="H464" s="60">
        <f t="shared" si="283"/>
        <v>0</v>
      </c>
      <c r="I464" s="98">
        <f t="shared" si="274"/>
        <v>0</v>
      </c>
      <c r="J464" s="99">
        <f t="shared" si="275"/>
        <v>0</v>
      </c>
      <c r="K464" s="202">
        <v>21502</v>
      </c>
      <c r="L464" s="204" t="s">
        <v>1314</v>
      </c>
      <c r="M464" s="184"/>
      <c r="N464" s="184"/>
      <c r="O464" s="184"/>
      <c r="P464" s="184">
        <f t="shared" si="276"/>
        <v>0</v>
      </c>
      <c r="Q464" s="207"/>
      <c r="R464" s="185"/>
      <c r="S464" s="159"/>
      <c r="T464" s="195"/>
      <c r="U464" s="195">
        <f t="shared" si="277"/>
        <v>0</v>
      </c>
      <c r="V464" s="188"/>
      <c r="W464" s="89">
        <v>2140401</v>
      </c>
      <c r="X464" s="89" t="s">
        <v>1315</v>
      </c>
      <c r="Y464" s="118"/>
    </row>
    <row r="465" customHeight="1" spans="1:25">
      <c r="A465" s="202">
        <v>2150299</v>
      </c>
      <c r="B465" s="75" t="s">
        <v>1316</v>
      </c>
      <c r="C465" s="60"/>
      <c r="D465" s="60"/>
      <c r="E465" s="99">
        <f t="shared" si="272"/>
        <v>0</v>
      </c>
      <c r="F465" s="98">
        <f t="shared" si="280"/>
        <v>0</v>
      </c>
      <c r="G465" s="99">
        <f t="shared" si="273"/>
        <v>0</v>
      </c>
      <c r="H465" s="60"/>
      <c r="I465" s="98">
        <f t="shared" si="274"/>
        <v>0</v>
      </c>
      <c r="J465" s="99">
        <f t="shared" si="275"/>
        <v>0</v>
      </c>
      <c r="K465" s="202">
        <v>2150299</v>
      </c>
      <c r="L465" s="202" t="s">
        <v>1316</v>
      </c>
      <c r="M465" s="184"/>
      <c r="N465" s="184"/>
      <c r="O465" s="184"/>
      <c r="P465" s="184">
        <f t="shared" si="276"/>
        <v>0</v>
      </c>
      <c r="Q465" s="207"/>
      <c r="R465" s="185"/>
      <c r="S465" s="159"/>
      <c r="T465" s="195"/>
      <c r="U465" s="195">
        <f t="shared" si="277"/>
        <v>0</v>
      </c>
      <c r="W465" s="89">
        <v>2140699</v>
      </c>
      <c r="X465" s="89" t="s">
        <v>1317</v>
      </c>
      <c r="Y465" s="118"/>
    </row>
    <row r="466" customHeight="1" spans="1:25">
      <c r="A466" s="202">
        <v>21503</v>
      </c>
      <c r="B466" s="75" t="s">
        <v>1318</v>
      </c>
      <c r="C466" s="60">
        <f t="shared" ref="C466:H466" si="284">SUM(C467:C467)</f>
        <v>0</v>
      </c>
      <c r="D466" s="60">
        <f t="shared" si="284"/>
        <v>6</v>
      </c>
      <c r="E466" s="99">
        <f t="shared" si="272"/>
        <v>0</v>
      </c>
      <c r="F466" s="98">
        <f t="shared" si="280"/>
        <v>6</v>
      </c>
      <c r="G466" s="99">
        <f t="shared" si="273"/>
        <v>0</v>
      </c>
      <c r="H466" s="60">
        <f t="shared" si="284"/>
        <v>0</v>
      </c>
      <c r="I466" s="98">
        <f t="shared" si="274"/>
        <v>0</v>
      </c>
      <c r="J466" s="99">
        <f t="shared" si="275"/>
        <v>0</v>
      </c>
      <c r="K466" s="202">
        <v>21503</v>
      </c>
      <c r="L466" s="204" t="s">
        <v>1318</v>
      </c>
      <c r="M466" s="184">
        <f t="shared" ref="M466:O466" si="285">SUM(M467:M467)</f>
        <v>0</v>
      </c>
      <c r="N466" s="184">
        <f t="shared" si="285"/>
        <v>6</v>
      </c>
      <c r="O466" s="184">
        <f t="shared" si="285"/>
        <v>6</v>
      </c>
      <c r="P466" s="184">
        <f t="shared" si="276"/>
        <v>6</v>
      </c>
      <c r="Q466" s="207"/>
      <c r="R466" s="185"/>
      <c r="S466" s="159"/>
      <c r="T466" s="195"/>
      <c r="U466" s="195">
        <f t="shared" si="277"/>
        <v>0</v>
      </c>
      <c r="V466" s="188"/>
      <c r="W466" s="89">
        <v>21499</v>
      </c>
      <c r="X466" s="194" t="s">
        <v>1319</v>
      </c>
      <c r="Y466" s="118"/>
    </row>
    <row r="467" customHeight="1" spans="1:25">
      <c r="A467" s="202">
        <v>2150399</v>
      </c>
      <c r="B467" s="75" t="s">
        <v>1320</v>
      </c>
      <c r="C467" s="60"/>
      <c r="D467" s="60">
        <v>6</v>
      </c>
      <c r="E467" s="99">
        <f t="shared" si="272"/>
        <v>0</v>
      </c>
      <c r="F467" s="98">
        <f t="shared" si="280"/>
        <v>6</v>
      </c>
      <c r="G467" s="99">
        <f t="shared" si="273"/>
        <v>0</v>
      </c>
      <c r="H467" s="60"/>
      <c r="I467" s="98">
        <f t="shared" si="274"/>
        <v>0</v>
      </c>
      <c r="J467" s="99">
        <f t="shared" si="275"/>
        <v>0</v>
      </c>
      <c r="K467" s="202">
        <v>2150399</v>
      </c>
      <c r="L467" s="202" t="s">
        <v>1320</v>
      </c>
      <c r="M467" s="184"/>
      <c r="N467" s="184">
        <v>6</v>
      </c>
      <c r="O467" s="184">
        <v>6</v>
      </c>
      <c r="P467" s="184">
        <f t="shared" si="276"/>
        <v>6</v>
      </c>
      <c r="Q467" s="207"/>
      <c r="R467" s="185"/>
      <c r="S467" s="159"/>
      <c r="T467" s="195"/>
      <c r="U467" s="195">
        <f t="shared" si="277"/>
        <v>0</v>
      </c>
      <c r="V467" s="188"/>
      <c r="W467" s="89">
        <v>21501</v>
      </c>
      <c r="X467" s="194" t="s">
        <v>1321</v>
      </c>
      <c r="Y467" s="118"/>
    </row>
    <row r="468" customHeight="1" spans="1:25">
      <c r="A468" s="202">
        <v>21505</v>
      </c>
      <c r="B468" s="75" t="s">
        <v>1322</v>
      </c>
      <c r="C468" s="60">
        <f t="shared" ref="C468:H468" si="286">SUM(C469:C469)</f>
        <v>16</v>
      </c>
      <c r="D468" s="60">
        <f t="shared" si="286"/>
        <v>8</v>
      </c>
      <c r="E468" s="99">
        <f t="shared" si="272"/>
        <v>50</v>
      </c>
      <c r="F468" s="98">
        <f t="shared" si="280"/>
        <v>4</v>
      </c>
      <c r="G468" s="99">
        <f t="shared" si="273"/>
        <v>100</v>
      </c>
      <c r="H468" s="60">
        <f t="shared" si="286"/>
        <v>5</v>
      </c>
      <c r="I468" s="98">
        <f t="shared" si="274"/>
        <v>-11</v>
      </c>
      <c r="J468" s="99">
        <f t="shared" si="275"/>
        <v>-68.75</v>
      </c>
      <c r="K468" s="202">
        <v>21505</v>
      </c>
      <c r="L468" s="204" t="s">
        <v>1322</v>
      </c>
      <c r="M468" s="60">
        <f t="shared" ref="M468:O468" si="287">SUM(M469:M469)</f>
        <v>4</v>
      </c>
      <c r="N468" s="60">
        <f t="shared" si="287"/>
        <v>8</v>
      </c>
      <c r="O468" s="60">
        <f t="shared" si="287"/>
        <v>9</v>
      </c>
      <c r="P468" s="184">
        <f t="shared" si="276"/>
        <v>8</v>
      </c>
      <c r="Q468" s="207"/>
      <c r="R468" s="185"/>
      <c r="S468" s="159"/>
      <c r="T468" s="195"/>
      <c r="U468" s="195">
        <f t="shared" si="277"/>
        <v>0</v>
      </c>
      <c r="V468" s="188"/>
      <c r="W468" s="89">
        <v>2150101</v>
      </c>
      <c r="X468" s="89" t="s">
        <v>471</v>
      </c>
      <c r="Y468" s="118"/>
    </row>
    <row r="469" customHeight="1" spans="1:25">
      <c r="A469" s="202">
        <v>2150599</v>
      </c>
      <c r="B469" s="75" t="s">
        <v>1323</v>
      </c>
      <c r="C469" s="60">
        <v>16</v>
      </c>
      <c r="D469" s="60">
        <v>8</v>
      </c>
      <c r="E469" s="99">
        <f t="shared" si="272"/>
        <v>50</v>
      </c>
      <c r="F469" s="98">
        <f t="shared" si="280"/>
        <v>4</v>
      </c>
      <c r="G469" s="99">
        <f t="shared" si="273"/>
        <v>100</v>
      </c>
      <c r="H469" s="60">
        <v>5</v>
      </c>
      <c r="I469" s="98">
        <f t="shared" si="274"/>
        <v>-11</v>
      </c>
      <c r="J469" s="99">
        <f t="shared" si="275"/>
        <v>-68.75</v>
      </c>
      <c r="K469" s="202">
        <v>2150599</v>
      </c>
      <c r="L469" s="202" t="s">
        <v>1323</v>
      </c>
      <c r="M469" s="184">
        <v>4</v>
      </c>
      <c r="N469" s="184">
        <v>8</v>
      </c>
      <c r="O469" s="60">
        <f>C469-7</f>
        <v>9</v>
      </c>
      <c r="P469" s="184">
        <f t="shared" si="276"/>
        <v>8</v>
      </c>
      <c r="Q469" s="207"/>
      <c r="R469" s="185"/>
      <c r="S469" s="159"/>
      <c r="T469" s="195"/>
      <c r="U469" s="195">
        <f t="shared" si="277"/>
        <v>0</v>
      </c>
      <c r="V469" s="188"/>
      <c r="W469" s="89">
        <v>2150202</v>
      </c>
      <c r="X469" s="89" t="s">
        <v>473</v>
      </c>
      <c r="Y469" s="118"/>
    </row>
    <row r="470" customHeight="1" spans="1:25">
      <c r="A470" s="202">
        <v>21507</v>
      </c>
      <c r="B470" s="75" t="s">
        <v>1324</v>
      </c>
      <c r="C470" s="60">
        <f t="shared" ref="C470:H470" si="288">SUM(C471:C471)</f>
        <v>0</v>
      </c>
      <c r="D470" s="60">
        <f t="shared" si="288"/>
        <v>0</v>
      </c>
      <c r="E470" s="99">
        <f t="shared" si="272"/>
        <v>0</v>
      </c>
      <c r="F470" s="98">
        <f t="shared" si="280"/>
        <v>0</v>
      </c>
      <c r="G470" s="99">
        <f t="shared" si="273"/>
        <v>0</v>
      </c>
      <c r="H470" s="60">
        <f t="shared" si="288"/>
        <v>0</v>
      </c>
      <c r="I470" s="98">
        <f t="shared" si="274"/>
        <v>0</v>
      </c>
      <c r="J470" s="99">
        <f t="shared" si="275"/>
        <v>0</v>
      </c>
      <c r="K470" s="202">
        <v>21507</v>
      </c>
      <c r="L470" s="204" t="s">
        <v>1324</v>
      </c>
      <c r="M470" s="184"/>
      <c r="N470" s="184"/>
      <c r="O470" s="184"/>
      <c r="P470" s="184">
        <f t="shared" si="276"/>
        <v>0</v>
      </c>
      <c r="Q470" s="207"/>
      <c r="R470" s="185"/>
      <c r="S470" s="159"/>
      <c r="T470" s="195"/>
      <c r="U470" s="195">
        <f t="shared" si="277"/>
        <v>0</v>
      </c>
      <c r="W470" s="89">
        <v>2150203</v>
      </c>
      <c r="X470" s="89" t="s">
        <v>549</v>
      </c>
      <c r="Y470" s="118"/>
    </row>
    <row r="471" customHeight="1" spans="1:25">
      <c r="A471" s="202">
        <v>2150799</v>
      </c>
      <c r="B471" s="75" t="s">
        <v>1325</v>
      </c>
      <c r="C471" s="60"/>
      <c r="D471" s="60"/>
      <c r="E471" s="99">
        <f t="shared" si="272"/>
        <v>0</v>
      </c>
      <c r="F471" s="98">
        <f t="shared" si="280"/>
        <v>0</v>
      </c>
      <c r="G471" s="99">
        <f t="shared" si="273"/>
        <v>0</v>
      </c>
      <c r="H471" s="60"/>
      <c r="I471" s="98">
        <f t="shared" si="274"/>
        <v>0</v>
      </c>
      <c r="J471" s="99">
        <f t="shared" si="275"/>
        <v>0</v>
      </c>
      <c r="K471" s="202">
        <v>2150799</v>
      </c>
      <c r="L471" s="202" t="s">
        <v>1325</v>
      </c>
      <c r="M471" s="184"/>
      <c r="N471" s="184"/>
      <c r="O471" s="184"/>
      <c r="P471" s="184">
        <f t="shared" si="276"/>
        <v>0</v>
      </c>
      <c r="Q471" s="207"/>
      <c r="R471" s="185"/>
      <c r="S471" s="159"/>
      <c r="T471" s="195"/>
      <c r="U471" s="195">
        <f t="shared" si="277"/>
        <v>0</v>
      </c>
      <c r="V471" s="188"/>
      <c r="W471" s="89">
        <v>2150209</v>
      </c>
      <c r="X471" s="89" t="s">
        <v>1326</v>
      </c>
      <c r="Y471" s="118"/>
    </row>
    <row r="472" customHeight="1" spans="1:25">
      <c r="A472" s="202">
        <v>21508</v>
      </c>
      <c r="B472" s="75" t="s">
        <v>1327</v>
      </c>
      <c r="C472" s="60">
        <f t="shared" ref="C472:H472" si="289">SUM(C473:C475)</f>
        <v>31780</v>
      </c>
      <c r="D472" s="60">
        <f t="shared" si="289"/>
        <v>21699</v>
      </c>
      <c r="E472" s="99">
        <f t="shared" si="272"/>
        <v>68.2787916928886</v>
      </c>
      <c r="F472" s="98">
        <f t="shared" si="280"/>
        <v>1990</v>
      </c>
      <c r="G472" s="99">
        <f t="shared" si="273"/>
        <v>10.096910041098</v>
      </c>
      <c r="H472" s="60">
        <f t="shared" si="289"/>
        <v>24920</v>
      </c>
      <c r="I472" s="98">
        <f t="shared" si="274"/>
        <v>-6860</v>
      </c>
      <c r="J472" s="99">
        <f t="shared" si="275"/>
        <v>-21.5859030837004</v>
      </c>
      <c r="K472" s="202">
        <v>21508</v>
      </c>
      <c r="L472" s="204" t="s">
        <v>1327</v>
      </c>
      <c r="M472" s="60">
        <f t="shared" ref="M472:O472" si="290">SUM(M473:M475)</f>
        <v>19709</v>
      </c>
      <c r="N472" s="60">
        <f t="shared" si="290"/>
        <v>21049</v>
      </c>
      <c r="O472" s="60">
        <f t="shared" si="290"/>
        <v>23307</v>
      </c>
      <c r="P472" s="184">
        <f t="shared" si="276"/>
        <v>21699</v>
      </c>
      <c r="Q472" s="207"/>
      <c r="R472" s="185"/>
      <c r="S472" s="159"/>
      <c r="T472" s="195"/>
      <c r="U472" s="195">
        <f t="shared" si="277"/>
        <v>0</v>
      </c>
      <c r="V472" s="188"/>
      <c r="W472" s="89">
        <v>2150210</v>
      </c>
      <c r="X472" s="89" t="s">
        <v>1328</v>
      </c>
      <c r="Y472" s="118"/>
    </row>
    <row r="473" customHeight="1" spans="1:25">
      <c r="A473" s="202">
        <v>2150805</v>
      </c>
      <c r="B473" s="75" t="s">
        <v>1329</v>
      </c>
      <c r="C473" s="60">
        <v>24445</v>
      </c>
      <c r="D473" s="60">
        <v>15653</v>
      </c>
      <c r="E473" s="99">
        <f t="shared" si="272"/>
        <v>64.0335446921661</v>
      </c>
      <c r="F473" s="98">
        <f t="shared" si="280"/>
        <v>-390</v>
      </c>
      <c r="G473" s="99">
        <f t="shared" si="273"/>
        <v>-2.43096677678738</v>
      </c>
      <c r="H473" s="60">
        <v>19788</v>
      </c>
      <c r="I473" s="98">
        <f t="shared" si="274"/>
        <v>-4657</v>
      </c>
      <c r="J473" s="99">
        <f t="shared" si="275"/>
        <v>-19.0509306606668</v>
      </c>
      <c r="K473" s="202">
        <v>2150805</v>
      </c>
      <c r="L473" s="202" t="s">
        <v>1329</v>
      </c>
      <c r="M473" s="184">
        <v>16043</v>
      </c>
      <c r="N473" s="184">
        <v>14188</v>
      </c>
      <c r="O473" s="184">
        <f>C473-11034</f>
        <v>13411</v>
      </c>
      <c r="P473" s="184">
        <f t="shared" si="276"/>
        <v>15653</v>
      </c>
      <c r="Q473" s="207"/>
      <c r="R473" s="185"/>
      <c r="S473" s="159"/>
      <c r="T473" s="195"/>
      <c r="U473" s="195">
        <f t="shared" si="277"/>
        <v>0</v>
      </c>
      <c r="W473" s="89">
        <v>2150299</v>
      </c>
      <c r="X473" s="89" t="s">
        <v>1330</v>
      </c>
      <c r="Y473" s="118"/>
    </row>
    <row r="474" customHeight="1" spans="1:25">
      <c r="A474" s="208">
        <v>2150806</v>
      </c>
      <c r="B474" s="75" t="s">
        <v>1331</v>
      </c>
      <c r="C474" s="60"/>
      <c r="D474" s="60"/>
      <c r="E474" s="99">
        <f t="shared" si="272"/>
        <v>0</v>
      </c>
      <c r="F474" s="98">
        <f t="shared" si="280"/>
        <v>0</v>
      </c>
      <c r="G474" s="99">
        <f t="shared" si="273"/>
        <v>0</v>
      </c>
      <c r="H474" s="60"/>
      <c r="I474" s="98">
        <f t="shared" si="274"/>
        <v>0</v>
      </c>
      <c r="J474" s="99">
        <f t="shared" si="275"/>
        <v>0</v>
      </c>
      <c r="K474" s="202">
        <v>2150806</v>
      </c>
      <c r="L474" s="202" t="s">
        <v>1332</v>
      </c>
      <c r="M474" s="184"/>
      <c r="N474" s="184"/>
      <c r="O474" s="184"/>
      <c r="P474" s="184">
        <f t="shared" si="276"/>
        <v>0</v>
      </c>
      <c r="Q474" s="207"/>
      <c r="R474" s="185"/>
      <c r="S474" s="159"/>
      <c r="T474" s="195"/>
      <c r="U474" s="195">
        <f t="shared" si="277"/>
        <v>0</v>
      </c>
      <c r="W474" s="89">
        <v>21503</v>
      </c>
      <c r="X474" s="194" t="s">
        <v>1333</v>
      </c>
      <c r="Y474" s="118"/>
    </row>
    <row r="475" customHeight="1" spans="1:25">
      <c r="A475" s="202">
        <v>2150899</v>
      </c>
      <c r="B475" s="75" t="s">
        <v>1334</v>
      </c>
      <c r="C475" s="60">
        <v>7335</v>
      </c>
      <c r="D475" s="60">
        <v>6046</v>
      </c>
      <c r="E475" s="99">
        <f t="shared" si="272"/>
        <v>82.4267211997273</v>
      </c>
      <c r="F475" s="98">
        <f t="shared" si="280"/>
        <v>2380</v>
      </c>
      <c r="G475" s="99">
        <f t="shared" si="273"/>
        <v>64.9208947081287</v>
      </c>
      <c r="H475" s="60">
        <v>5132</v>
      </c>
      <c r="I475" s="98">
        <f t="shared" si="274"/>
        <v>-2203</v>
      </c>
      <c r="J475" s="99">
        <f t="shared" si="275"/>
        <v>-30.0340831629175</v>
      </c>
      <c r="K475" s="202">
        <v>2150899</v>
      </c>
      <c r="L475" s="202" t="s">
        <v>1334</v>
      </c>
      <c r="M475" s="184">
        <v>3666</v>
      </c>
      <c r="N475" s="184">
        <v>6861</v>
      </c>
      <c r="O475" s="184">
        <f>C475+2561</f>
        <v>9896</v>
      </c>
      <c r="P475" s="184">
        <f t="shared" si="276"/>
        <v>6046</v>
      </c>
      <c r="Q475" s="207"/>
      <c r="R475" s="185"/>
      <c r="S475" s="159"/>
      <c r="T475" s="195"/>
      <c r="U475" s="195">
        <f t="shared" si="277"/>
        <v>0</v>
      </c>
      <c r="V475" s="188"/>
      <c r="W475" s="89">
        <v>2150301</v>
      </c>
      <c r="X475" s="89" t="s">
        <v>471</v>
      </c>
      <c r="Y475" s="118"/>
    </row>
    <row r="476" customHeight="1" spans="1:25">
      <c r="A476" s="202">
        <v>21599</v>
      </c>
      <c r="B476" s="75" t="s">
        <v>1335</v>
      </c>
      <c r="C476" s="60">
        <f t="shared" ref="C476:H476" si="291">SUM(C477:C478)</f>
        <v>1500</v>
      </c>
      <c r="D476" s="60">
        <f t="shared" si="291"/>
        <v>89</v>
      </c>
      <c r="E476" s="99">
        <f t="shared" si="272"/>
        <v>5.93333333333333</v>
      </c>
      <c r="F476" s="98">
        <f t="shared" si="280"/>
        <v>-179</v>
      </c>
      <c r="G476" s="99">
        <f t="shared" si="273"/>
        <v>-66.7910447761194</v>
      </c>
      <c r="H476" s="60">
        <f t="shared" si="291"/>
        <v>1151</v>
      </c>
      <c r="I476" s="98">
        <f t="shared" si="274"/>
        <v>-349</v>
      </c>
      <c r="J476" s="99">
        <f t="shared" si="275"/>
        <v>-23.2666666666667</v>
      </c>
      <c r="K476" s="202">
        <v>21599</v>
      </c>
      <c r="L476" s="204" t="s">
        <v>1335</v>
      </c>
      <c r="M476" s="60">
        <f t="shared" ref="M476:O476" si="292">SUM(M477:M478)</f>
        <v>268</v>
      </c>
      <c r="N476" s="60">
        <f t="shared" si="292"/>
        <v>1</v>
      </c>
      <c r="O476" s="60">
        <f t="shared" si="292"/>
        <v>900</v>
      </c>
      <c r="P476" s="184">
        <f t="shared" si="276"/>
        <v>89</v>
      </c>
      <c r="Q476" s="207"/>
      <c r="R476" s="185"/>
      <c r="S476" s="159"/>
      <c r="T476" s="195"/>
      <c r="U476" s="195">
        <f t="shared" si="277"/>
        <v>0</v>
      </c>
      <c r="V476" s="188"/>
      <c r="W476" s="89">
        <v>2150302</v>
      </c>
      <c r="X476" s="89" t="s">
        <v>473</v>
      </c>
      <c r="Y476" s="118"/>
    </row>
    <row r="477" customHeight="1" spans="1:25">
      <c r="A477" s="202">
        <v>2159904</v>
      </c>
      <c r="B477" s="75" t="s">
        <v>1336</v>
      </c>
      <c r="C477" s="60">
        <v>1500</v>
      </c>
      <c r="D477" s="60">
        <v>89</v>
      </c>
      <c r="E477" s="99">
        <f t="shared" si="272"/>
        <v>5.93333333333333</v>
      </c>
      <c r="F477" s="98">
        <f t="shared" si="280"/>
        <v>89</v>
      </c>
      <c r="G477" s="99">
        <f t="shared" si="273"/>
        <v>0</v>
      </c>
      <c r="H477" s="60">
        <v>1150</v>
      </c>
      <c r="I477" s="98">
        <f t="shared" si="274"/>
        <v>-350</v>
      </c>
      <c r="J477" s="99">
        <f t="shared" si="275"/>
        <v>-23.3333333333333</v>
      </c>
      <c r="K477" s="202">
        <v>2159904</v>
      </c>
      <c r="L477" s="202" t="s">
        <v>1336</v>
      </c>
      <c r="M477" s="184"/>
      <c r="N477" s="184">
        <v>1</v>
      </c>
      <c r="O477" s="184">
        <f>C477-600</f>
        <v>900</v>
      </c>
      <c r="P477" s="184">
        <f t="shared" si="276"/>
        <v>89</v>
      </c>
      <c r="Q477" s="207"/>
      <c r="R477" s="185"/>
      <c r="S477" s="159"/>
      <c r="T477" s="195"/>
      <c r="U477" s="195">
        <f t="shared" si="277"/>
        <v>0</v>
      </c>
      <c r="W477" s="89">
        <v>2150399</v>
      </c>
      <c r="X477" s="89" t="s">
        <v>1337</v>
      </c>
      <c r="Y477" s="118"/>
    </row>
    <row r="478" customHeight="1" spans="1:25">
      <c r="A478" s="202">
        <v>2159999</v>
      </c>
      <c r="B478" s="75" t="s">
        <v>1338</v>
      </c>
      <c r="C478" s="60"/>
      <c r="D478" s="60"/>
      <c r="E478" s="99">
        <f t="shared" si="272"/>
        <v>0</v>
      </c>
      <c r="F478" s="98">
        <f t="shared" si="280"/>
        <v>-268</v>
      </c>
      <c r="G478" s="99">
        <f t="shared" si="273"/>
        <v>-100</v>
      </c>
      <c r="H478" s="60">
        <v>1</v>
      </c>
      <c r="I478" s="98">
        <f t="shared" si="274"/>
        <v>1</v>
      </c>
      <c r="J478" s="99">
        <f t="shared" si="275"/>
        <v>0</v>
      </c>
      <c r="K478" s="202">
        <v>2159999</v>
      </c>
      <c r="L478" s="202" t="s">
        <v>1338</v>
      </c>
      <c r="M478" s="184">
        <v>268</v>
      </c>
      <c r="N478" s="184"/>
      <c r="O478" s="184"/>
      <c r="P478" s="184">
        <f t="shared" si="276"/>
        <v>0</v>
      </c>
      <c r="Q478" s="207"/>
      <c r="R478" s="185"/>
      <c r="S478" s="159"/>
      <c r="T478" s="195"/>
      <c r="U478" s="195">
        <f t="shared" si="277"/>
        <v>0</v>
      </c>
      <c r="W478" s="89">
        <v>2150502</v>
      </c>
      <c r="X478" s="89" t="s">
        <v>473</v>
      </c>
      <c r="Y478" s="118"/>
    </row>
    <row r="479" customHeight="1" spans="1:25">
      <c r="A479" s="202">
        <v>216</v>
      </c>
      <c r="B479" s="97" t="s">
        <v>1339</v>
      </c>
      <c r="C479" s="55">
        <f t="shared" ref="C479:H479" si="293">SUM(C480,C482,C484)</f>
        <v>0</v>
      </c>
      <c r="D479" s="55">
        <f t="shared" si="293"/>
        <v>0</v>
      </c>
      <c r="E479" s="96">
        <f t="shared" si="272"/>
        <v>0</v>
      </c>
      <c r="F479" s="95">
        <f t="shared" si="280"/>
        <v>0</v>
      </c>
      <c r="G479" s="96">
        <f t="shared" si="273"/>
        <v>0</v>
      </c>
      <c r="H479" s="55">
        <f t="shared" si="293"/>
        <v>0</v>
      </c>
      <c r="I479" s="95">
        <f t="shared" si="274"/>
        <v>0</v>
      </c>
      <c r="J479" s="96">
        <f t="shared" si="275"/>
        <v>0</v>
      </c>
      <c r="K479" s="204">
        <v>216</v>
      </c>
      <c r="L479" s="204" t="s">
        <v>1340</v>
      </c>
      <c r="M479" s="184"/>
      <c r="N479" s="184"/>
      <c r="O479" s="184"/>
      <c r="P479" s="184">
        <f t="shared" si="276"/>
        <v>0</v>
      </c>
      <c r="Q479" s="207"/>
      <c r="R479" s="185"/>
      <c r="S479" s="159"/>
      <c r="T479" s="195"/>
      <c r="U479" s="195">
        <f t="shared" si="277"/>
        <v>0</v>
      </c>
      <c r="W479" s="89">
        <v>2150503</v>
      </c>
      <c r="X479" s="89" t="s">
        <v>549</v>
      </c>
      <c r="Y479" s="118"/>
    </row>
    <row r="480" customHeight="1" spans="1:25">
      <c r="A480" s="202">
        <v>21602</v>
      </c>
      <c r="B480" s="75" t="s">
        <v>1341</v>
      </c>
      <c r="C480" s="60">
        <f t="shared" ref="C480:H480" si="294">SUM(C481:C481)</f>
        <v>0</v>
      </c>
      <c r="D480" s="60">
        <f t="shared" si="294"/>
        <v>0</v>
      </c>
      <c r="E480" s="99">
        <f t="shared" si="272"/>
        <v>0</v>
      </c>
      <c r="F480" s="98">
        <f t="shared" si="280"/>
        <v>0</v>
      </c>
      <c r="G480" s="99">
        <f t="shared" si="273"/>
        <v>0</v>
      </c>
      <c r="H480" s="60">
        <f t="shared" si="294"/>
        <v>0</v>
      </c>
      <c r="I480" s="98">
        <f t="shared" si="274"/>
        <v>0</v>
      </c>
      <c r="J480" s="99">
        <f t="shared" si="275"/>
        <v>0</v>
      </c>
      <c r="K480" s="202">
        <v>21602</v>
      </c>
      <c r="L480" s="204" t="s">
        <v>1341</v>
      </c>
      <c r="M480" s="184"/>
      <c r="N480" s="184"/>
      <c r="O480" s="184"/>
      <c r="P480" s="184">
        <f t="shared" si="276"/>
        <v>0</v>
      </c>
      <c r="Q480" s="207"/>
      <c r="R480" s="185"/>
      <c r="S480" s="159"/>
      <c r="T480" s="195"/>
      <c r="U480" s="195">
        <f t="shared" si="277"/>
        <v>0</v>
      </c>
      <c r="V480" s="188"/>
      <c r="W480" s="89">
        <v>2150505</v>
      </c>
      <c r="X480" s="89" t="s">
        <v>1342</v>
      </c>
      <c r="Y480" s="118"/>
    </row>
    <row r="481" customHeight="1" spans="1:25">
      <c r="A481" s="202">
        <v>2160299</v>
      </c>
      <c r="B481" s="75" t="s">
        <v>1343</v>
      </c>
      <c r="C481" s="60"/>
      <c r="D481" s="60"/>
      <c r="E481" s="99">
        <f t="shared" si="272"/>
        <v>0</v>
      </c>
      <c r="F481" s="98">
        <f t="shared" si="280"/>
        <v>0</v>
      </c>
      <c r="G481" s="99">
        <f t="shared" si="273"/>
        <v>0</v>
      </c>
      <c r="H481" s="60"/>
      <c r="I481" s="98">
        <f t="shared" si="274"/>
        <v>0</v>
      </c>
      <c r="J481" s="99">
        <f t="shared" si="275"/>
        <v>0</v>
      </c>
      <c r="K481" s="202">
        <v>2160299</v>
      </c>
      <c r="L481" s="202" t="s">
        <v>1343</v>
      </c>
      <c r="M481" s="184"/>
      <c r="N481" s="184"/>
      <c r="O481" s="184"/>
      <c r="P481" s="184">
        <f t="shared" si="276"/>
        <v>0</v>
      </c>
      <c r="Q481" s="207"/>
      <c r="R481" s="185"/>
      <c r="S481" s="159"/>
      <c r="T481" s="195"/>
      <c r="U481" s="195">
        <f t="shared" si="277"/>
        <v>0</v>
      </c>
      <c r="V481" s="188"/>
      <c r="W481" s="89">
        <v>2150702</v>
      </c>
      <c r="X481" s="89" t="s">
        <v>473</v>
      </c>
      <c r="Y481" s="118"/>
    </row>
    <row r="482" customHeight="1" spans="1:25">
      <c r="A482" s="202">
        <v>21606</v>
      </c>
      <c r="B482" s="75" t="s">
        <v>1344</v>
      </c>
      <c r="C482" s="60">
        <f t="shared" ref="C482:H482" si="295">SUM(C483:C483)</f>
        <v>0</v>
      </c>
      <c r="D482" s="60">
        <f t="shared" si="295"/>
        <v>0</v>
      </c>
      <c r="E482" s="99">
        <f t="shared" si="272"/>
        <v>0</v>
      </c>
      <c r="F482" s="98">
        <f t="shared" si="280"/>
        <v>0</v>
      </c>
      <c r="G482" s="99">
        <f t="shared" si="273"/>
        <v>0</v>
      </c>
      <c r="H482" s="60">
        <f t="shared" si="295"/>
        <v>0</v>
      </c>
      <c r="I482" s="98">
        <f t="shared" si="274"/>
        <v>0</v>
      </c>
      <c r="J482" s="99">
        <f t="shared" si="275"/>
        <v>0</v>
      </c>
      <c r="K482" s="202">
        <v>21606</v>
      </c>
      <c r="L482" s="204" t="s">
        <v>1344</v>
      </c>
      <c r="M482" s="184"/>
      <c r="N482" s="184"/>
      <c r="O482" s="184"/>
      <c r="P482" s="184">
        <f t="shared" si="276"/>
        <v>0</v>
      </c>
      <c r="Q482" s="207"/>
      <c r="R482" s="185"/>
      <c r="S482" s="159"/>
      <c r="T482" s="195"/>
      <c r="U482" s="195">
        <f t="shared" si="277"/>
        <v>0</v>
      </c>
      <c r="W482" s="89">
        <v>2150703</v>
      </c>
      <c r="X482" s="89" t="s">
        <v>549</v>
      </c>
      <c r="Y482" s="118"/>
    </row>
    <row r="483" customHeight="1" spans="1:25">
      <c r="A483" s="202">
        <v>2160699</v>
      </c>
      <c r="B483" s="75" t="s">
        <v>1345</v>
      </c>
      <c r="C483" s="60"/>
      <c r="D483" s="60"/>
      <c r="E483" s="99">
        <f t="shared" si="272"/>
        <v>0</v>
      </c>
      <c r="F483" s="98">
        <f t="shared" si="280"/>
        <v>0</v>
      </c>
      <c r="G483" s="99">
        <f t="shared" si="273"/>
        <v>0</v>
      </c>
      <c r="H483" s="60"/>
      <c r="I483" s="98">
        <f t="shared" si="274"/>
        <v>0</v>
      </c>
      <c r="J483" s="99">
        <f t="shared" si="275"/>
        <v>0</v>
      </c>
      <c r="K483" s="202">
        <v>2160699</v>
      </c>
      <c r="L483" s="202" t="s">
        <v>1345</v>
      </c>
      <c r="M483" s="184"/>
      <c r="N483" s="184"/>
      <c r="O483" s="184"/>
      <c r="P483" s="184">
        <f t="shared" si="276"/>
        <v>0</v>
      </c>
      <c r="Q483" s="207"/>
      <c r="R483" s="185"/>
      <c r="S483" s="159"/>
      <c r="T483" s="195"/>
      <c r="U483" s="195">
        <f t="shared" si="277"/>
        <v>0</v>
      </c>
      <c r="W483" s="89">
        <v>2150801</v>
      </c>
      <c r="X483" s="89" t="s">
        <v>471</v>
      </c>
      <c r="Y483" s="118"/>
    </row>
    <row r="484" customHeight="1" spans="1:25">
      <c r="A484" s="202">
        <v>21699</v>
      </c>
      <c r="B484" s="75" t="s">
        <v>1346</v>
      </c>
      <c r="C484" s="60">
        <f t="shared" ref="C484:H484" si="296">SUM(C485:C486)</f>
        <v>0</v>
      </c>
      <c r="D484" s="60">
        <f t="shared" si="296"/>
        <v>0</v>
      </c>
      <c r="E484" s="99">
        <f t="shared" si="272"/>
        <v>0</v>
      </c>
      <c r="F484" s="98">
        <f t="shared" si="280"/>
        <v>0</v>
      </c>
      <c r="G484" s="99">
        <f t="shared" si="273"/>
        <v>0</v>
      </c>
      <c r="H484" s="60">
        <f t="shared" si="296"/>
        <v>0</v>
      </c>
      <c r="I484" s="98">
        <f t="shared" si="274"/>
        <v>0</v>
      </c>
      <c r="J484" s="99">
        <f t="shared" si="275"/>
        <v>0</v>
      </c>
      <c r="K484" s="202">
        <v>21699</v>
      </c>
      <c r="L484" s="204" t="s">
        <v>1346</v>
      </c>
      <c r="M484" s="184"/>
      <c r="N484" s="184"/>
      <c r="O484" s="184"/>
      <c r="P484" s="184">
        <f t="shared" si="276"/>
        <v>0</v>
      </c>
      <c r="Q484" s="207"/>
      <c r="R484" s="185"/>
      <c r="S484" s="159"/>
      <c r="T484" s="195"/>
      <c r="U484" s="195">
        <f t="shared" si="277"/>
        <v>0</v>
      </c>
      <c r="V484" s="188"/>
      <c r="W484" s="89">
        <v>2150802</v>
      </c>
      <c r="X484" s="89" t="s">
        <v>473</v>
      </c>
      <c r="Y484" s="118"/>
    </row>
    <row r="485" customHeight="1" spans="1:25">
      <c r="A485" s="202">
        <v>2169901</v>
      </c>
      <c r="B485" s="75" t="s">
        <v>1347</v>
      </c>
      <c r="C485" s="60"/>
      <c r="D485" s="60"/>
      <c r="E485" s="99">
        <f t="shared" si="272"/>
        <v>0</v>
      </c>
      <c r="F485" s="98">
        <f t="shared" si="280"/>
        <v>0</v>
      </c>
      <c r="G485" s="99">
        <f t="shared" si="273"/>
        <v>0</v>
      </c>
      <c r="H485" s="60"/>
      <c r="I485" s="98">
        <f t="shared" si="274"/>
        <v>0</v>
      </c>
      <c r="J485" s="99">
        <f t="shared" si="275"/>
        <v>0</v>
      </c>
      <c r="K485" s="202">
        <v>2169901</v>
      </c>
      <c r="L485" s="202" t="s">
        <v>1347</v>
      </c>
      <c r="M485" s="184"/>
      <c r="N485" s="184"/>
      <c r="O485" s="184"/>
      <c r="P485" s="184">
        <f t="shared" si="276"/>
        <v>0</v>
      </c>
      <c r="Q485" s="207"/>
      <c r="R485" s="185"/>
      <c r="S485" s="159"/>
      <c r="T485" s="195"/>
      <c r="U485" s="195">
        <f t="shared" si="277"/>
        <v>0</v>
      </c>
      <c r="V485" s="188"/>
      <c r="W485" s="89">
        <v>2150803</v>
      </c>
      <c r="X485" s="89" t="s">
        <v>549</v>
      </c>
      <c r="Y485" s="118"/>
    </row>
    <row r="486" customHeight="1" spans="1:25">
      <c r="A486" s="202">
        <v>2169999</v>
      </c>
      <c r="B486" s="75" t="s">
        <v>1348</v>
      </c>
      <c r="C486" s="60"/>
      <c r="D486" s="60"/>
      <c r="E486" s="99">
        <f t="shared" si="272"/>
        <v>0</v>
      </c>
      <c r="F486" s="98">
        <f t="shared" si="280"/>
        <v>0</v>
      </c>
      <c r="G486" s="99">
        <f t="shared" si="273"/>
        <v>0</v>
      </c>
      <c r="H486" s="60"/>
      <c r="I486" s="98">
        <f t="shared" si="274"/>
        <v>0</v>
      </c>
      <c r="J486" s="99">
        <f t="shared" si="275"/>
        <v>0</v>
      </c>
      <c r="K486" s="202">
        <v>2169999</v>
      </c>
      <c r="L486" s="202" t="s">
        <v>1348</v>
      </c>
      <c r="M486" s="184"/>
      <c r="N486" s="184"/>
      <c r="O486" s="184"/>
      <c r="P486" s="184">
        <f t="shared" si="276"/>
        <v>0</v>
      </c>
      <c r="Q486" s="207"/>
      <c r="R486" s="185"/>
      <c r="S486" s="159"/>
      <c r="T486" s="195"/>
      <c r="U486" s="195">
        <f t="shared" si="277"/>
        <v>0</v>
      </c>
      <c r="W486" s="89">
        <v>2150804</v>
      </c>
      <c r="X486" s="89" t="s">
        <v>1349</v>
      </c>
      <c r="Y486" s="118"/>
    </row>
    <row r="487" customHeight="1" spans="1:25">
      <c r="A487" s="202">
        <v>217</v>
      </c>
      <c r="B487" s="97" t="s">
        <v>1350</v>
      </c>
      <c r="C487" s="55">
        <f>SUM(C488,C490,C492,C495,C497)</f>
        <v>0</v>
      </c>
      <c r="D487" s="55">
        <f>SUM(D488,D490,D492,D495,D497)</f>
        <v>2171</v>
      </c>
      <c r="E487" s="96">
        <f t="shared" si="272"/>
        <v>0</v>
      </c>
      <c r="F487" s="95">
        <f t="shared" si="280"/>
        <v>1876</v>
      </c>
      <c r="G487" s="96">
        <f t="shared" si="273"/>
        <v>635.932203389831</v>
      </c>
      <c r="H487" s="55">
        <f>U487</f>
        <v>0</v>
      </c>
      <c r="I487" s="95">
        <f t="shared" si="274"/>
        <v>0</v>
      </c>
      <c r="J487" s="96">
        <f t="shared" si="275"/>
        <v>0</v>
      </c>
      <c r="K487" s="204">
        <v>217</v>
      </c>
      <c r="L487" s="204" t="s">
        <v>1351</v>
      </c>
      <c r="M487" s="91">
        <f>SUM(M488,M490,M492,M495,M497)</f>
        <v>295</v>
      </c>
      <c r="N487" s="91">
        <f>SUM(N488,N490,N492,N495,N497)</f>
        <v>1703</v>
      </c>
      <c r="O487" s="184">
        <f>SUM(O488,O490,O492,O495,O497,O497)</f>
        <v>1703</v>
      </c>
      <c r="P487" s="184">
        <f t="shared" si="276"/>
        <v>2171</v>
      </c>
      <c r="Q487" s="207"/>
      <c r="R487" s="185"/>
      <c r="S487" s="159"/>
      <c r="T487" s="195"/>
      <c r="U487" s="195">
        <f t="shared" si="277"/>
        <v>0</v>
      </c>
      <c r="W487" s="89">
        <v>2150805</v>
      </c>
      <c r="X487" s="89" t="s">
        <v>1352</v>
      </c>
      <c r="Y487" s="118"/>
    </row>
    <row r="488" customHeight="1" spans="1:25">
      <c r="A488" s="202">
        <v>21701</v>
      </c>
      <c r="B488" s="75" t="s">
        <v>1353</v>
      </c>
      <c r="C488" s="60">
        <f t="shared" ref="C488:H488" si="297">SUM(C489:C489)</f>
        <v>0</v>
      </c>
      <c r="D488" s="60">
        <f t="shared" si="297"/>
        <v>0</v>
      </c>
      <c r="E488" s="99">
        <f t="shared" si="272"/>
        <v>0</v>
      </c>
      <c r="F488" s="98">
        <f t="shared" si="280"/>
        <v>0</v>
      </c>
      <c r="G488" s="99">
        <f t="shared" si="273"/>
        <v>0</v>
      </c>
      <c r="H488" s="60">
        <f t="shared" si="297"/>
        <v>0</v>
      </c>
      <c r="I488" s="98">
        <f t="shared" si="274"/>
        <v>0</v>
      </c>
      <c r="J488" s="99">
        <f t="shared" si="275"/>
        <v>0</v>
      </c>
      <c r="K488" s="202">
        <v>21701</v>
      </c>
      <c r="L488" s="204" t="s">
        <v>1353</v>
      </c>
      <c r="M488" s="184"/>
      <c r="N488" s="184"/>
      <c r="O488" s="184"/>
      <c r="P488" s="184">
        <f t="shared" si="276"/>
        <v>0</v>
      </c>
      <c r="Q488" s="207"/>
      <c r="R488" s="185"/>
      <c r="S488" s="159"/>
      <c r="T488" s="195"/>
      <c r="U488" s="195">
        <f t="shared" si="277"/>
        <v>0</v>
      </c>
      <c r="V488" s="188"/>
      <c r="W488" s="89">
        <v>2150806</v>
      </c>
      <c r="X488" s="89" t="s">
        <v>1354</v>
      </c>
      <c r="Y488" s="118"/>
    </row>
    <row r="489" customHeight="1" spans="1:25">
      <c r="A489" s="202">
        <v>2170199</v>
      </c>
      <c r="B489" s="75" t="s">
        <v>1355</v>
      </c>
      <c r="C489" s="60"/>
      <c r="D489" s="60"/>
      <c r="E489" s="99">
        <f t="shared" si="272"/>
        <v>0</v>
      </c>
      <c r="F489" s="98">
        <f t="shared" si="280"/>
        <v>0</v>
      </c>
      <c r="G489" s="99">
        <f t="shared" si="273"/>
        <v>0</v>
      </c>
      <c r="H489" s="60"/>
      <c r="I489" s="98">
        <f t="shared" si="274"/>
        <v>0</v>
      </c>
      <c r="J489" s="99">
        <f t="shared" si="275"/>
        <v>0</v>
      </c>
      <c r="K489" s="202">
        <v>2170199</v>
      </c>
      <c r="L489" s="202" t="s">
        <v>1355</v>
      </c>
      <c r="M489" s="184"/>
      <c r="N489" s="184"/>
      <c r="O489" s="184"/>
      <c r="P489" s="184">
        <f t="shared" si="276"/>
        <v>0</v>
      </c>
      <c r="Q489" s="207"/>
      <c r="R489" s="185"/>
      <c r="S489" s="159"/>
      <c r="T489" s="195"/>
      <c r="U489" s="195">
        <f t="shared" si="277"/>
        <v>0</v>
      </c>
      <c r="W489" s="89">
        <v>2159906</v>
      </c>
      <c r="X489" s="89" t="s">
        <v>1356</v>
      </c>
      <c r="Y489" s="118"/>
    </row>
    <row r="490" customHeight="1" spans="1:25">
      <c r="A490" s="202">
        <v>21702</v>
      </c>
      <c r="B490" s="75" t="s">
        <v>1357</v>
      </c>
      <c r="C490" s="60">
        <f t="shared" ref="C490:H490" si="298">SUM(C491:C491)</f>
        <v>0</v>
      </c>
      <c r="D490" s="60">
        <f t="shared" si="298"/>
        <v>0</v>
      </c>
      <c r="E490" s="99">
        <f t="shared" si="272"/>
        <v>0</v>
      </c>
      <c r="F490" s="98">
        <f t="shared" si="280"/>
        <v>0</v>
      </c>
      <c r="G490" s="99">
        <f t="shared" si="273"/>
        <v>0</v>
      </c>
      <c r="H490" s="60">
        <f t="shared" si="298"/>
        <v>0</v>
      </c>
      <c r="I490" s="98">
        <f t="shared" si="274"/>
        <v>0</v>
      </c>
      <c r="J490" s="99">
        <f t="shared" si="275"/>
        <v>0</v>
      </c>
      <c r="K490" s="202">
        <v>21702</v>
      </c>
      <c r="L490" s="204" t="s">
        <v>1357</v>
      </c>
      <c r="M490" s="184"/>
      <c r="N490" s="184"/>
      <c r="O490" s="184"/>
      <c r="P490" s="184">
        <f t="shared" si="276"/>
        <v>0</v>
      </c>
      <c r="Q490" s="207"/>
      <c r="R490" s="185"/>
      <c r="S490" s="159"/>
      <c r="T490" s="195"/>
      <c r="U490" s="195">
        <f t="shared" si="277"/>
        <v>0</v>
      </c>
      <c r="W490" s="89">
        <v>2159999</v>
      </c>
      <c r="X490" s="89" t="s">
        <v>1358</v>
      </c>
      <c r="Y490" s="118"/>
    </row>
    <row r="491" customHeight="1" spans="1:25">
      <c r="A491" s="202">
        <v>2170299</v>
      </c>
      <c r="B491" s="75" t="s">
        <v>1359</v>
      </c>
      <c r="C491" s="60"/>
      <c r="D491" s="60"/>
      <c r="E491" s="99">
        <f t="shared" si="272"/>
        <v>0</v>
      </c>
      <c r="F491" s="98">
        <f t="shared" si="280"/>
        <v>0</v>
      </c>
      <c r="G491" s="99">
        <f t="shared" si="273"/>
        <v>0</v>
      </c>
      <c r="H491" s="60"/>
      <c r="I491" s="98">
        <f t="shared" si="274"/>
        <v>0</v>
      </c>
      <c r="J491" s="99">
        <f t="shared" si="275"/>
        <v>0</v>
      </c>
      <c r="K491" s="202">
        <v>2170299</v>
      </c>
      <c r="L491" s="202" t="s">
        <v>1359</v>
      </c>
      <c r="M491" s="184"/>
      <c r="N491" s="184"/>
      <c r="O491" s="184"/>
      <c r="P491" s="184">
        <f t="shared" si="276"/>
        <v>0</v>
      </c>
      <c r="Q491" s="207"/>
      <c r="R491" s="185"/>
      <c r="S491" s="159"/>
      <c r="T491" s="195"/>
      <c r="U491" s="195">
        <f t="shared" si="277"/>
        <v>0</v>
      </c>
      <c r="V491" s="188"/>
      <c r="W491" s="89">
        <v>2160219</v>
      </c>
      <c r="X491" s="89" t="s">
        <v>1360</v>
      </c>
      <c r="Y491" s="118"/>
    </row>
    <row r="492" customHeight="1" spans="1:25">
      <c r="A492" s="202">
        <v>21703</v>
      </c>
      <c r="B492" s="75" t="s">
        <v>1361</v>
      </c>
      <c r="C492" s="60">
        <f t="shared" ref="C492:H492" si="299">SUM(C493:C494)</f>
        <v>0</v>
      </c>
      <c r="D492" s="60">
        <f t="shared" si="299"/>
        <v>2168</v>
      </c>
      <c r="E492" s="99">
        <f t="shared" si="272"/>
        <v>0</v>
      </c>
      <c r="F492" s="98">
        <f t="shared" si="280"/>
        <v>2168</v>
      </c>
      <c r="G492" s="99">
        <f t="shared" si="273"/>
        <v>0</v>
      </c>
      <c r="H492" s="60">
        <f t="shared" si="299"/>
        <v>0</v>
      </c>
      <c r="I492" s="98">
        <f t="shared" si="274"/>
        <v>0</v>
      </c>
      <c r="J492" s="99">
        <f t="shared" si="275"/>
        <v>0</v>
      </c>
      <c r="K492" s="202">
        <v>21703</v>
      </c>
      <c r="L492" s="204" t="s">
        <v>1361</v>
      </c>
      <c r="M492" s="184"/>
      <c r="N492" s="184">
        <f t="shared" ref="N492:Q492" si="300">SUM(N493:N494)</f>
        <v>1703</v>
      </c>
      <c r="O492" s="184">
        <f t="shared" si="300"/>
        <v>1703</v>
      </c>
      <c r="P492" s="184">
        <f t="shared" si="300"/>
        <v>2168</v>
      </c>
      <c r="Q492" s="184">
        <f t="shared" si="300"/>
        <v>0</v>
      </c>
      <c r="R492" s="185"/>
      <c r="S492" s="159"/>
      <c r="T492" s="195"/>
      <c r="U492" s="195">
        <f t="shared" si="277"/>
        <v>0</v>
      </c>
      <c r="V492" s="188"/>
      <c r="W492" s="89">
        <v>2160250</v>
      </c>
      <c r="X492" s="89" t="s">
        <v>497</v>
      </c>
      <c r="Y492" s="118"/>
    </row>
    <row r="493" customHeight="1" spans="1:25">
      <c r="A493" s="202">
        <v>2170302</v>
      </c>
      <c r="B493" s="75" t="s">
        <v>1362</v>
      </c>
      <c r="C493" s="60"/>
      <c r="D493" s="60">
        <v>1477</v>
      </c>
      <c r="E493" s="99">
        <f t="shared" si="272"/>
        <v>0</v>
      </c>
      <c r="F493" s="98">
        <f t="shared" si="280"/>
        <v>1477</v>
      </c>
      <c r="G493" s="99">
        <f t="shared" si="273"/>
        <v>0</v>
      </c>
      <c r="H493" s="60"/>
      <c r="I493" s="98">
        <f t="shared" si="274"/>
        <v>0</v>
      </c>
      <c r="J493" s="99">
        <f t="shared" si="275"/>
        <v>0</v>
      </c>
      <c r="K493" s="202">
        <v>2170302</v>
      </c>
      <c r="L493" s="202" t="s">
        <v>1362</v>
      </c>
      <c r="M493" s="184"/>
      <c r="N493" s="184">
        <v>1703</v>
      </c>
      <c r="O493" s="184">
        <v>1703</v>
      </c>
      <c r="P493" s="184">
        <f t="shared" ref="P493:P556" si="301">D493</f>
        <v>1477</v>
      </c>
      <c r="Q493" s="207"/>
      <c r="R493" s="185"/>
      <c r="S493" s="159"/>
      <c r="T493" s="195"/>
      <c r="U493" s="195">
        <f t="shared" si="277"/>
        <v>0</v>
      </c>
      <c r="W493" s="89">
        <v>21606</v>
      </c>
      <c r="X493" s="194" t="s">
        <v>1363</v>
      </c>
      <c r="Y493" s="118"/>
    </row>
    <row r="494" customHeight="1" spans="1:25">
      <c r="A494" s="202">
        <v>2170399</v>
      </c>
      <c r="B494" s="75" t="s">
        <v>1364</v>
      </c>
      <c r="C494" s="60"/>
      <c r="D494" s="60">
        <v>691</v>
      </c>
      <c r="E494" s="99">
        <f t="shared" si="272"/>
        <v>0</v>
      </c>
      <c r="F494" s="98">
        <f t="shared" si="280"/>
        <v>691</v>
      </c>
      <c r="G494" s="99">
        <f t="shared" si="273"/>
        <v>0</v>
      </c>
      <c r="H494" s="60"/>
      <c r="I494" s="98">
        <f t="shared" si="274"/>
        <v>0</v>
      </c>
      <c r="J494" s="99">
        <f t="shared" si="275"/>
        <v>0</v>
      </c>
      <c r="K494" s="202">
        <v>2170399</v>
      </c>
      <c r="L494" s="202" t="s">
        <v>1364</v>
      </c>
      <c r="M494" s="184"/>
      <c r="N494" s="184"/>
      <c r="O494" s="184"/>
      <c r="P494" s="184">
        <f t="shared" si="301"/>
        <v>691</v>
      </c>
      <c r="Q494" s="207"/>
      <c r="R494" s="185"/>
      <c r="S494" s="159"/>
      <c r="T494" s="195"/>
      <c r="U494" s="195">
        <f t="shared" si="277"/>
        <v>0</v>
      </c>
      <c r="W494" s="89">
        <v>2160603</v>
      </c>
      <c r="X494" s="89" t="s">
        <v>549</v>
      </c>
      <c r="Y494" s="118"/>
    </row>
    <row r="495" customHeight="1" spans="1:25">
      <c r="A495" s="202">
        <v>21704</v>
      </c>
      <c r="B495" s="75" t="s">
        <v>1365</v>
      </c>
      <c r="C495" s="60">
        <f t="shared" ref="C495:H495" si="302">SUM(C496:C496)</f>
        <v>0</v>
      </c>
      <c r="D495" s="60">
        <f t="shared" si="302"/>
        <v>0</v>
      </c>
      <c r="E495" s="99">
        <f t="shared" si="272"/>
        <v>0</v>
      </c>
      <c r="F495" s="98">
        <f t="shared" si="280"/>
        <v>0</v>
      </c>
      <c r="G495" s="99">
        <f t="shared" si="273"/>
        <v>0</v>
      </c>
      <c r="H495" s="60">
        <f t="shared" si="302"/>
        <v>0</v>
      </c>
      <c r="I495" s="98">
        <f t="shared" si="274"/>
        <v>0</v>
      </c>
      <c r="J495" s="99">
        <f t="shared" si="275"/>
        <v>0</v>
      </c>
      <c r="K495" s="202">
        <v>21704</v>
      </c>
      <c r="L495" s="204" t="s">
        <v>1365</v>
      </c>
      <c r="M495" s="184"/>
      <c r="N495" s="184"/>
      <c r="O495" s="184"/>
      <c r="P495" s="184">
        <f t="shared" si="301"/>
        <v>0</v>
      </c>
      <c r="Q495" s="207"/>
      <c r="R495" s="185"/>
      <c r="S495" s="159"/>
      <c r="T495" s="195"/>
      <c r="U495" s="195">
        <f t="shared" si="277"/>
        <v>0</v>
      </c>
      <c r="W495" s="89">
        <v>2160607</v>
      </c>
      <c r="X495" s="89" t="s">
        <v>1366</v>
      </c>
      <c r="Y495" s="118"/>
    </row>
    <row r="496" customHeight="1" spans="1:25">
      <c r="A496" s="202">
        <v>2170499</v>
      </c>
      <c r="B496" s="75" t="s">
        <v>1367</v>
      </c>
      <c r="C496" s="60"/>
      <c r="D496" s="60"/>
      <c r="E496" s="99">
        <f t="shared" si="272"/>
        <v>0</v>
      </c>
      <c r="F496" s="98">
        <f t="shared" si="280"/>
        <v>0</v>
      </c>
      <c r="G496" s="99">
        <f t="shared" si="273"/>
        <v>0</v>
      </c>
      <c r="H496" s="60"/>
      <c r="I496" s="98">
        <f t="shared" si="274"/>
        <v>0</v>
      </c>
      <c r="J496" s="99">
        <f t="shared" si="275"/>
        <v>0</v>
      </c>
      <c r="K496" s="202">
        <v>2170499</v>
      </c>
      <c r="L496" s="202" t="s">
        <v>1367</v>
      </c>
      <c r="M496" s="184"/>
      <c r="N496" s="184"/>
      <c r="O496" s="184"/>
      <c r="P496" s="184">
        <f t="shared" si="301"/>
        <v>0</v>
      </c>
      <c r="Q496" s="207"/>
      <c r="R496" s="185"/>
      <c r="S496" s="159"/>
      <c r="T496" s="195"/>
      <c r="U496" s="195">
        <f t="shared" si="277"/>
        <v>0</v>
      </c>
      <c r="V496" s="188"/>
      <c r="W496" s="89">
        <v>21699</v>
      </c>
      <c r="X496" s="194" t="s">
        <v>1368</v>
      </c>
      <c r="Y496" s="118"/>
    </row>
    <row r="497" customHeight="1" spans="1:25">
      <c r="A497" s="202">
        <v>21799</v>
      </c>
      <c r="B497" s="75" t="s">
        <v>1369</v>
      </c>
      <c r="C497" s="60">
        <f t="shared" ref="C497:H497" si="303">SUM(C498:C499)</f>
        <v>0</v>
      </c>
      <c r="D497" s="60">
        <f t="shared" si="303"/>
        <v>3</v>
      </c>
      <c r="E497" s="99">
        <f t="shared" si="272"/>
        <v>0</v>
      </c>
      <c r="F497" s="98">
        <f t="shared" si="280"/>
        <v>-292</v>
      </c>
      <c r="G497" s="99">
        <f t="shared" si="273"/>
        <v>-98.9830508474576</v>
      </c>
      <c r="H497" s="60">
        <f t="shared" si="303"/>
        <v>0</v>
      </c>
      <c r="I497" s="98">
        <f t="shared" si="274"/>
        <v>0</v>
      </c>
      <c r="J497" s="99">
        <f t="shared" si="275"/>
        <v>0</v>
      </c>
      <c r="K497" s="202">
        <v>21799</v>
      </c>
      <c r="L497" s="204" t="s">
        <v>1369</v>
      </c>
      <c r="M497" s="184">
        <f>M498</f>
        <v>295</v>
      </c>
      <c r="N497" s="184"/>
      <c r="O497" s="184"/>
      <c r="P497" s="184">
        <f t="shared" si="301"/>
        <v>3</v>
      </c>
      <c r="Q497" s="207"/>
      <c r="R497" s="185"/>
      <c r="S497" s="159"/>
      <c r="T497" s="195"/>
      <c r="U497" s="195">
        <f t="shared" si="277"/>
        <v>0</v>
      </c>
      <c r="W497" s="89">
        <v>2169901</v>
      </c>
      <c r="X497" s="89" t="s">
        <v>1370</v>
      </c>
      <c r="Y497" s="118"/>
    </row>
    <row r="498" customHeight="1" spans="1:25">
      <c r="A498" s="202">
        <v>2179901</v>
      </c>
      <c r="B498" s="75" t="s">
        <v>1371</v>
      </c>
      <c r="C498" s="60"/>
      <c r="D498" s="60"/>
      <c r="E498" s="99">
        <f t="shared" si="272"/>
        <v>0</v>
      </c>
      <c r="F498" s="98">
        <f t="shared" si="280"/>
        <v>-295</v>
      </c>
      <c r="G498" s="99">
        <f t="shared" si="273"/>
        <v>-100</v>
      </c>
      <c r="H498" s="60"/>
      <c r="I498" s="98">
        <f t="shared" si="274"/>
        <v>0</v>
      </c>
      <c r="J498" s="99">
        <f t="shared" si="275"/>
        <v>0</v>
      </c>
      <c r="K498" s="202">
        <v>2179999</v>
      </c>
      <c r="L498" s="202" t="s">
        <v>1371</v>
      </c>
      <c r="M498" s="184">
        <v>295</v>
      </c>
      <c r="N498" s="184"/>
      <c r="O498" s="184"/>
      <c r="P498" s="184">
        <f t="shared" si="301"/>
        <v>0</v>
      </c>
      <c r="Q498" s="207"/>
      <c r="R498" s="185"/>
      <c r="S498" s="159"/>
      <c r="T498" s="195"/>
      <c r="U498" s="195">
        <f t="shared" si="277"/>
        <v>0</v>
      </c>
      <c r="W498" s="89">
        <v>2169999</v>
      </c>
      <c r="X498" s="89" t="s">
        <v>1372</v>
      </c>
      <c r="Y498" s="118"/>
    </row>
    <row r="499" customHeight="1" spans="1:25">
      <c r="A499" s="208">
        <v>2179902</v>
      </c>
      <c r="B499" s="75" t="s">
        <v>1373</v>
      </c>
      <c r="C499" s="60"/>
      <c r="D499" s="60">
        <v>3</v>
      </c>
      <c r="E499" s="99">
        <f t="shared" si="272"/>
        <v>0</v>
      </c>
      <c r="F499" s="98">
        <f t="shared" si="280"/>
        <v>3</v>
      </c>
      <c r="G499" s="99">
        <f t="shared" si="273"/>
        <v>0</v>
      </c>
      <c r="H499" s="60"/>
      <c r="I499" s="98">
        <f t="shared" si="274"/>
        <v>0</v>
      </c>
      <c r="J499" s="99">
        <f t="shared" si="275"/>
        <v>0</v>
      </c>
      <c r="K499" s="202">
        <v>2179902</v>
      </c>
      <c r="L499" s="202" t="s">
        <v>1374</v>
      </c>
      <c r="M499" s="184"/>
      <c r="N499" s="184"/>
      <c r="O499" s="184"/>
      <c r="P499" s="184">
        <f t="shared" si="301"/>
        <v>3</v>
      </c>
      <c r="Q499" s="207"/>
      <c r="R499" s="185"/>
      <c r="S499" s="159"/>
      <c r="T499" s="195"/>
      <c r="U499" s="195">
        <f t="shared" si="277"/>
        <v>0</v>
      </c>
      <c r="V499" s="188"/>
      <c r="W499" s="89">
        <v>217</v>
      </c>
      <c r="X499" s="194" t="s">
        <v>1375</v>
      </c>
      <c r="Y499" s="118"/>
    </row>
    <row r="500" customHeight="1" spans="1:25">
      <c r="A500" s="202">
        <v>219</v>
      </c>
      <c r="B500" s="97" t="s">
        <v>1376</v>
      </c>
      <c r="C500" s="55"/>
      <c r="D500" s="55"/>
      <c r="E500" s="99">
        <f t="shared" si="272"/>
        <v>0</v>
      </c>
      <c r="F500" s="95">
        <f t="shared" si="280"/>
        <v>0</v>
      </c>
      <c r="G500" s="96">
        <f t="shared" si="273"/>
        <v>0</v>
      </c>
      <c r="H500" s="55">
        <f>U500</f>
        <v>0</v>
      </c>
      <c r="I500" s="95">
        <f t="shared" si="274"/>
        <v>0</v>
      </c>
      <c r="J500" s="96">
        <f t="shared" si="275"/>
        <v>0</v>
      </c>
      <c r="K500" s="204">
        <v>219</v>
      </c>
      <c r="L500" s="204" t="s">
        <v>1377</v>
      </c>
      <c r="M500" s="184"/>
      <c r="N500" s="184"/>
      <c r="O500" s="184"/>
      <c r="P500" s="184">
        <f t="shared" si="301"/>
        <v>0</v>
      </c>
      <c r="Q500" s="207"/>
      <c r="R500" s="185"/>
      <c r="S500" s="159"/>
      <c r="T500" s="195"/>
      <c r="U500" s="195">
        <f t="shared" si="277"/>
        <v>0</v>
      </c>
      <c r="W500" s="89">
        <v>21701</v>
      </c>
      <c r="X500" s="194" t="s">
        <v>1378</v>
      </c>
      <c r="Y500" s="118"/>
    </row>
    <row r="501" customHeight="1" spans="1:25">
      <c r="A501" s="202">
        <v>220</v>
      </c>
      <c r="B501" s="97" t="s">
        <v>1379</v>
      </c>
      <c r="C501" s="55">
        <f t="shared" ref="C501:H501" si="304">SUM(C502,C507,C509)</f>
        <v>786</v>
      </c>
      <c r="D501" s="55">
        <f t="shared" si="304"/>
        <v>649</v>
      </c>
      <c r="E501" s="96">
        <f t="shared" si="272"/>
        <v>82.5699745547074</v>
      </c>
      <c r="F501" s="95">
        <f t="shared" si="280"/>
        <v>-1015</v>
      </c>
      <c r="G501" s="96">
        <f t="shared" si="273"/>
        <v>-60.9975961538462</v>
      </c>
      <c r="H501" s="55">
        <f t="shared" si="304"/>
        <v>272</v>
      </c>
      <c r="I501" s="95">
        <f t="shared" si="274"/>
        <v>-514</v>
      </c>
      <c r="J501" s="96">
        <f t="shared" si="275"/>
        <v>-65.3944020356234</v>
      </c>
      <c r="K501" s="204">
        <v>220</v>
      </c>
      <c r="L501" s="204" t="s">
        <v>1380</v>
      </c>
      <c r="M501" s="55">
        <f t="shared" ref="M501:O501" si="305">SUM(M502,M507,M509)</f>
        <v>1664</v>
      </c>
      <c r="N501" s="55">
        <f t="shared" si="305"/>
        <v>546</v>
      </c>
      <c r="O501" s="55">
        <f t="shared" si="305"/>
        <v>553</v>
      </c>
      <c r="P501" s="184">
        <f t="shared" si="301"/>
        <v>649</v>
      </c>
      <c r="Q501" s="207"/>
      <c r="R501" s="185"/>
      <c r="S501" s="159"/>
      <c r="T501" s="195"/>
      <c r="U501" s="195">
        <f t="shared" si="277"/>
        <v>0</v>
      </c>
      <c r="W501" s="89">
        <v>2170101</v>
      </c>
      <c r="X501" s="89" t="s">
        <v>471</v>
      </c>
      <c r="Y501" s="118"/>
    </row>
    <row r="502" customHeight="1" spans="1:25">
      <c r="A502" s="202">
        <v>22001</v>
      </c>
      <c r="B502" s="75" t="s">
        <v>1381</v>
      </c>
      <c r="C502" s="60">
        <f t="shared" ref="C502:H502" si="306">SUM(C503:C506)</f>
        <v>786</v>
      </c>
      <c r="D502" s="60">
        <f t="shared" si="306"/>
        <v>649</v>
      </c>
      <c r="E502" s="99">
        <f t="shared" si="272"/>
        <v>82.5699745547074</v>
      </c>
      <c r="F502" s="98">
        <f t="shared" si="280"/>
        <v>-1015</v>
      </c>
      <c r="G502" s="99">
        <f t="shared" si="273"/>
        <v>-60.9975961538462</v>
      </c>
      <c r="H502" s="60">
        <f t="shared" si="306"/>
        <v>272</v>
      </c>
      <c r="I502" s="98">
        <f t="shared" si="274"/>
        <v>-514</v>
      </c>
      <c r="J502" s="99">
        <f t="shared" si="275"/>
        <v>-65.3944020356234</v>
      </c>
      <c r="K502" s="202">
        <v>22001</v>
      </c>
      <c r="L502" s="204" t="s">
        <v>1381</v>
      </c>
      <c r="M502" s="60">
        <f t="shared" ref="M502:O502" si="307">SUM(M503:M506)</f>
        <v>1664</v>
      </c>
      <c r="N502" s="60">
        <f t="shared" si="307"/>
        <v>546</v>
      </c>
      <c r="O502" s="60">
        <f t="shared" si="307"/>
        <v>553</v>
      </c>
      <c r="P502" s="184">
        <f t="shared" si="301"/>
        <v>649</v>
      </c>
      <c r="Q502" s="207"/>
      <c r="R502" s="185"/>
      <c r="S502" s="159"/>
      <c r="T502" s="195"/>
      <c r="U502" s="195">
        <f t="shared" si="277"/>
        <v>0</v>
      </c>
      <c r="V502" s="188"/>
      <c r="W502" s="89">
        <v>2170102</v>
      </c>
      <c r="X502" s="89" t="s">
        <v>473</v>
      </c>
      <c r="Y502" s="118"/>
    </row>
    <row r="503" customHeight="1" spans="1:25">
      <c r="A503" s="202">
        <v>2200101</v>
      </c>
      <c r="B503" s="75" t="s">
        <v>470</v>
      </c>
      <c r="C503" s="60">
        <v>336</v>
      </c>
      <c r="D503" s="60"/>
      <c r="E503" s="99">
        <f t="shared" si="272"/>
        <v>0</v>
      </c>
      <c r="F503" s="98">
        <f t="shared" si="280"/>
        <v>0</v>
      </c>
      <c r="G503" s="99">
        <f t="shared" si="273"/>
        <v>0</v>
      </c>
      <c r="H503" s="60"/>
      <c r="I503" s="98">
        <f t="shared" si="274"/>
        <v>-336</v>
      </c>
      <c r="J503" s="99">
        <f t="shared" si="275"/>
        <v>-100</v>
      </c>
      <c r="K503" s="202">
        <v>2200101</v>
      </c>
      <c r="L503" s="202" t="s">
        <v>470</v>
      </c>
      <c r="M503" s="184"/>
      <c r="N503" s="184"/>
      <c r="O503" s="184">
        <f>C503-147</f>
        <v>189</v>
      </c>
      <c r="P503" s="184">
        <f t="shared" si="301"/>
        <v>0</v>
      </c>
      <c r="Q503" s="207"/>
      <c r="R503" s="185"/>
      <c r="S503" s="159"/>
      <c r="T503" s="195"/>
      <c r="U503" s="195">
        <f t="shared" si="277"/>
        <v>0</v>
      </c>
      <c r="V503" s="188"/>
      <c r="W503" s="89">
        <v>2170103</v>
      </c>
      <c r="X503" s="89" t="s">
        <v>549</v>
      </c>
      <c r="Y503" s="118"/>
    </row>
    <row r="504" customHeight="1" spans="1:25">
      <c r="A504" s="202">
        <v>2200106</v>
      </c>
      <c r="B504" s="75" t="s">
        <v>1382</v>
      </c>
      <c r="C504" s="60"/>
      <c r="D504" s="60"/>
      <c r="E504" s="99">
        <f t="shared" si="272"/>
        <v>0</v>
      </c>
      <c r="F504" s="98">
        <f t="shared" si="280"/>
        <v>-500</v>
      </c>
      <c r="G504" s="99">
        <f t="shared" si="273"/>
        <v>-100</v>
      </c>
      <c r="H504" s="60"/>
      <c r="I504" s="98">
        <f t="shared" si="274"/>
        <v>0</v>
      </c>
      <c r="J504" s="99">
        <f t="shared" si="275"/>
        <v>0</v>
      </c>
      <c r="K504" s="202">
        <v>2200106</v>
      </c>
      <c r="L504" s="202" t="s">
        <v>1382</v>
      </c>
      <c r="M504" s="184">
        <v>500</v>
      </c>
      <c r="N504" s="184"/>
      <c r="O504" s="184"/>
      <c r="P504" s="184">
        <f t="shared" si="301"/>
        <v>0</v>
      </c>
      <c r="Q504" s="207"/>
      <c r="R504" s="185"/>
      <c r="S504" s="159"/>
      <c r="T504" s="195"/>
      <c r="U504" s="195">
        <f t="shared" si="277"/>
        <v>0</v>
      </c>
      <c r="W504" s="89">
        <v>21702</v>
      </c>
      <c r="X504" s="194" t="s">
        <v>1383</v>
      </c>
      <c r="Y504" s="118"/>
    </row>
    <row r="505" customHeight="1" spans="1:25">
      <c r="A505" s="202">
        <v>2200150</v>
      </c>
      <c r="B505" s="75" t="s">
        <v>496</v>
      </c>
      <c r="C505" s="60">
        <v>164</v>
      </c>
      <c r="D505" s="60">
        <v>315</v>
      </c>
      <c r="E505" s="99">
        <f t="shared" si="272"/>
        <v>192.073170731707</v>
      </c>
      <c r="F505" s="98">
        <f t="shared" si="280"/>
        <v>-278</v>
      </c>
      <c r="G505" s="99">
        <f t="shared" si="273"/>
        <v>-46.8802698145025</v>
      </c>
      <c r="H505" s="60">
        <v>121</v>
      </c>
      <c r="I505" s="98">
        <f t="shared" si="274"/>
        <v>-43</v>
      </c>
      <c r="J505" s="99">
        <f t="shared" si="275"/>
        <v>-26.219512195122</v>
      </c>
      <c r="K505" s="202">
        <v>2200150</v>
      </c>
      <c r="L505" s="202" t="s">
        <v>496</v>
      </c>
      <c r="M505" s="184">
        <v>593</v>
      </c>
      <c r="N505" s="184">
        <v>282</v>
      </c>
      <c r="O505" s="184">
        <f>C505+2</f>
        <v>166</v>
      </c>
      <c r="P505" s="184">
        <f t="shared" si="301"/>
        <v>315</v>
      </c>
      <c r="Q505" s="207"/>
      <c r="R505" s="185"/>
      <c r="S505" s="159"/>
      <c r="T505" s="195"/>
      <c r="U505" s="195">
        <f t="shared" si="277"/>
        <v>0</v>
      </c>
      <c r="W505" s="89">
        <v>2179902</v>
      </c>
      <c r="X505" s="89" t="s">
        <v>1384</v>
      </c>
      <c r="Y505" s="118"/>
    </row>
    <row r="506" customHeight="1" spans="1:25">
      <c r="A506" s="202">
        <v>2200199</v>
      </c>
      <c r="B506" s="75" t="s">
        <v>1385</v>
      </c>
      <c r="C506" s="60">
        <v>286</v>
      </c>
      <c r="D506" s="60">
        <v>334</v>
      </c>
      <c r="E506" s="99">
        <f t="shared" si="272"/>
        <v>116.783216783217</v>
      </c>
      <c r="F506" s="98">
        <f t="shared" si="280"/>
        <v>-237</v>
      </c>
      <c r="G506" s="99">
        <f t="shared" si="273"/>
        <v>-41.5061295971979</v>
      </c>
      <c r="H506" s="60">
        <v>151</v>
      </c>
      <c r="I506" s="98">
        <f t="shared" si="274"/>
        <v>-135</v>
      </c>
      <c r="J506" s="99">
        <f t="shared" si="275"/>
        <v>-47.2027972027972</v>
      </c>
      <c r="K506" s="202">
        <v>2200199</v>
      </c>
      <c r="L506" s="202" t="s">
        <v>1385</v>
      </c>
      <c r="M506" s="184">
        <v>571</v>
      </c>
      <c r="N506" s="184">
        <v>264</v>
      </c>
      <c r="O506" s="184">
        <f>C506-88</f>
        <v>198</v>
      </c>
      <c r="P506" s="184">
        <f t="shared" si="301"/>
        <v>334</v>
      </c>
      <c r="Q506" s="207"/>
      <c r="R506" s="185"/>
      <c r="S506" s="159"/>
      <c r="T506" s="195"/>
      <c r="U506" s="195">
        <f t="shared" si="277"/>
        <v>0</v>
      </c>
      <c r="V506" s="188"/>
      <c r="W506" s="89">
        <v>2179999</v>
      </c>
      <c r="X506" s="89" t="s">
        <v>1386</v>
      </c>
      <c r="Y506" s="118"/>
    </row>
    <row r="507" customHeight="1" spans="1:25">
      <c r="A507" s="202">
        <v>22005</v>
      </c>
      <c r="B507" s="75" t="s">
        <v>1387</v>
      </c>
      <c r="C507" s="60">
        <f t="shared" ref="C507:H507" si="308">SUM(C508:C508)</f>
        <v>0</v>
      </c>
      <c r="D507" s="60">
        <f t="shared" si="308"/>
        <v>0</v>
      </c>
      <c r="E507" s="99">
        <f t="shared" si="272"/>
        <v>0</v>
      </c>
      <c r="F507" s="98">
        <f t="shared" si="280"/>
        <v>0</v>
      </c>
      <c r="G507" s="99">
        <f t="shared" si="273"/>
        <v>0</v>
      </c>
      <c r="H507" s="60">
        <f t="shared" si="308"/>
        <v>0</v>
      </c>
      <c r="I507" s="98">
        <f t="shared" si="274"/>
        <v>0</v>
      </c>
      <c r="J507" s="99">
        <f t="shared" si="275"/>
        <v>0</v>
      </c>
      <c r="K507" s="202">
        <v>22005</v>
      </c>
      <c r="L507" s="204" t="s">
        <v>1387</v>
      </c>
      <c r="M507" s="184"/>
      <c r="N507" s="184"/>
      <c r="O507" s="184"/>
      <c r="P507" s="184">
        <f t="shared" si="301"/>
        <v>0</v>
      </c>
      <c r="Q507" s="207"/>
      <c r="R507" s="185"/>
      <c r="S507" s="159"/>
      <c r="T507" s="195"/>
      <c r="U507" s="195">
        <f t="shared" si="277"/>
        <v>0</v>
      </c>
      <c r="V507" s="188"/>
      <c r="W507" s="89">
        <v>219</v>
      </c>
      <c r="X507" s="194" t="s">
        <v>1388</v>
      </c>
      <c r="Y507" s="118"/>
    </row>
    <row r="508" customHeight="1" spans="1:25">
      <c r="A508" s="202">
        <v>2200599</v>
      </c>
      <c r="B508" s="75" t="s">
        <v>1389</v>
      </c>
      <c r="C508" s="60"/>
      <c r="D508" s="60"/>
      <c r="E508" s="99">
        <f t="shared" si="272"/>
        <v>0</v>
      </c>
      <c r="F508" s="98">
        <f t="shared" si="280"/>
        <v>0</v>
      </c>
      <c r="G508" s="99">
        <f t="shared" si="273"/>
        <v>0</v>
      </c>
      <c r="H508" s="60"/>
      <c r="I508" s="98">
        <f t="shared" si="274"/>
        <v>0</v>
      </c>
      <c r="J508" s="99">
        <f t="shared" si="275"/>
        <v>0</v>
      </c>
      <c r="K508" s="202">
        <v>2200599</v>
      </c>
      <c r="L508" s="202" t="s">
        <v>1389</v>
      </c>
      <c r="M508" s="184"/>
      <c r="N508" s="184"/>
      <c r="O508" s="184"/>
      <c r="P508" s="184">
        <f t="shared" si="301"/>
        <v>0</v>
      </c>
      <c r="Q508" s="207"/>
      <c r="R508" s="185"/>
      <c r="S508" s="159"/>
      <c r="T508" s="195"/>
      <c r="U508" s="195">
        <f t="shared" si="277"/>
        <v>0</v>
      </c>
      <c r="W508" s="89">
        <v>2200103</v>
      </c>
      <c r="X508" s="89" t="s">
        <v>549</v>
      </c>
      <c r="Y508" s="118"/>
    </row>
    <row r="509" customHeight="1" spans="1:25">
      <c r="A509" s="202">
        <v>22099</v>
      </c>
      <c r="B509" s="75" t="s">
        <v>1390</v>
      </c>
      <c r="C509" s="60">
        <f t="shared" ref="C509:H509" si="309">SUM(C510)</f>
        <v>0</v>
      </c>
      <c r="D509" s="60">
        <f t="shared" si="309"/>
        <v>0</v>
      </c>
      <c r="E509" s="99">
        <f t="shared" si="272"/>
        <v>0</v>
      </c>
      <c r="F509" s="98">
        <f t="shared" si="280"/>
        <v>0</v>
      </c>
      <c r="G509" s="99">
        <f t="shared" si="273"/>
        <v>0</v>
      </c>
      <c r="H509" s="60">
        <f t="shared" si="309"/>
        <v>0</v>
      </c>
      <c r="I509" s="98">
        <f t="shared" si="274"/>
        <v>0</v>
      </c>
      <c r="J509" s="99">
        <f t="shared" si="275"/>
        <v>0</v>
      </c>
      <c r="K509" s="202">
        <v>22099</v>
      </c>
      <c r="L509" s="204" t="s">
        <v>1390</v>
      </c>
      <c r="M509" s="184"/>
      <c r="N509" s="184"/>
      <c r="O509" s="184"/>
      <c r="P509" s="184">
        <f t="shared" si="301"/>
        <v>0</v>
      </c>
      <c r="Q509" s="207"/>
      <c r="R509" s="185"/>
      <c r="S509" s="159"/>
      <c r="T509" s="195"/>
      <c r="U509" s="195">
        <f t="shared" si="277"/>
        <v>0</v>
      </c>
      <c r="V509" s="188"/>
      <c r="W509" s="89">
        <v>2200104</v>
      </c>
      <c r="X509" s="89" t="s">
        <v>1391</v>
      </c>
      <c r="Y509" s="118"/>
    </row>
    <row r="510" customHeight="1" spans="1:25">
      <c r="A510" s="202">
        <v>2209901</v>
      </c>
      <c r="B510" s="75" t="s">
        <v>1392</v>
      </c>
      <c r="C510" s="60"/>
      <c r="D510" s="60"/>
      <c r="E510" s="99">
        <f t="shared" si="272"/>
        <v>0</v>
      </c>
      <c r="F510" s="98">
        <f t="shared" si="280"/>
        <v>0</v>
      </c>
      <c r="G510" s="99">
        <f t="shared" si="273"/>
        <v>0</v>
      </c>
      <c r="H510" s="60"/>
      <c r="I510" s="98">
        <f t="shared" si="274"/>
        <v>0</v>
      </c>
      <c r="J510" s="99">
        <f t="shared" si="275"/>
        <v>0</v>
      </c>
      <c r="K510" s="202">
        <v>2209999</v>
      </c>
      <c r="L510" s="202" t="s">
        <v>1392</v>
      </c>
      <c r="M510" s="184"/>
      <c r="N510" s="184"/>
      <c r="O510" s="184"/>
      <c r="P510" s="184">
        <f t="shared" si="301"/>
        <v>0</v>
      </c>
      <c r="Q510" s="207"/>
      <c r="R510" s="185"/>
      <c r="S510" s="159"/>
      <c r="T510" s="195"/>
      <c r="U510" s="195">
        <f t="shared" si="277"/>
        <v>0</v>
      </c>
      <c r="V510" s="188"/>
      <c r="W510" s="89">
        <v>2200106</v>
      </c>
      <c r="X510" s="89" t="s">
        <v>1393</v>
      </c>
      <c r="Y510" s="118"/>
    </row>
    <row r="511" s="67" customFormat="1" customHeight="1" spans="1:25">
      <c r="A511" s="204">
        <v>221</v>
      </c>
      <c r="B511" s="97" t="s">
        <v>1394</v>
      </c>
      <c r="C511" s="55">
        <f t="shared" ref="C511:H511" si="310">SUM(C512,C523,C525)</f>
        <v>1079</v>
      </c>
      <c r="D511" s="55">
        <f t="shared" si="310"/>
        <v>917</v>
      </c>
      <c r="E511" s="96">
        <f t="shared" si="272"/>
        <v>84.9860982391103</v>
      </c>
      <c r="F511" s="95">
        <f t="shared" si="280"/>
        <v>-1720</v>
      </c>
      <c r="G511" s="96">
        <f t="shared" si="273"/>
        <v>-65.2256351915055</v>
      </c>
      <c r="H511" s="55">
        <f t="shared" si="310"/>
        <v>1640</v>
      </c>
      <c r="I511" s="95">
        <f t="shared" si="274"/>
        <v>561</v>
      </c>
      <c r="J511" s="96">
        <f t="shared" si="275"/>
        <v>51.9925857275255</v>
      </c>
      <c r="K511" s="204">
        <v>221</v>
      </c>
      <c r="L511" s="204" t="s">
        <v>1395</v>
      </c>
      <c r="M511" s="55">
        <f t="shared" ref="M511:O511" si="311">SUM(M512,M523,M525)</f>
        <v>2637</v>
      </c>
      <c r="N511" s="55">
        <f t="shared" si="311"/>
        <v>715</v>
      </c>
      <c r="O511" s="55">
        <f t="shared" si="311"/>
        <v>1109</v>
      </c>
      <c r="P511" s="184">
        <f t="shared" si="301"/>
        <v>917</v>
      </c>
      <c r="Q511" s="207"/>
      <c r="R511" s="159"/>
      <c r="S511" s="159"/>
      <c r="T511" s="193"/>
      <c r="U511" s="193">
        <f t="shared" si="277"/>
        <v>0</v>
      </c>
      <c r="V511" s="188"/>
      <c r="W511" s="89">
        <v>2200107</v>
      </c>
      <c r="X511" s="89" t="s">
        <v>1396</v>
      </c>
      <c r="Y511" s="118"/>
    </row>
    <row r="512" customHeight="1" spans="1:25">
      <c r="A512" s="202">
        <v>22101</v>
      </c>
      <c r="B512" s="75" t="s">
        <v>1397</v>
      </c>
      <c r="C512" s="60">
        <f t="shared" ref="C512:H512" si="312">SUM(C513:C522)</f>
        <v>70</v>
      </c>
      <c r="D512" s="60">
        <f t="shared" si="312"/>
        <v>104</v>
      </c>
      <c r="E512" s="99">
        <f t="shared" si="272"/>
        <v>148.571428571429</v>
      </c>
      <c r="F512" s="98">
        <f t="shared" si="280"/>
        <v>-1084</v>
      </c>
      <c r="G512" s="99">
        <f t="shared" si="273"/>
        <v>-91.2457912457912</v>
      </c>
      <c r="H512" s="60">
        <f t="shared" si="312"/>
        <v>25</v>
      </c>
      <c r="I512" s="98">
        <f t="shared" si="274"/>
        <v>-45</v>
      </c>
      <c r="J512" s="99">
        <f t="shared" si="275"/>
        <v>-64.2857142857143</v>
      </c>
      <c r="K512" s="202">
        <v>22101</v>
      </c>
      <c r="L512" s="204" t="s">
        <v>1397</v>
      </c>
      <c r="M512" s="60">
        <f t="shared" ref="M512:O512" si="313">SUM(M513:M522)</f>
        <v>1188</v>
      </c>
      <c r="N512" s="60">
        <f t="shared" si="313"/>
        <v>76</v>
      </c>
      <c r="O512" s="60">
        <f t="shared" si="313"/>
        <v>78</v>
      </c>
      <c r="P512" s="184">
        <f t="shared" si="301"/>
        <v>104</v>
      </c>
      <c r="Q512" s="207"/>
      <c r="R512" s="185"/>
      <c r="S512" s="159"/>
      <c r="T512" s="195"/>
      <c r="U512" s="195">
        <f t="shared" si="277"/>
        <v>0</v>
      </c>
      <c r="V512" s="188"/>
      <c r="W512" s="89">
        <v>2200108</v>
      </c>
      <c r="X512" s="89" t="s">
        <v>1398</v>
      </c>
      <c r="Y512" s="118"/>
    </row>
    <row r="513" customHeight="1" spans="1:25">
      <c r="A513" s="202">
        <v>2210101</v>
      </c>
      <c r="B513" s="75" t="s">
        <v>1399</v>
      </c>
      <c r="C513" s="60"/>
      <c r="D513" s="60"/>
      <c r="E513" s="99">
        <f t="shared" si="272"/>
        <v>0</v>
      </c>
      <c r="F513" s="98">
        <f t="shared" si="280"/>
        <v>0</v>
      </c>
      <c r="G513" s="99">
        <f t="shared" si="273"/>
        <v>0</v>
      </c>
      <c r="H513" s="60"/>
      <c r="I513" s="98">
        <f t="shared" si="274"/>
        <v>0</v>
      </c>
      <c r="J513" s="99">
        <f t="shared" si="275"/>
        <v>0</v>
      </c>
      <c r="K513" s="202">
        <v>2210101</v>
      </c>
      <c r="L513" s="202" t="s">
        <v>1399</v>
      </c>
      <c r="M513" s="184"/>
      <c r="N513" s="184"/>
      <c r="O513" s="184"/>
      <c r="P513" s="184">
        <f t="shared" si="301"/>
        <v>0</v>
      </c>
      <c r="Q513" s="207"/>
      <c r="R513" s="185"/>
      <c r="S513" s="159"/>
      <c r="T513" s="195"/>
      <c r="U513" s="195">
        <f t="shared" si="277"/>
        <v>0</v>
      </c>
      <c r="V513" s="188"/>
      <c r="W513" s="89">
        <v>2200109</v>
      </c>
      <c r="X513" s="89" t="s">
        <v>1400</v>
      </c>
      <c r="Y513" s="118"/>
    </row>
    <row r="514" customHeight="1" spans="1:25">
      <c r="A514" s="202">
        <v>2210102</v>
      </c>
      <c r="B514" s="75" t="s">
        <v>1401</v>
      </c>
      <c r="C514" s="60"/>
      <c r="D514" s="60"/>
      <c r="E514" s="99">
        <f t="shared" si="272"/>
        <v>0</v>
      </c>
      <c r="F514" s="98">
        <f t="shared" si="280"/>
        <v>0</v>
      </c>
      <c r="G514" s="99">
        <f t="shared" si="273"/>
        <v>0</v>
      </c>
      <c r="H514" s="60"/>
      <c r="I514" s="98">
        <f t="shared" si="274"/>
        <v>0</v>
      </c>
      <c r="J514" s="99">
        <f t="shared" si="275"/>
        <v>0</v>
      </c>
      <c r="K514" s="202">
        <v>2210102</v>
      </c>
      <c r="L514" s="202" t="s">
        <v>1401</v>
      </c>
      <c r="M514" s="184"/>
      <c r="N514" s="184"/>
      <c r="O514" s="184"/>
      <c r="P514" s="184">
        <f t="shared" si="301"/>
        <v>0</v>
      </c>
      <c r="Q514" s="207"/>
      <c r="R514" s="185"/>
      <c r="S514" s="159"/>
      <c r="T514" s="195"/>
      <c r="U514" s="195">
        <f t="shared" si="277"/>
        <v>0</v>
      </c>
      <c r="W514" s="89">
        <v>2200112</v>
      </c>
      <c r="X514" s="89" t="s">
        <v>1402</v>
      </c>
      <c r="Y514" s="118"/>
    </row>
    <row r="515" customHeight="1" spans="1:25">
      <c r="A515" s="202">
        <v>2210103</v>
      </c>
      <c r="B515" s="75" t="s">
        <v>1403</v>
      </c>
      <c r="C515" s="60"/>
      <c r="D515" s="60"/>
      <c r="E515" s="99">
        <f t="shared" si="272"/>
        <v>0</v>
      </c>
      <c r="F515" s="98">
        <f t="shared" si="280"/>
        <v>-1000</v>
      </c>
      <c r="G515" s="99">
        <f t="shared" si="273"/>
        <v>-100</v>
      </c>
      <c r="H515" s="60"/>
      <c r="I515" s="98">
        <f t="shared" si="274"/>
        <v>0</v>
      </c>
      <c r="J515" s="99">
        <f t="shared" si="275"/>
        <v>0</v>
      </c>
      <c r="K515" s="202">
        <v>2210103</v>
      </c>
      <c r="L515" s="202" t="s">
        <v>1403</v>
      </c>
      <c r="M515" s="184">
        <v>1000</v>
      </c>
      <c r="N515" s="184"/>
      <c r="O515" s="184"/>
      <c r="P515" s="184">
        <f t="shared" si="301"/>
        <v>0</v>
      </c>
      <c r="Q515" s="207"/>
      <c r="R515" s="185"/>
      <c r="S515" s="159"/>
      <c r="T515" s="195"/>
      <c r="U515" s="195">
        <f t="shared" si="277"/>
        <v>0</v>
      </c>
      <c r="W515" s="89">
        <v>2200113</v>
      </c>
      <c r="X515" s="89" t="s">
        <v>1404</v>
      </c>
      <c r="Y515" s="118"/>
    </row>
    <row r="516" customHeight="1" spans="1:25">
      <c r="A516" s="202">
        <v>2210104</v>
      </c>
      <c r="B516" s="75" t="s">
        <v>1405</v>
      </c>
      <c r="C516" s="60"/>
      <c r="D516" s="60"/>
      <c r="E516" s="99">
        <f t="shared" si="272"/>
        <v>0</v>
      </c>
      <c r="F516" s="98">
        <f t="shared" si="280"/>
        <v>0</v>
      </c>
      <c r="G516" s="99">
        <f t="shared" si="273"/>
        <v>0</v>
      </c>
      <c r="H516" s="60"/>
      <c r="I516" s="98">
        <f t="shared" si="274"/>
        <v>0</v>
      </c>
      <c r="J516" s="99">
        <f t="shared" si="275"/>
        <v>0</v>
      </c>
      <c r="K516" s="202">
        <v>2210104</v>
      </c>
      <c r="L516" s="202" t="s">
        <v>1405</v>
      </c>
      <c r="M516" s="184"/>
      <c r="N516" s="184"/>
      <c r="O516" s="184"/>
      <c r="P516" s="184">
        <f t="shared" si="301"/>
        <v>0</v>
      </c>
      <c r="Q516" s="207"/>
      <c r="R516" s="185"/>
      <c r="S516" s="159"/>
      <c r="T516" s="195"/>
      <c r="U516" s="195">
        <f t="shared" si="277"/>
        <v>0</v>
      </c>
      <c r="V516" s="188"/>
      <c r="W516" s="89">
        <v>2200114</v>
      </c>
      <c r="X516" s="89" t="s">
        <v>1406</v>
      </c>
      <c r="Y516" s="118"/>
    </row>
    <row r="517" customHeight="1" spans="1:25">
      <c r="A517" s="202">
        <v>2210105</v>
      </c>
      <c r="B517" s="75" t="s">
        <v>1407</v>
      </c>
      <c r="C517" s="60">
        <v>70</v>
      </c>
      <c r="D517" s="60">
        <v>95</v>
      </c>
      <c r="E517" s="99">
        <f t="shared" si="272"/>
        <v>135.714285714286</v>
      </c>
      <c r="F517" s="98">
        <f t="shared" si="280"/>
        <v>92</v>
      </c>
      <c r="G517" s="99">
        <f t="shared" si="273"/>
        <v>3066.66666666667</v>
      </c>
      <c r="H517" s="60">
        <v>20</v>
      </c>
      <c r="I517" s="98">
        <f t="shared" si="274"/>
        <v>-50</v>
      </c>
      <c r="J517" s="99">
        <f t="shared" si="275"/>
        <v>-71.4285714285714</v>
      </c>
      <c r="K517" s="202">
        <v>2210105</v>
      </c>
      <c r="L517" s="202" t="s">
        <v>1407</v>
      </c>
      <c r="M517" s="184">
        <v>3</v>
      </c>
      <c r="N517" s="184">
        <v>70</v>
      </c>
      <c r="O517" s="184">
        <f>C517</f>
        <v>70</v>
      </c>
      <c r="P517" s="184">
        <f t="shared" si="301"/>
        <v>95</v>
      </c>
      <c r="Q517" s="207"/>
      <c r="R517" s="185"/>
      <c r="S517" s="159"/>
      <c r="T517" s="195"/>
      <c r="U517" s="195">
        <f t="shared" si="277"/>
        <v>0</v>
      </c>
      <c r="V517" s="188"/>
      <c r="W517" s="89">
        <v>2200115</v>
      </c>
      <c r="X517" s="89" t="s">
        <v>1408</v>
      </c>
      <c r="Y517" s="118"/>
    </row>
    <row r="518" customHeight="1" spans="1:25">
      <c r="A518" s="202">
        <v>2210106</v>
      </c>
      <c r="B518" s="75" t="s">
        <v>1409</v>
      </c>
      <c r="C518" s="60"/>
      <c r="D518" s="60"/>
      <c r="E518" s="99">
        <f t="shared" ref="E518:E578" si="314">IF(C518&lt;&gt;0,D518/C518*100,0)</f>
        <v>0</v>
      </c>
      <c r="F518" s="98">
        <f t="shared" si="280"/>
        <v>0</v>
      </c>
      <c r="G518" s="99">
        <f t="shared" ref="G518:G578" si="315">IF(M518&lt;&gt;0,(D518/M518-1)*100,0)</f>
        <v>0</v>
      </c>
      <c r="H518" s="60"/>
      <c r="I518" s="98">
        <f t="shared" ref="I518:I578" si="316">H518-C518</f>
        <v>0</v>
      </c>
      <c r="J518" s="99">
        <f t="shared" ref="J518:J578" si="317">IF(C518&lt;&gt;0,(H518/C518-1)*100,0)</f>
        <v>0</v>
      </c>
      <c r="K518" s="202">
        <v>2210106</v>
      </c>
      <c r="L518" s="202" t="s">
        <v>1409</v>
      </c>
      <c r="M518" s="184"/>
      <c r="N518" s="184"/>
      <c r="O518" s="184"/>
      <c r="P518" s="184">
        <f t="shared" si="301"/>
        <v>0</v>
      </c>
      <c r="Q518" s="207"/>
      <c r="R518" s="185"/>
      <c r="S518" s="159"/>
      <c r="T518" s="195"/>
      <c r="U518" s="195">
        <f t="shared" ref="U518:U581" si="318">Q518+R518+S518+T518</f>
        <v>0</v>
      </c>
      <c r="W518" s="89">
        <v>2200116</v>
      </c>
      <c r="X518" s="89" t="s">
        <v>1410</v>
      </c>
      <c r="Y518" s="118"/>
    </row>
    <row r="519" customHeight="1" spans="1:25">
      <c r="A519" s="202">
        <v>2210107</v>
      </c>
      <c r="B519" s="75" t="s">
        <v>1411</v>
      </c>
      <c r="C519" s="60"/>
      <c r="D519" s="60">
        <v>9</v>
      </c>
      <c r="E519" s="99">
        <f t="shared" si="314"/>
        <v>0</v>
      </c>
      <c r="F519" s="98">
        <f t="shared" si="280"/>
        <v>9</v>
      </c>
      <c r="G519" s="99">
        <f t="shared" si="315"/>
        <v>0</v>
      </c>
      <c r="H519" s="60">
        <v>5</v>
      </c>
      <c r="I519" s="98">
        <f t="shared" si="316"/>
        <v>5</v>
      </c>
      <c r="J519" s="99">
        <f t="shared" si="317"/>
        <v>0</v>
      </c>
      <c r="K519" s="202">
        <v>2210107</v>
      </c>
      <c r="L519" s="202" t="s">
        <v>1411</v>
      </c>
      <c r="M519" s="184"/>
      <c r="N519" s="184">
        <v>6</v>
      </c>
      <c r="O519" s="184"/>
      <c r="P519" s="184">
        <f t="shared" si="301"/>
        <v>9</v>
      </c>
      <c r="Q519" s="207"/>
      <c r="R519" s="185"/>
      <c r="S519" s="159"/>
      <c r="T519" s="195"/>
      <c r="U519" s="195">
        <f t="shared" si="318"/>
        <v>0</v>
      </c>
      <c r="W519" s="89">
        <v>2200119</v>
      </c>
      <c r="X519" s="89" t="s">
        <v>1412</v>
      </c>
      <c r="Y519" s="118"/>
    </row>
    <row r="520" customHeight="1" spans="1:25">
      <c r="A520" s="202">
        <v>2210108</v>
      </c>
      <c r="B520" s="75" t="s">
        <v>1413</v>
      </c>
      <c r="C520" s="60"/>
      <c r="D520" s="60"/>
      <c r="E520" s="99">
        <f t="shared" si="314"/>
        <v>0</v>
      </c>
      <c r="F520" s="98">
        <f t="shared" si="280"/>
        <v>-185</v>
      </c>
      <c r="G520" s="99">
        <f t="shared" si="315"/>
        <v>-100</v>
      </c>
      <c r="H520" s="60"/>
      <c r="I520" s="98">
        <f t="shared" si="316"/>
        <v>0</v>
      </c>
      <c r="J520" s="99">
        <f t="shared" si="317"/>
        <v>0</v>
      </c>
      <c r="K520" s="202">
        <v>2210108</v>
      </c>
      <c r="L520" s="202" t="s">
        <v>1414</v>
      </c>
      <c r="M520" s="184">
        <v>185</v>
      </c>
      <c r="N520" s="184"/>
      <c r="O520" s="184">
        <v>8</v>
      </c>
      <c r="P520" s="184">
        <f t="shared" si="301"/>
        <v>0</v>
      </c>
      <c r="Q520" s="207"/>
      <c r="R520" s="185"/>
      <c r="S520" s="159"/>
      <c r="T520" s="195"/>
      <c r="U520" s="195">
        <f t="shared" si="318"/>
        <v>0</v>
      </c>
      <c r="V520" s="188"/>
      <c r="W520" s="89">
        <v>2200120</v>
      </c>
      <c r="X520" s="89" t="s">
        <v>1415</v>
      </c>
      <c r="Y520" s="118"/>
    </row>
    <row r="521" customHeight="1" spans="1:25">
      <c r="A521" s="202">
        <v>2210109</v>
      </c>
      <c r="B521" s="75" t="s">
        <v>1416</v>
      </c>
      <c r="C521" s="60"/>
      <c r="D521" s="60"/>
      <c r="E521" s="99">
        <f t="shared" si="314"/>
        <v>0</v>
      </c>
      <c r="F521" s="98">
        <f t="shared" si="280"/>
        <v>0</v>
      </c>
      <c r="G521" s="99">
        <f t="shared" si="315"/>
        <v>0</v>
      </c>
      <c r="H521" s="60"/>
      <c r="I521" s="98">
        <f t="shared" si="316"/>
        <v>0</v>
      </c>
      <c r="J521" s="99">
        <f t="shared" si="317"/>
        <v>0</v>
      </c>
      <c r="K521" s="202">
        <v>2210109</v>
      </c>
      <c r="L521" s="202" t="s">
        <v>1417</v>
      </c>
      <c r="M521" s="184"/>
      <c r="N521" s="184"/>
      <c r="O521" s="184"/>
      <c r="P521" s="184">
        <f t="shared" si="301"/>
        <v>0</v>
      </c>
      <c r="Q521" s="207"/>
      <c r="R521" s="185"/>
      <c r="S521" s="159"/>
      <c r="T521" s="195"/>
      <c r="U521" s="195">
        <f t="shared" si="318"/>
        <v>0</v>
      </c>
      <c r="V521" s="188"/>
      <c r="W521" s="89">
        <v>2200121</v>
      </c>
      <c r="X521" s="89" t="s">
        <v>1418</v>
      </c>
      <c r="Y521" s="118"/>
    </row>
    <row r="522" customHeight="1" spans="1:25">
      <c r="A522" s="202">
        <v>2210199</v>
      </c>
      <c r="B522" s="75" t="s">
        <v>1419</v>
      </c>
      <c r="C522" s="60"/>
      <c r="D522" s="60"/>
      <c r="E522" s="99">
        <f t="shared" si="314"/>
        <v>0</v>
      </c>
      <c r="F522" s="98">
        <f t="shared" ref="F522:F578" si="319">D522-M522</f>
        <v>0</v>
      </c>
      <c r="G522" s="99">
        <f t="shared" si="315"/>
        <v>0</v>
      </c>
      <c r="H522" s="60"/>
      <c r="I522" s="98">
        <f t="shared" si="316"/>
        <v>0</v>
      </c>
      <c r="J522" s="99">
        <f t="shared" si="317"/>
        <v>0</v>
      </c>
      <c r="K522" s="202">
        <v>2210199</v>
      </c>
      <c r="L522" s="202" t="s">
        <v>1419</v>
      </c>
      <c r="M522" s="184"/>
      <c r="N522" s="184"/>
      <c r="O522" s="184"/>
      <c r="P522" s="184">
        <f t="shared" si="301"/>
        <v>0</v>
      </c>
      <c r="Q522" s="207"/>
      <c r="R522" s="185"/>
      <c r="S522" s="159"/>
      <c r="T522" s="195"/>
      <c r="U522" s="195">
        <f t="shared" si="318"/>
        <v>0</v>
      </c>
      <c r="W522" s="89">
        <v>2200122</v>
      </c>
      <c r="X522" s="89" t="s">
        <v>1420</v>
      </c>
      <c r="Y522" s="118"/>
    </row>
    <row r="523" customHeight="1" spans="1:25">
      <c r="A523" s="202">
        <v>22102</v>
      </c>
      <c r="B523" s="75" t="s">
        <v>1421</v>
      </c>
      <c r="C523" s="60">
        <f t="shared" ref="C523:H523" si="320">SUM(C524:C524)</f>
        <v>1009</v>
      </c>
      <c r="D523" s="60">
        <f t="shared" si="320"/>
        <v>813</v>
      </c>
      <c r="E523" s="99">
        <f t="shared" si="314"/>
        <v>80.5748265609514</v>
      </c>
      <c r="F523" s="98">
        <f t="shared" si="319"/>
        <v>-636</v>
      </c>
      <c r="G523" s="99">
        <f t="shared" si="315"/>
        <v>-43.8923395445135</v>
      </c>
      <c r="H523" s="60">
        <f t="shared" si="320"/>
        <v>1615</v>
      </c>
      <c r="I523" s="98">
        <f t="shared" si="316"/>
        <v>606</v>
      </c>
      <c r="J523" s="99">
        <f t="shared" si="317"/>
        <v>60.0594648166501</v>
      </c>
      <c r="K523" s="202">
        <v>22102</v>
      </c>
      <c r="L523" s="204" t="s">
        <v>1421</v>
      </c>
      <c r="M523" s="91">
        <f t="shared" ref="M523:O523" si="321">SUM(M524:M524)</f>
        <v>1449</v>
      </c>
      <c r="N523" s="91">
        <f t="shared" si="321"/>
        <v>639</v>
      </c>
      <c r="O523" s="60">
        <f t="shared" si="321"/>
        <v>1031</v>
      </c>
      <c r="P523" s="184">
        <f t="shared" si="301"/>
        <v>813</v>
      </c>
      <c r="Q523" s="207"/>
      <c r="R523" s="185"/>
      <c r="S523" s="159"/>
      <c r="T523" s="195"/>
      <c r="U523" s="195">
        <f t="shared" si="318"/>
        <v>0</v>
      </c>
      <c r="W523" s="89">
        <v>2200123</v>
      </c>
      <c r="X523" s="89" t="s">
        <v>1422</v>
      </c>
      <c r="Y523" s="118"/>
    </row>
    <row r="524" customHeight="1" spans="1:25">
      <c r="A524" s="202">
        <v>2210201</v>
      </c>
      <c r="B524" s="75" t="s">
        <v>1423</v>
      </c>
      <c r="C524" s="60">
        <v>1009</v>
      </c>
      <c r="D524" s="60">
        <v>813</v>
      </c>
      <c r="E524" s="99">
        <f t="shared" si="314"/>
        <v>80.5748265609514</v>
      </c>
      <c r="F524" s="98">
        <f t="shared" si="319"/>
        <v>-636</v>
      </c>
      <c r="G524" s="99">
        <f t="shared" si="315"/>
        <v>-43.8923395445135</v>
      </c>
      <c r="H524" s="60">
        <v>1615</v>
      </c>
      <c r="I524" s="98">
        <f t="shared" si="316"/>
        <v>606</v>
      </c>
      <c r="J524" s="99">
        <f t="shared" si="317"/>
        <v>60.0594648166501</v>
      </c>
      <c r="K524" s="202">
        <v>2210201</v>
      </c>
      <c r="L524" s="202" t="s">
        <v>1423</v>
      </c>
      <c r="M524" s="91">
        <v>1449</v>
      </c>
      <c r="N524" s="184">
        <v>639</v>
      </c>
      <c r="O524" s="184">
        <f>C524+22</f>
        <v>1031</v>
      </c>
      <c r="P524" s="184">
        <f t="shared" si="301"/>
        <v>813</v>
      </c>
      <c r="Q524" s="207"/>
      <c r="R524" s="185"/>
      <c r="S524" s="159"/>
      <c r="T524" s="195"/>
      <c r="U524" s="195">
        <f t="shared" si="318"/>
        <v>0</v>
      </c>
      <c r="V524" s="188"/>
      <c r="W524" s="89">
        <v>2200124</v>
      </c>
      <c r="X524" s="89" t="s">
        <v>1424</v>
      </c>
      <c r="Y524" s="118"/>
    </row>
    <row r="525" customHeight="1" spans="1:25">
      <c r="A525" s="202">
        <v>22103</v>
      </c>
      <c r="B525" s="75" t="s">
        <v>1425</v>
      </c>
      <c r="C525" s="60">
        <f t="shared" ref="C525:H525" si="322">SUM(C526:C526)</f>
        <v>0</v>
      </c>
      <c r="D525" s="60">
        <f t="shared" si="322"/>
        <v>0</v>
      </c>
      <c r="E525" s="99">
        <f t="shared" si="314"/>
        <v>0</v>
      </c>
      <c r="F525" s="98">
        <f t="shared" si="319"/>
        <v>0</v>
      </c>
      <c r="G525" s="99">
        <f t="shared" si="315"/>
        <v>0</v>
      </c>
      <c r="H525" s="60">
        <f t="shared" si="322"/>
        <v>0</v>
      </c>
      <c r="I525" s="98">
        <f t="shared" si="316"/>
        <v>0</v>
      </c>
      <c r="J525" s="99">
        <f t="shared" si="317"/>
        <v>0</v>
      </c>
      <c r="K525" s="202">
        <v>22103</v>
      </c>
      <c r="L525" s="204" t="s">
        <v>1425</v>
      </c>
      <c r="M525" s="184"/>
      <c r="N525" s="184"/>
      <c r="O525" s="184"/>
      <c r="P525" s="184">
        <f t="shared" si="301"/>
        <v>0</v>
      </c>
      <c r="Q525" s="207"/>
      <c r="R525" s="185"/>
      <c r="S525" s="159"/>
      <c r="T525" s="195"/>
      <c r="U525" s="195">
        <f t="shared" si="318"/>
        <v>0</v>
      </c>
      <c r="W525" s="89">
        <v>2200127</v>
      </c>
      <c r="X525" s="89" t="s">
        <v>1426</v>
      </c>
      <c r="Y525" s="118"/>
    </row>
    <row r="526" customHeight="1" spans="1:25">
      <c r="A526" s="202">
        <v>2210399</v>
      </c>
      <c r="B526" s="75" t="s">
        <v>1427</v>
      </c>
      <c r="C526" s="60"/>
      <c r="D526" s="60"/>
      <c r="E526" s="99">
        <f t="shared" si="314"/>
        <v>0</v>
      </c>
      <c r="F526" s="98">
        <f t="shared" si="319"/>
        <v>0</v>
      </c>
      <c r="G526" s="99">
        <f t="shared" si="315"/>
        <v>0</v>
      </c>
      <c r="H526" s="60"/>
      <c r="I526" s="98">
        <f t="shared" si="316"/>
        <v>0</v>
      </c>
      <c r="J526" s="99">
        <f t="shared" si="317"/>
        <v>0</v>
      </c>
      <c r="K526" s="202">
        <v>2210399</v>
      </c>
      <c r="L526" s="202" t="s">
        <v>1427</v>
      </c>
      <c r="M526" s="184"/>
      <c r="N526" s="184"/>
      <c r="O526" s="184"/>
      <c r="P526" s="184">
        <f t="shared" si="301"/>
        <v>0</v>
      </c>
      <c r="Q526" s="207"/>
      <c r="R526" s="185"/>
      <c r="S526" s="159"/>
      <c r="T526" s="195"/>
      <c r="U526" s="195">
        <f t="shared" si="318"/>
        <v>0</v>
      </c>
      <c r="W526" s="89">
        <v>2200150</v>
      </c>
      <c r="X526" s="89" t="s">
        <v>497</v>
      </c>
      <c r="Y526" s="118"/>
    </row>
    <row r="527" s="67" customFormat="1" customHeight="1" spans="1:25">
      <c r="A527" s="204">
        <v>222</v>
      </c>
      <c r="B527" s="97" t="s">
        <v>1428</v>
      </c>
      <c r="C527" s="55"/>
      <c r="D527" s="55"/>
      <c r="E527" s="96">
        <f t="shared" si="314"/>
        <v>0</v>
      </c>
      <c r="F527" s="95">
        <f t="shared" si="319"/>
        <v>0</v>
      </c>
      <c r="G527" s="96">
        <f t="shared" si="315"/>
        <v>0</v>
      </c>
      <c r="H527" s="55">
        <f>SUM(H528,H530,H532,H534,)</f>
        <v>0</v>
      </c>
      <c r="I527" s="95">
        <f t="shared" si="316"/>
        <v>0</v>
      </c>
      <c r="J527" s="96">
        <f t="shared" si="317"/>
        <v>0</v>
      </c>
      <c r="K527" s="204">
        <v>222</v>
      </c>
      <c r="L527" s="204" t="s">
        <v>1429</v>
      </c>
      <c r="M527" s="184"/>
      <c r="N527" s="184"/>
      <c r="O527" s="184" t="e">
        <f>SUM(O528,O532,O534,#REF!)</f>
        <v>#REF!</v>
      </c>
      <c r="P527" s="184">
        <f t="shared" si="301"/>
        <v>0</v>
      </c>
      <c r="Q527" s="207"/>
      <c r="R527" s="159"/>
      <c r="S527" s="159"/>
      <c r="T527" s="193"/>
      <c r="U527" s="193">
        <f t="shared" si="318"/>
        <v>0</v>
      </c>
      <c r="V527" s="188"/>
      <c r="W527" s="89">
        <v>2200199</v>
      </c>
      <c r="X527" s="89" t="s">
        <v>1430</v>
      </c>
      <c r="Y527" s="118"/>
    </row>
    <row r="528" customHeight="1" spans="1:25">
      <c r="A528" s="202">
        <v>22201</v>
      </c>
      <c r="B528" s="75" t="s">
        <v>1431</v>
      </c>
      <c r="C528" s="60">
        <f t="shared" ref="C528:H528" si="323">SUM(C529:C529)</f>
        <v>0</v>
      </c>
      <c r="D528" s="60">
        <f t="shared" si="323"/>
        <v>0</v>
      </c>
      <c r="E528" s="99">
        <f t="shared" si="314"/>
        <v>0</v>
      </c>
      <c r="F528" s="98">
        <f t="shared" si="319"/>
        <v>0</v>
      </c>
      <c r="G528" s="99">
        <f t="shared" si="315"/>
        <v>0</v>
      </c>
      <c r="H528" s="60">
        <f t="shared" si="323"/>
        <v>0</v>
      </c>
      <c r="I528" s="98">
        <f t="shared" si="316"/>
        <v>0</v>
      </c>
      <c r="J528" s="99">
        <f t="shared" si="317"/>
        <v>0</v>
      </c>
      <c r="K528" s="202">
        <v>22201</v>
      </c>
      <c r="L528" s="204" t="s">
        <v>1432</v>
      </c>
      <c r="M528" s="184"/>
      <c r="N528" s="184"/>
      <c r="O528" s="184"/>
      <c r="P528" s="184">
        <f t="shared" si="301"/>
        <v>0</v>
      </c>
      <c r="Q528" s="207"/>
      <c r="R528" s="185"/>
      <c r="S528" s="159"/>
      <c r="T528" s="195"/>
      <c r="U528" s="195">
        <f t="shared" si="318"/>
        <v>0</v>
      </c>
      <c r="V528" s="188"/>
      <c r="W528" s="89">
        <v>22005</v>
      </c>
      <c r="X528" s="194" t="s">
        <v>1433</v>
      </c>
      <c r="Y528" s="118"/>
    </row>
    <row r="529" customHeight="1" spans="1:25">
      <c r="A529" s="202">
        <v>2220199</v>
      </c>
      <c r="B529" s="75" t="s">
        <v>1434</v>
      </c>
      <c r="C529" s="60"/>
      <c r="D529" s="60"/>
      <c r="E529" s="99">
        <f t="shared" si="314"/>
        <v>0</v>
      </c>
      <c r="F529" s="98">
        <f t="shared" si="319"/>
        <v>0</v>
      </c>
      <c r="G529" s="99">
        <f t="shared" si="315"/>
        <v>0</v>
      </c>
      <c r="H529" s="60"/>
      <c r="I529" s="98">
        <f t="shared" si="316"/>
        <v>0</v>
      </c>
      <c r="J529" s="99">
        <f t="shared" si="317"/>
        <v>0</v>
      </c>
      <c r="K529" s="202">
        <v>2220199</v>
      </c>
      <c r="L529" s="202" t="s">
        <v>1435</v>
      </c>
      <c r="M529" s="184"/>
      <c r="N529" s="184"/>
      <c r="O529" s="184"/>
      <c r="P529" s="184">
        <f t="shared" si="301"/>
        <v>0</v>
      </c>
      <c r="Q529" s="207"/>
      <c r="R529" s="185"/>
      <c r="S529" s="159"/>
      <c r="T529" s="195"/>
      <c r="U529" s="195">
        <f t="shared" si="318"/>
        <v>0</v>
      </c>
      <c r="V529" s="188"/>
      <c r="W529" s="89">
        <v>2200506</v>
      </c>
      <c r="X529" s="89" t="s">
        <v>1436</v>
      </c>
      <c r="Y529" s="118"/>
    </row>
    <row r="530" customHeight="1" spans="1:25">
      <c r="A530" s="202">
        <v>22203</v>
      </c>
      <c r="B530" s="75" t="s">
        <v>1437</v>
      </c>
      <c r="C530" s="60">
        <f t="shared" ref="C530:H530" si="324">SUM(C531:C531)</f>
        <v>0</v>
      </c>
      <c r="D530" s="60">
        <f t="shared" si="324"/>
        <v>0</v>
      </c>
      <c r="E530" s="99">
        <f t="shared" si="314"/>
        <v>0</v>
      </c>
      <c r="F530" s="98">
        <f t="shared" si="319"/>
        <v>0</v>
      </c>
      <c r="G530" s="99">
        <f t="shared" si="315"/>
        <v>0</v>
      </c>
      <c r="H530" s="60">
        <f t="shared" si="324"/>
        <v>0</v>
      </c>
      <c r="I530" s="98">
        <f t="shared" si="316"/>
        <v>0</v>
      </c>
      <c r="J530" s="99">
        <f t="shared" si="317"/>
        <v>0</v>
      </c>
      <c r="K530" s="202">
        <v>22203</v>
      </c>
      <c r="L530" s="202" t="s">
        <v>1437</v>
      </c>
      <c r="M530" s="184"/>
      <c r="N530" s="184"/>
      <c r="O530" s="184"/>
      <c r="P530" s="184">
        <f t="shared" si="301"/>
        <v>0</v>
      </c>
      <c r="Q530" s="207"/>
      <c r="R530" s="185"/>
      <c r="S530" s="159"/>
      <c r="T530" s="195"/>
      <c r="U530" s="195">
        <f t="shared" si="318"/>
        <v>0</v>
      </c>
      <c r="V530" s="188"/>
      <c r="W530" s="89">
        <v>2200507</v>
      </c>
      <c r="X530" s="89" t="s">
        <v>1438</v>
      </c>
      <c r="Y530" s="118"/>
    </row>
    <row r="531" customHeight="1" spans="1:25">
      <c r="A531" s="202">
        <v>2220399</v>
      </c>
      <c r="B531" s="75" t="s">
        <v>1439</v>
      </c>
      <c r="C531" s="60"/>
      <c r="D531" s="60"/>
      <c r="E531" s="99">
        <f t="shared" si="314"/>
        <v>0</v>
      </c>
      <c r="F531" s="98">
        <f t="shared" si="319"/>
        <v>0</v>
      </c>
      <c r="G531" s="99">
        <f t="shared" si="315"/>
        <v>0</v>
      </c>
      <c r="H531" s="60"/>
      <c r="I531" s="98">
        <f t="shared" si="316"/>
        <v>0</v>
      </c>
      <c r="J531" s="99">
        <f t="shared" si="317"/>
        <v>0</v>
      </c>
      <c r="K531" s="202">
        <v>2220399</v>
      </c>
      <c r="L531" s="202" t="s">
        <v>1439</v>
      </c>
      <c r="M531" s="184"/>
      <c r="N531" s="184"/>
      <c r="O531" s="184"/>
      <c r="P531" s="184">
        <f t="shared" si="301"/>
        <v>0</v>
      </c>
      <c r="Q531" s="207"/>
      <c r="R531" s="185"/>
      <c r="S531" s="159"/>
      <c r="T531" s="195"/>
      <c r="U531" s="195">
        <f t="shared" si="318"/>
        <v>0</v>
      </c>
      <c r="V531" s="188"/>
      <c r="W531" s="89">
        <v>2200512</v>
      </c>
      <c r="X531" s="89" t="s">
        <v>1440</v>
      </c>
      <c r="Y531" s="118"/>
    </row>
    <row r="532" customHeight="1" spans="1:25">
      <c r="A532" s="202">
        <v>22204</v>
      </c>
      <c r="B532" s="75" t="s">
        <v>1441</v>
      </c>
      <c r="C532" s="60">
        <f t="shared" ref="C532:H532" si="325">SUM(C533:C533)</f>
        <v>0</v>
      </c>
      <c r="D532" s="60">
        <f t="shared" si="325"/>
        <v>0</v>
      </c>
      <c r="E532" s="99">
        <f t="shared" si="314"/>
        <v>0</v>
      </c>
      <c r="F532" s="98">
        <f t="shared" si="319"/>
        <v>0</v>
      </c>
      <c r="G532" s="99">
        <f t="shared" si="315"/>
        <v>0</v>
      </c>
      <c r="H532" s="60">
        <f t="shared" si="325"/>
        <v>0</v>
      </c>
      <c r="I532" s="98">
        <f t="shared" si="316"/>
        <v>0</v>
      </c>
      <c r="J532" s="99">
        <f t="shared" si="317"/>
        <v>0</v>
      </c>
      <c r="K532" s="202">
        <v>22204</v>
      </c>
      <c r="L532" s="204" t="s">
        <v>1441</v>
      </c>
      <c r="M532" s="184"/>
      <c r="N532" s="184"/>
      <c r="O532" s="184">
        <f>SUM(O533:O533)</f>
        <v>0</v>
      </c>
      <c r="P532" s="184">
        <f t="shared" si="301"/>
        <v>0</v>
      </c>
      <c r="Q532" s="207"/>
      <c r="R532" s="185"/>
      <c r="S532" s="159"/>
      <c r="T532" s="195"/>
      <c r="U532" s="195">
        <f t="shared" si="318"/>
        <v>0</v>
      </c>
      <c r="W532" s="89">
        <v>2200513</v>
      </c>
      <c r="X532" s="89" t="s">
        <v>1442</v>
      </c>
      <c r="Y532" s="118"/>
    </row>
    <row r="533" customHeight="1" spans="1:25">
      <c r="A533" s="202">
        <v>2220499</v>
      </c>
      <c r="B533" s="75" t="s">
        <v>1443</v>
      </c>
      <c r="C533" s="60"/>
      <c r="D533" s="60"/>
      <c r="E533" s="99">
        <f t="shared" si="314"/>
        <v>0</v>
      </c>
      <c r="F533" s="98">
        <f t="shared" si="319"/>
        <v>0</v>
      </c>
      <c r="G533" s="99">
        <f t="shared" si="315"/>
        <v>0</v>
      </c>
      <c r="H533" s="60"/>
      <c r="I533" s="98">
        <f t="shared" si="316"/>
        <v>0</v>
      </c>
      <c r="J533" s="99">
        <f t="shared" si="317"/>
        <v>0</v>
      </c>
      <c r="K533" s="202">
        <v>2220499</v>
      </c>
      <c r="L533" s="202" t="s">
        <v>1443</v>
      </c>
      <c r="M533" s="184"/>
      <c r="N533" s="184"/>
      <c r="O533" s="184"/>
      <c r="P533" s="184">
        <f t="shared" si="301"/>
        <v>0</v>
      </c>
      <c r="Q533" s="207"/>
      <c r="R533" s="185"/>
      <c r="S533" s="159"/>
      <c r="T533" s="195"/>
      <c r="U533" s="195">
        <f t="shared" si="318"/>
        <v>0</v>
      </c>
      <c r="W533" s="89">
        <v>221</v>
      </c>
      <c r="X533" s="194" t="s">
        <v>1444</v>
      </c>
      <c r="Y533" s="118"/>
    </row>
    <row r="534" customHeight="1" spans="1:25">
      <c r="A534" s="202">
        <v>22205</v>
      </c>
      <c r="B534" s="75" t="s">
        <v>1445</v>
      </c>
      <c r="C534" s="60">
        <f t="shared" ref="C534:H534" si="326">SUM(C535:C535)</f>
        <v>0</v>
      </c>
      <c r="D534" s="60">
        <f t="shared" si="326"/>
        <v>0</v>
      </c>
      <c r="E534" s="99">
        <f t="shared" si="314"/>
        <v>0</v>
      </c>
      <c r="F534" s="98">
        <f t="shared" si="319"/>
        <v>0</v>
      </c>
      <c r="G534" s="99">
        <f t="shared" si="315"/>
        <v>0</v>
      </c>
      <c r="H534" s="60">
        <f t="shared" si="326"/>
        <v>0</v>
      </c>
      <c r="I534" s="98">
        <f t="shared" si="316"/>
        <v>0</v>
      </c>
      <c r="J534" s="99">
        <f t="shared" si="317"/>
        <v>0</v>
      </c>
      <c r="K534" s="202">
        <v>22205</v>
      </c>
      <c r="L534" s="204" t="s">
        <v>1445</v>
      </c>
      <c r="M534" s="184"/>
      <c r="N534" s="184"/>
      <c r="O534" s="184"/>
      <c r="P534" s="184">
        <f t="shared" si="301"/>
        <v>0</v>
      </c>
      <c r="Q534" s="207"/>
      <c r="R534" s="185"/>
      <c r="S534" s="159"/>
      <c r="T534" s="195"/>
      <c r="U534" s="195">
        <f t="shared" si="318"/>
        <v>0</v>
      </c>
      <c r="V534" s="188"/>
      <c r="W534" s="89">
        <v>22101</v>
      </c>
      <c r="X534" s="194" t="s">
        <v>1446</v>
      </c>
      <c r="Y534" s="118"/>
    </row>
    <row r="535" customHeight="1" spans="1:25">
      <c r="A535" s="202">
        <v>2220599</v>
      </c>
      <c r="B535" s="75" t="s">
        <v>1447</v>
      </c>
      <c r="C535" s="60"/>
      <c r="D535" s="60"/>
      <c r="E535" s="99">
        <f t="shared" si="314"/>
        <v>0</v>
      </c>
      <c r="F535" s="98">
        <f t="shared" si="319"/>
        <v>0</v>
      </c>
      <c r="G535" s="99">
        <f t="shared" si="315"/>
        <v>0</v>
      </c>
      <c r="H535" s="60"/>
      <c r="I535" s="98">
        <f t="shared" si="316"/>
        <v>0</v>
      </c>
      <c r="J535" s="99">
        <f t="shared" si="317"/>
        <v>0</v>
      </c>
      <c r="K535" s="202">
        <v>2220599</v>
      </c>
      <c r="L535" s="202" t="s">
        <v>1447</v>
      </c>
      <c r="M535" s="184"/>
      <c r="N535" s="184"/>
      <c r="O535" s="184"/>
      <c r="P535" s="184">
        <f t="shared" si="301"/>
        <v>0</v>
      </c>
      <c r="Q535" s="207"/>
      <c r="R535" s="185"/>
      <c r="S535" s="159"/>
      <c r="T535" s="195"/>
      <c r="U535" s="195">
        <f t="shared" si="318"/>
        <v>0</v>
      </c>
      <c r="V535" s="188"/>
      <c r="W535" s="89">
        <v>2210201</v>
      </c>
      <c r="X535" s="89" t="s">
        <v>1448</v>
      </c>
      <c r="Y535" s="118"/>
    </row>
    <row r="536" s="67" customFormat="1" customHeight="1" spans="1:25">
      <c r="A536" s="204">
        <v>224</v>
      </c>
      <c r="B536" s="97" t="s">
        <v>1449</v>
      </c>
      <c r="C536" s="55">
        <f t="shared" ref="C536:H536" si="327">SUM(C537,C544,C547,C549,C551,C553,C557,C562)</f>
        <v>1434</v>
      </c>
      <c r="D536" s="55">
        <f t="shared" si="327"/>
        <v>889</v>
      </c>
      <c r="E536" s="96">
        <f t="shared" si="314"/>
        <v>61.9944211994421</v>
      </c>
      <c r="F536" s="95">
        <f t="shared" si="319"/>
        <v>-243</v>
      </c>
      <c r="G536" s="96">
        <f t="shared" si="315"/>
        <v>-21.4664310954064</v>
      </c>
      <c r="H536" s="55">
        <f t="shared" si="327"/>
        <v>1629</v>
      </c>
      <c r="I536" s="95">
        <f t="shared" si="316"/>
        <v>195</v>
      </c>
      <c r="J536" s="96">
        <f t="shared" si="317"/>
        <v>13.5983263598326</v>
      </c>
      <c r="K536" s="204">
        <v>224</v>
      </c>
      <c r="L536" s="204" t="s">
        <v>1450</v>
      </c>
      <c r="M536" s="91">
        <f>SUM(M537,M544,M547,M549,M551,M553,M557,M563)</f>
        <v>1132</v>
      </c>
      <c r="N536" s="91">
        <f>SUM(N537,N544,N547,N549,N551,N553,N557,N563)</f>
        <v>514</v>
      </c>
      <c r="O536" s="55">
        <f>SUM(O537,O544,O547,O549,O551,O553,O557,O562)</f>
        <v>1365</v>
      </c>
      <c r="P536" s="184">
        <f t="shared" si="301"/>
        <v>889</v>
      </c>
      <c r="Q536" s="207"/>
      <c r="R536" s="159"/>
      <c r="S536" s="159"/>
      <c r="T536" s="193"/>
      <c r="U536" s="193">
        <f t="shared" si="318"/>
        <v>0</v>
      </c>
      <c r="V536" s="188"/>
      <c r="W536" s="89">
        <v>2210202</v>
      </c>
      <c r="X536" s="89" t="s">
        <v>1451</v>
      </c>
      <c r="Y536" s="118"/>
    </row>
    <row r="537" customHeight="1" spans="1:25">
      <c r="A537" s="202">
        <v>22401</v>
      </c>
      <c r="B537" s="75" t="s">
        <v>1452</v>
      </c>
      <c r="C537" s="60">
        <f t="shared" ref="C537:H537" si="328">SUM(C538:C543)</f>
        <v>150</v>
      </c>
      <c r="D537" s="60">
        <f t="shared" si="328"/>
        <v>85</v>
      </c>
      <c r="E537" s="99">
        <f t="shared" si="314"/>
        <v>56.6666666666667</v>
      </c>
      <c r="F537" s="98">
        <f t="shared" si="319"/>
        <v>-28</v>
      </c>
      <c r="G537" s="99">
        <f t="shared" si="315"/>
        <v>-24.7787610619469</v>
      </c>
      <c r="H537" s="60">
        <f t="shared" si="328"/>
        <v>208</v>
      </c>
      <c r="I537" s="98">
        <f t="shared" si="316"/>
        <v>58</v>
      </c>
      <c r="J537" s="99">
        <f t="shared" si="317"/>
        <v>38.6666666666667</v>
      </c>
      <c r="K537" s="202">
        <v>22401</v>
      </c>
      <c r="L537" s="204" t="s">
        <v>1452</v>
      </c>
      <c r="M537" s="91">
        <f t="shared" ref="M537:O537" si="329">SUM(M538:M543)</f>
        <v>113</v>
      </c>
      <c r="N537" s="91">
        <f t="shared" si="329"/>
        <v>61</v>
      </c>
      <c r="O537" s="60">
        <f t="shared" si="329"/>
        <v>114</v>
      </c>
      <c r="P537" s="184">
        <f t="shared" si="301"/>
        <v>85</v>
      </c>
      <c r="Q537" s="207"/>
      <c r="R537" s="185"/>
      <c r="S537" s="159"/>
      <c r="T537" s="195"/>
      <c r="U537" s="195">
        <f t="shared" si="318"/>
        <v>0</v>
      </c>
      <c r="W537" s="89">
        <v>2210203</v>
      </c>
      <c r="X537" s="89" t="s">
        <v>1453</v>
      </c>
      <c r="Y537" s="118"/>
    </row>
    <row r="538" customHeight="1" spans="1:25">
      <c r="A538" s="202">
        <v>2240104</v>
      </c>
      <c r="B538" s="75" t="s">
        <v>1454</v>
      </c>
      <c r="C538" s="60"/>
      <c r="D538" s="60"/>
      <c r="E538" s="99">
        <f t="shared" si="314"/>
        <v>0</v>
      </c>
      <c r="F538" s="98">
        <f t="shared" si="319"/>
        <v>0</v>
      </c>
      <c r="G538" s="99">
        <f t="shared" si="315"/>
        <v>0</v>
      </c>
      <c r="H538" s="60">
        <v>27</v>
      </c>
      <c r="I538" s="98">
        <f t="shared" si="316"/>
        <v>27</v>
      </c>
      <c r="J538" s="99">
        <f t="shared" si="317"/>
        <v>0</v>
      </c>
      <c r="K538" s="202">
        <v>2240104</v>
      </c>
      <c r="L538" s="202" t="s">
        <v>1454</v>
      </c>
      <c r="M538" s="184"/>
      <c r="N538" s="184"/>
      <c r="O538" s="184"/>
      <c r="P538" s="184">
        <f t="shared" si="301"/>
        <v>0</v>
      </c>
      <c r="Q538" s="207"/>
      <c r="R538" s="185"/>
      <c r="S538" s="159"/>
      <c r="T538" s="195"/>
      <c r="U538" s="195">
        <f t="shared" si="318"/>
        <v>0</v>
      </c>
      <c r="W538" s="89">
        <v>2210399</v>
      </c>
      <c r="X538" s="89" t="s">
        <v>1455</v>
      </c>
      <c r="Y538" s="118"/>
    </row>
    <row r="539" customHeight="1" spans="1:25">
      <c r="A539" s="202">
        <v>2240106</v>
      </c>
      <c r="B539" s="75" t="s">
        <v>1456</v>
      </c>
      <c r="C539" s="60">
        <v>12</v>
      </c>
      <c r="D539" s="60">
        <v>45</v>
      </c>
      <c r="E539" s="99">
        <f t="shared" si="314"/>
        <v>375</v>
      </c>
      <c r="F539" s="98">
        <f t="shared" si="319"/>
        <v>-19</v>
      </c>
      <c r="G539" s="99">
        <f t="shared" si="315"/>
        <v>-29.6875</v>
      </c>
      <c r="H539" s="60">
        <v>24</v>
      </c>
      <c r="I539" s="98">
        <f t="shared" si="316"/>
        <v>12</v>
      </c>
      <c r="J539" s="99">
        <f t="shared" si="317"/>
        <v>100</v>
      </c>
      <c r="K539" s="202">
        <v>2240106</v>
      </c>
      <c r="L539" s="202" t="s">
        <v>1456</v>
      </c>
      <c r="M539" s="184">
        <v>64</v>
      </c>
      <c r="N539" s="184">
        <v>39</v>
      </c>
      <c r="O539" s="184">
        <f>C539+1</f>
        <v>13</v>
      </c>
      <c r="P539" s="184">
        <f t="shared" si="301"/>
        <v>45</v>
      </c>
      <c r="Q539" s="207"/>
      <c r="R539" s="185"/>
      <c r="S539" s="159"/>
      <c r="T539" s="195"/>
      <c r="U539" s="195">
        <f t="shared" si="318"/>
        <v>0</v>
      </c>
      <c r="V539" s="188"/>
      <c r="W539" s="89">
        <v>22201</v>
      </c>
      <c r="X539" s="194" t="s">
        <v>1457</v>
      </c>
      <c r="Y539" s="118"/>
    </row>
    <row r="540" customHeight="1" spans="1:25">
      <c r="A540" s="202">
        <v>2240107</v>
      </c>
      <c r="B540" s="75" t="s">
        <v>1458</v>
      </c>
      <c r="C540" s="60">
        <v>38</v>
      </c>
      <c r="D540" s="60"/>
      <c r="E540" s="99">
        <f t="shared" si="314"/>
        <v>0</v>
      </c>
      <c r="F540" s="98">
        <f t="shared" si="319"/>
        <v>0</v>
      </c>
      <c r="G540" s="99">
        <f t="shared" si="315"/>
        <v>0</v>
      </c>
      <c r="H540" s="60"/>
      <c r="I540" s="98">
        <f t="shared" si="316"/>
        <v>-38</v>
      </c>
      <c r="J540" s="99">
        <f t="shared" si="317"/>
        <v>-100</v>
      </c>
      <c r="K540" s="202">
        <v>2240107</v>
      </c>
      <c r="L540" s="202" t="s">
        <v>1459</v>
      </c>
      <c r="M540" s="184"/>
      <c r="N540" s="184"/>
      <c r="O540" s="184">
        <f>C540-10</f>
        <v>28</v>
      </c>
      <c r="P540" s="184">
        <f t="shared" si="301"/>
        <v>0</v>
      </c>
      <c r="Q540" s="207"/>
      <c r="R540" s="185"/>
      <c r="S540" s="159"/>
      <c r="T540" s="195"/>
      <c r="U540" s="195">
        <f t="shared" si="318"/>
        <v>0</v>
      </c>
      <c r="V540" s="188"/>
      <c r="W540" s="89">
        <v>2220101</v>
      </c>
      <c r="X540" s="89" t="s">
        <v>471</v>
      </c>
      <c r="Y540" s="118"/>
    </row>
    <row r="541" customHeight="1" spans="1:25">
      <c r="A541" s="202">
        <v>2240108</v>
      </c>
      <c r="B541" s="75" t="s">
        <v>1460</v>
      </c>
      <c r="C541" s="60">
        <v>3</v>
      </c>
      <c r="D541" s="60">
        <v>3</v>
      </c>
      <c r="E541" s="99">
        <f t="shared" si="314"/>
        <v>100</v>
      </c>
      <c r="F541" s="98">
        <f t="shared" si="319"/>
        <v>0</v>
      </c>
      <c r="G541" s="99">
        <f t="shared" si="315"/>
        <v>0</v>
      </c>
      <c r="H541" s="60">
        <v>3</v>
      </c>
      <c r="I541" s="98">
        <f t="shared" si="316"/>
        <v>0</v>
      </c>
      <c r="J541" s="99">
        <f t="shared" si="317"/>
        <v>0</v>
      </c>
      <c r="K541" s="202">
        <v>2240108</v>
      </c>
      <c r="L541" s="202" t="s">
        <v>1460</v>
      </c>
      <c r="M541" s="184">
        <v>3</v>
      </c>
      <c r="N541" s="184">
        <v>3</v>
      </c>
      <c r="O541" s="184">
        <f>C541-3</f>
        <v>0</v>
      </c>
      <c r="P541" s="184">
        <f t="shared" si="301"/>
        <v>3</v>
      </c>
      <c r="Q541" s="207"/>
      <c r="R541" s="185"/>
      <c r="S541" s="159"/>
      <c r="T541" s="195"/>
      <c r="U541" s="195">
        <f t="shared" si="318"/>
        <v>0</v>
      </c>
      <c r="W541" s="89">
        <v>2220102</v>
      </c>
      <c r="X541" s="89" t="s">
        <v>473</v>
      </c>
      <c r="Y541" s="118"/>
    </row>
    <row r="542" customHeight="1" spans="1:25">
      <c r="A542" s="202">
        <v>2240109</v>
      </c>
      <c r="B542" s="75" t="s">
        <v>1461</v>
      </c>
      <c r="C542" s="60">
        <v>22</v>
      </c>
      <c r="D542" s="60">
        <v>21</v>
      </c>
      <c r="E542" s="99">
        <f t="shared" si="314"/>
        <v>95.4545454545455</v>
      </c>
      <c r="F542" s="98">
        <f t="shared" si="319"/>
        <v>7</v>
      </c>
      <c r="G542" s="99">
        <f t="shared" si="315"/>
        <v>50</v>
      </c>
      <c r="H542" s="60">
        <v>21</v>
      </c>
      <c r="I542" s="98">
        <f t="shared" si="316"/>
        <v>-1</v>
      </c>
      <c r="J542" s="99">
        <f t="shared" si="317"/>
        <v>-4.54545454545454</v>
      </c>
      <c r="K542" s="202">
        <v>2240109</v>
      </c>
      <c r="L542" s="202" t="s">
        <v>1461</v>
      </c>
      <c r="M542" s="184">
        <v>14</v>
      </c>
      <c r="N542" s="184">
        <v>11</v>
      </c>
      <c r="O542" s="184">
        <f>C542-1</f>
        <v>21</v>
      </c>
      <c r="P542" s="184">
        <f t="shared" si="301"/>
        <v>21</v>
      </c>
      <c r="Q542" s="207"/>
      <c r="R542" s="185"/>
      <c r="S542" s="159"/>
      <c r="T542" s="195"/>
      <c r="U542" s="195">
        <f t="shared" si="318"/>
        <v>0</v>
      </c>
      <c r="W542" s="89">
        <v>2220103</v>
      </c>
      <c r="X542" s="89" t="s">
        <v>549</v>
      </c>
      <c r="Y542" s="118"/>
    </row>
    <row r="543" customHeight="1" spans="1:25">
      <c r="A543" s="202">
        <v>2240199</v>
      </c>
      <c r="B543" s="75" t="s">
        <v>1462</v>
      </c>
      <c r="C543" s="60">
        <v>75</v>
      </c>
      <c r="D543" s="60">
        <v>16</v>
      </c>
      <c r="E543" s="99">
        <f t="shared" si="314"/>
        <v>21.3333333333333</v>
      </c>
      <c r="F543" s="98">
        <f t="shared" si="319"/>
        <v>-16</v>
      </c>
      <c r="G543" s="99">
        <f t="shared" si="315"/>
        <v>-50</v>
      </c>
      <c r="H543" s="60">
        <v>133</v>
      </c>
      <c r="I543" s="98">
        <f t="shared" si="316"/>
        <v>58</v>
      </c>
      <c r="J543" s="99">
        <f t="shared" si="317"/>
        <v>77.3333333333333</v>
      </c>
      <c r="K543" s="202">
        <v>2240199</v>
      </c>
      <c r="L543" s="202" t="s">
        <v>1462</v>
      </c>
      <c r="M543" s="184">
        <v>32</v>
      </c>
      <c r="N543" s="184">
        <v>8</v>
      </c>
      <c r="O543" s="184">
        <f>C543-31+8</f>
        <v>52</v>
      </c>
      <c r="P543" s="184">
        <f t="shared" si="301"/>
        <v>16</v>
      </c>
      <c r="Q543" s="207"/>
      <c r="R543" s="185"/>
      <c r="S543" s="159"/>
      <c r="T543" s="195"/>
      <c r="U543" s="195">
        <f t="shared" si="318"/>
        <v>0</v>
      </c>
      <c r="V543" s="188"/>
      <c r="W543" s="89">
        <v>2220105</v>
      </c>
      <c r="X543" s="89" t="s">
        <v>1463</v>
      </c>
      <c r="Y543" s="118"/>
    </row>
    <row r="544" customHeight="1" spans="1:25">
      <c r="A544" s="202">
        <v>22402</v>
      </c>
      <c r="B544" s="75" t="s">
        <v>1464</v>
      </c>
      <c r="C544" s="60">
        <f t="shared" ref="C544:H544" si="330">SUM(C545:C546)</f>
        <v>1262</v>
      </c>
      <c r="D544" s="60">
        <f t="shared" si="330"/>
        <v>782</v>
      </c>
      <c r="E544" s="99">
        <f t="shared" si="314"/>
        <v>61.9651347068146</v>
      </c>
      <c r="F544" s="98">
        <f t="shared" si="319"/>
        <v>-221</v>
      </c>
      <c r="G544" s="99">
        <f t="shared" si="315"/>
        <v>-22.0338983050847</v>
      </c>
      <c r="H544" s="60">
        <f t="shared" si="330"/>
        <v>1380</v>
      </c>
      <c r="I544" s="98">
        <f t="shared" si="316"/>
        <v>118</v>
      </c>
      <c r="J544" s="99">
        <f t="shared" si="317"/>
        <v>9.35023771790808</v>
      </c>
      <c r="K544" s="202">
        <v>22402</v>
      </c>
      <c r="L544" s="204" t="s">
        <v>1465</v>
      </c>
      <c r="M544" s="60">
        <f t="shared" ref="M544:O544" si="331">SUM(M545:M546)</f>
        <v>1003</v>
      </c>
      <c r="N544" s="60">
        <f t="shared" si="331"/>
        <v>431</v>
      </c>
      <c r="O544" s="60">
        <f t="shared" si="331"/>
        <v>1238</v>
      </c>
      <c r="P544" s="184">
        <f t="shared" si="301"/>
        <v>782</v>
      </c>
      <c r="Q544" s="207"/>
      <c r="R544" s="185"/>
      <c r="S544" s="159"/>
      <c r="T544" s="195"/>
      <c r="U544" s="195">
        <f t="shared" si="318"/>
        <v>0</v>
      </c>
      <c r="W544" s="89">
        <v>2220106</v>
      </c>
      <c r="X544" s="89" t="s">
        <v>1466</v>
      </c>
      <c r="Y544" s="118"/>
    </row>
    <row r="545" customHeight="1" spans="1:25">
      <c r="A545" s="202">
        <v>2240204</v>
      </c>
      <c r="B545" s="75" t="s">
        <v>1467</v>
      </c>
      <c r="C545" s="60"/>
      <c r="D545" s="60"/>
      <c r="E545" s="99">
        <f t="shared" si="314"/>
        <v>0</v>
      </c>
      <c r="F545" s="98">
        <f t="shared" si="319"/>
        <v>0</v>
      </c>
      <c r="G545" s="99">
        <f t="shared" si="315"/>
        <v>0</v>
      </c>
      <c r="H545" s="60"/>
      <c r="I545" s="98">
        <f t="shared" si="316"/>
        <v>0</v>
      </c>
      <c r="J545" s="99">
        <f t="shared" si="317"/>
        <v>0</v>
      </c>
      <c r="K545" s="202">
        <v>2240204</v>
      </c>
      <c r="L545" s="202" t="s">
        <v>1467</v>
      </c>
      <c r="M545" s="184"/>
      <c r="N545" s="184"/>
      <c r="O545" s="184"/>
      <c r="P545" s="184">
        <f t="shared" si="301"/>
        <v>0</v>
      </c>
      <c r="Q545" s="207"/>
      <c r="R545" s="185"/>
      <c r="S545" s="159"/>
      <c r="T545" s="195"/>
      <c r="U545" s="195">
        <f t="shared" si="318"/>
        <v>0</v>
      </c>
      <c r="W545" s="89">
        <v>2220114</v>
      </c>
      <c r="X545" s="89" t="s">
        <v>1468</v>
      </c>
      <c r="Y545" s="118"/>
    </row>
    <row r="546" customHeight="1" spans="1:25">
      <c r="A546" s="202">
        <v>2240299</v>
      </c>
      <c r="B546" s="75" t="s">
        <v>1469</v>
      </c>
      <c r="C546" s="60">
        <v>1262</v>
      </c>
      <c r="D546" s="60">
        <v>782</v>
      </c>
      <c r="E546" s="99">
        <f t="shared" si="314"/>
        <v>61.9651347068146</v>
      </c>
      <c r="F546" s="98">
        <f t="shared" si="319"/>
        <v>-221</v>
      </c>
      <c r="G546" s="99">
        <f t="shared" si="315"/>
        <v>-22.0338983050847</v>
      </c>
      <c r="H546" s="60">
        <v>1380</v>
      </c>
      <c r="I546" s="98">
        <f t="shared" si="316"/>
        <v>118</v>
      </c>
      <c r="J546" s="99">
        <f t="shared" si="317"/>
        <v>9.35023771790808</v>
      </c>
      <c r="K546" s="202">
        <v>2240299</v>
      </c>
      <c r="L546" s="202" t="s">
        <v>1470</v>
      </c>
      <c r="M546" s="184">
        <v>1003</v>
      </c>
      <c r="N546" s="184">
        <v>431</v>
      </c>
      <c r="O546" s="60">
        <f>1262-24</f>
        <v>1238</v>
      </c>
      <c r="P546" s="184">
        <f t="shared" si="301"/>
        <v>782</v>
      </c>
      <c r="Q546" s="207"/>
      <c r="R546" s="185"/>
      <c r="S546" s="159"/>
      <c r="T546" s="195"/>
      <c r="U546" s="195">
        <f t="shared" si="318"/>
        <v>0</v>
      </c>
      <c r="W546" s="89">
        <v>2220115</v>
      </c>
      <c r="X546" s="89" t="s">
        <v>1471</v>
      </c>
      <c r="Y546" s="118"/>
    </row>
    <row r="547" customHeight="1" spans="1:25">
      <c r="A547" s="202">
        <v>22403</v>
      </c>
      <c r="B547" s="75" t="s">
        <v>1472</v>
      </c>
      <c r="C547" s="60">
        <f t="shared" ref="C547:H547" si="332">SUM(C548:C548)</f>
        <v>0</v>
      </c>
      <c r="D547" s="60">
        <f t="shared" si="332"/>
        <v>0</v>
      </c>
      <c r="E547" s="99">
        <f t="shared" si="314"/>
        <v>0</v>
      </c>
      <c r="F547" s="98">
        <f t="shared" si="319"/>
        <v>0</v>
      </c>
      <c r="G547" s="99">
        <f t="shared" si="315"/>
        <v>0</v>
      </c>
      <c r="H547" s="60">
        <f t="shared" si="332"/>
        <v>0</v>
      </c>
      <c r="I547" s="98">
        <f t="shared" si="316"/>
        <v>0</v>
      </c>
      <c r="J547" s="99">
        <f t="shared" si="317"/>
        <v>0</v>
      </c>
      <c r="K547" s="202">
        <v>22403</v>
      </c>
      <c r="L547" s="204" t="s">
        <v>1473</v>
      </c>
      <c r="M547" s="184"/>
      <c r="N547" s="184"/>
      <c r="O547" s="184"/>
      <c r="P547" s="184">
        <f t="shared" si="301"/>
        <v>0</v>
      </c>
      <c r="Q547" s="207"/>
      <c r="R547" s="185"/>
      <c r="S547" s="159"/>
      <c r="T547" s="195"/>
      <c r="U547" s="195">
        <f t="shared" si="318"/>
        <v>0</v>
      </c>
      <c r="V547" s="188"/>
      <c r="W547" s="89">
        <v>2220118</v>
      </c>
      <c r="X547" s="89" t="s">
        <v>1474</v>
      </c>
      <c r="Y547" s="118"/>
    </row>
    <row r="548" customHeight="1" spans="1:25">
      <c r="A548" s="202">
        <v>2240399</v>
      </c>
      <c r="B548" s="75" t="s">
        <v>1475</v>
      </c>
      <c r="C548" s="60"/>
      <c r="D548" s="60"/>
      <c r="E548" s="99">
        <f t="shared" si="314"/>
        <v>0</v>
      </c>
      <c r="F548" s="98">
        <f t="shared" si="319"/>
        <v>0</v>
      </c>
      <c r="G548" s="99">
        <f t="shared" si="315"/>
        <v>0</v>
      </c>
      <c r="H548" s="60"/>
      <c r="I548" s="98">
        <f t="shared" si="316"/>
        <v>0</v>
      </c>
      <c r="J548" s="99">
        <f t="shared" si="317"/>
        <v>0</v>
      </c>
      <c r="K548" s="202">
        <v>2240399</v>
      </c>
      <c r="L548" s="202" t="s">
        <v>1476</v>
      </c>
      <c r="M548" s="184"/>
      <c r="N548" s="184"/>
      <c r="O548" s="184"/>
      <c r="P548" s="184">
        <f t="shared" si="301"/>
        <v>0</v>
      </c>
      <c r="Q548" s="207"/>
      <c r="R548" s="185"/>
      <c r="S548" s="159"/>
      <c r="T548" s="195"/>
      <c r="U548" s="195">
        <f t="shared" si="318"/>
        <v>0</v>
      </c>
      <c r="V548" s="188"/>
      <c r="W548" s="89">
        <v>2220199</v>
      </c>
      <c r="X548" s="89" t="s">
        <v>1477</v>
      </c>
      <c r="Y548" s="118"/>
    </row>
    <row r="549" customHeight="1" spans="1:25">
      <c r="A549" s="202">
        <v>22404</v>
      </c>
      <c r="B549" s="75" t="s">
        <v>1478</v>
      </c>
      <c r="C549" s="60">
        <f t="shared" ref="C549:H549" si="333">SUM(C550:C550)</f>
        <v>0</v>
      </c>
      <c r="D549" s="60">
        <f t="shared" si="333"/>
        <v>0</v>
      </c>
      <c r="E549" s="99">
        <f t="shared" si="314"/>
        <v>0</v>
      </c>
      <c r="F549" s="98">
        <f t="shared" si="319"/>
        <v>0</v>
      </c>
      <c r="G549" s="99">
        <f t="shared" si="315"/>
        <v>0</v>
      </c>
      <c r="H549" s="60">
        <f t="shared" si="333"/>
        <v>0</v>
      </c>
      <c r="I549" s="98">
        <f t="shared" si="316"/>
        <v>0</v>
      </c>
      <c r="J549" s="99">
        <f t="shared" si="317"/>
        <v>0</v>
      </c>
      <c r="K549" s="202">
        <v>22404</v>
      </c>
      <c r="L549" s="204" t="s">
        <v>1479</v>
      </c>
      <c r="M549" s="184"/>
      <c r="N549" s="184"/>
      <c r="O549" s="184"/>
      <c r="P549" s="184">
        <f t="shared" si="301"/>
        <v>0</v>
      </c>
      <c r="Q549" s="207"/>
      <c r="R549" s="185"/>
      <c r="S549" s="159"/>
      <c r="T549" s="195"/>
      <c r="U549" s="195">
        <f t="shared" si="318"/>
        <v>0</v>
      </c>
      <c r="W549" s="89">
        <v>22203</v>
      </c>
      <c r="X549" s="194" t="s">
        <v>1480</v>
      </c>
      <c r="Y549" s="118"/>
    </row>
    <row r="550" customHeight="1" spans="1:25">
      <c r="A550" s="202">
        <v>2240499</v>
      </c>
      <c r="B550" s="75" t="s">
        <v>1481</v>
      </c>
      <c r="C550" s="60"/>
      <c r="D550" s="60"/>
      <c r="E550" s="99">
        <f t="shared" si="314"/>
        <v>0</v>
      </c>
      <c r="F550" s="98">
        <f t="shared" si="319"/>
        <v>0</v>
      </c>
      <c r="G550" s="99">
        <f t="shared" si="315"/>
        <v>0</v>
      </c>
      <c r="H550" s="60"/>
      <c r="I550" s="98">
        <f t="shared" si="316"/>
        <v>0</v>
      </c>
      <c r="J550" s="99">
        <f t="shared" si="317"/>
        <v>0</v>
      </c>
      <c r="K550" s="202">
        <v>2240499</v>
      </c>
      <c r="L550" s="202" t="s">
        <v>1482</v>
      </c>
      <c r="M550" s="184"/>
      <c r="N550" s="184"/>
      <c r="O550" s="184"/>
      <c r="P550" s="184">
        <f t="shared" si="301"/>
        <v>0</v>
      </c>
      <c r="Q550" s="207"/>
      <c r="R550" s="185"/>
      <c r="S550" s="159"/>
      <c r="T550" s="195"/>
      <c r="U550" s="195">
        <f t="shared" si="318"/>
        <v>0</v>
      </c>
      <c r="V550" s="188"/>
      <c r="W550" s="89">
        <v>2220401</v>
      </c>
      <c r="X550" s="89" t="s">
        <v>1483</v>
      </c>
      <c r="Y550" s="118"/>
    </row>
    <row r="551" customHeight="1" spans="1:25">
      <c r="A551" s="202">
        <v>22405</v>
      </c>
      <c r="B551" s="75" t="s">
        <v>1484</v>
      </c>
      <c r="C551" s="60">
        <f t="shared" ref="C551:H551" si="334">SUM(C552:C552)</f>
        <v>0</v>
      </c>
      <c r="D551" s="60">
        <f t="shared" si="334"/>
        <v>0</v>
      </c>
      <c r="E551" s="99">
        <f t="shared" si="314"/>
        <v>0</v>
      </c>
      <c r="F551" s="98">
        <f t="shared" si="319"/>
        <v>0</v>
      </c>
      <c r="G551" s="99">
        <f t="shared" si="315"/>
        <v>0</v>
      </c>
      <c r="H551" s="60">
        <f t="shared" si="334"/>
        <v>20</v>
      </c>
      <c r="I551" s="98">
        <f t="shared" si="316"/>
        <v>20</v>
      </c>
      <c r="J551" s="99">
        <f t="shared" si="317"/>
        <v>0</v>
      </c>
      <c r="K551" s="202">
        <v>22405</v>
      </c>
      <c r="L551" s="204" t="s">
        <v>1484</v>
      </c>
      <c r="M551" s="184"/>
      <c r="N551" s="184"/>
      <c r="O551" s="184"/>
      <c r="P551" s="184">
        <f t="shared" si="301"/>
        <v>0</v>
      </c>
      <c r="Q551" s="207"/>
      <c r="R551" s="185"/>
      <c r="S551" s="159"/>
      <c r="T551" s="195"/>
      <c r="U551" s="195">
        <f t="shared" si="318"/>
        <v>0</v>
      </c>
      <c r="W551" s="89">
        <v>2220402</v>
      </c>
      <c r="X551" s="89" t="s">
        <v>1485</v>
      </c>
      <c r="Y551" s="118"/>
    </row>
    <row r="552" customHeight="1" spans="1:25">
      <c r="A552" s="202">
        <v>2240599</v>
      </c>
      <c r="B552" s="75" t="s">
        <v>1486</v>
      </c>
      <c r="C552" s="60"/>
      <c r="D552" s="60"/>
      <c r="E552" s="99">
        <f t="shared" si="314"/>
        <v>0</v>
      </c>
      <c r="F552" s="98">
        <f t="shared" si="319"/>
        <v>0</v>
      </c>
      <c r="G552" s="99">
        <f t="shared" si="315"/>
        <v>0</v>
      </c>
      <c r="H552" s="60">
        <v>20</v>
      </c>
      <c r="I552" s="98">
        <f t="shared" si="316"/>
        <v>20</v>
      </c>
      <c r="J552" s="99">
        <f t="shared" si="317"/>
        <v>0</v>
      </c>
      <c r="K552" s="202">
        <v>2240599</v>
      </c>
      <c r="L552" s="202" t="s">
        <v>1486</v>
      </c>
      <c r="M552" s="184"/>
      <c r="N552" s="184"/>
      <c r="O552" s="184"/>
      <c r="P552" s="184">
        <f t="shared" si="301"/>
        <v>0</v>
      </c>
      <c r="Q552" s="207"/>
      <c r="R552" s="185"/>
      <c r="S552" s="159"/>
      <c r="T552" s="195"/>
      <c r="U552" s="195">
        <f t="shared" si="318"/>
        <v>0</v>
      </c>
      <c r="W552" s="89">
        <v>2220508</v>
      </c>
      <c r="X552" s="89" t="s">
        <v>1487</v>
      </c>
      <c r="Y552" s="118"/>
    </row>
    <row r="553" customHeight="1" spans="1:25">
      <c r="A553" s="202">
        <v>22406</v>
      </c>
      <c r="B553" s="75" t="s">
        <v>1488</v>
      </c>
      <c r="C553" s="60">
        <f t="shared" ref="C553:H553" si="335">SUM(C554:C556)</f>
        <v>13</v>
      </c>
      <c r="D553" s="60">
        <f t="shared" si="335"/>
        <v>22</v>
      </c>
      <c r="E553" s="99">
        <f t="shared" si="314"/>
        <v>169.230769230769</v>
      </c>
      <c r="F553" s="98">
        <f t="shared" si="319"/>
        <v>6</v>
      </c>
      <c r="G553" s="99">
        <f t="shared" si="315"/>
        <v>37.5</v>
      </c>
      <c r="H553" s="60">
        <f t="shared" si="335"/>
        <v>18</v>
      </c>
      <c r="I553" s="98">
        <f t="shared" si="316"/>
        <v>5</v>
      </c>
      <c r="J553" s="99">
        <f t="shared" si="317"/>
        <v>38.4615384615385</v>
      </c>
      <c r="K553" s="202">
        <v>22406</v>
      </c>
      <c r="L553" s="204" t="s">
        <v>1488</v>
      </c>
      <c r="M553" s="60">
        <f t="shared" ref="M553:O553" si="336">SUM(M554:M556)</f>
        <v>16</v>
      </c>
      <c r="N553" s="60">
        <f t="shared" si="336"/>
        <v>22</v>
      </c>
      <c r="O553" s="60">
        <f t="shared" si="336"/>
        <v>13</v>
      </c>
      <c r="P553" s="184">
        <f t="shared" si="301"/>
        <v>22</v>
      </c>
      <c r="Q553" s="207"/>
      <c r="R553" s="185"/>
      <c r="S553" s="159"/>
      <c r="T553" s="195"/>
      <c r="U553" s="195">
        <f t="shared" si="318"/>
        <v>0</v>
      </c>
      <c r="W553" s="89">
        <v>2220509</v>
      </c>
      <c r="X553" s="89" t="s">
        <v>1489</v>
      </c>
      <c r="Y553" s="118"/>
    </row>
    <row r="554" customHeight="1" spans="1:25">
      <c r="A554" s="202">
        <v>2240601</v>
      </c>
      <c r="B554" s="75" t="s">
        <v>1490</v>
      </c>
      <c r="C554" s="60"/>
      <c r="D554" s="60"/>
      <c r="E554" s="99">
        <f t="shared" si="314"/>
        <v>0</v>
      </c>
      <c r="F554" s="98">
        <f t="shared" si="319"/>
        <v>0</v>
      </c>
      <c r="G554" s="99">
        <f t="shared" si="315"/>
        <v>0</v>
      </c>
      <c r="H554" s="60"/>
      <c r="I554" s="98">
        <f t="shared" si="316"/>
        <v>0</v>
      </c>
      <c r="J554" s="99">
        <f t="shared" si="317"/>
        <v>0</v>
      </c>
      <c r="K554" s="202">
        <v>2240601</v>
      </c>
      <c r="L554" s="202" t="s">
        <v>1490</v>
      </c>
      <c r="M554" s="184"/>
      <c r="N554" s="184"/>
      <c r="O554" s="184"/>
      <c r="P554" s="184">
        <f t="shared" si="301"/>
        <v>0</v>
      </c>
      <c r="Q554" s="207"/>
      <c r="R554" s="185"/>
      <c r="S554" s="159"/>
      <c r="T554" s="195"/>
      <c r="U554" s="195">
        <f t="shared" si="318"/>
        <v>0</v>
      </c>
      <c r="V554" s="188"/>
      <c r="W554" s="89">
        <v>2220510</v>
      </c>
      <c r="X554" s="89" t="s">
        <v>1491</v>
      </c>
      <c r="Y554" s="118"/>
    </row>
    <row r="555" customHeight="1" spans="1:25">
      <c r="A555" s="202">
        <v>2240602</v>
      </c>
      <c r="B555" s="75" t="s">
        <v>1492</v>
      </c>
      <c r="C555" s="60">
        <v>13</v>
      </c>
      <c r="D555" s="60">
        <v>10</v>
      </c>
      <c r="E555" s="99">
        <f t="shared" si="314"/>
        <v>76.9230769230769</v>
      </c>
      <c r="F555" s="98">
        <f t="shared" si="319"/>
        <v>-6</v>
      </c>
      <c r="G555" s="99">
        <f t="shared" si="315"/>
        <v>-37.5</v>
      </c>
      <c r="H555" s="60">
        <v>18</v>
      </c>
      <c r="I555" s="98">
        <f t="shared" si="316"/>
        <v>5</v>
      </c>
      <c r="J555" s="99">
        <f t="shared" si="317"/>
        <v>38.4615384615385</v>
      </c>
      <c r="K555" s="202">
        <v>2240602</v>
      </c>
      <c r="L555" s="202" t="s">
        <v>1492</v>
      </c>
      <c r="M555" s="184">
        <v>16</v>
      </c>
      <c r="N555" s="184">
        <v>10</v>
      </c>
      <c r="O555" s="184">
        <f>C555</f>
        <v>13</v>
      </c>
      <c r="P555" s="184">
        <f t="shared" si="301"/>
        <v>10</v>
      </c>
      <c r="Q555" s="207"/>
      <c r="R555" s="185"/>
      <c r="S555" s="159"/>
      <c r="T555" s="195"/>
      <c r="U555" s="195">
        <f t="shared" si="318"/>
        <v>0</v>
      </c>
      <c r="V555" s="188"/>
      <c r="W555" s="89">
        <v>2220511</v>
      </c>
      <c r="X555" s="89" t="s">
        <v>1493</v>
      </c>
      <c r="Y555" s="118"/>
    </row>
    <row r="556" customHeight="1" spans="1:25">
      <c r="A556" s="202">
        <v>2240699</v>
      </c>
      <c r="B556" s="75" t="s">
        <v>1494</v>
      </c>
      <c r="C556" s="60"/>
      <c r="D556" s="60">
        <v>12</v>
      </c>
      <c r="E556" s="99">
        <f t="shared" si="314"/>
        <v>0</v>
      </c>
      <c r="F556" s="98">
        <f t="shared" si="319"/>
        <v>12</v>
      </c>
      <c r="G556" s="99">
        <f t="shared" si="315"/>
        <v>0</v>
      </c>
      <c r="H556" s="60"/>
      <c r="I556" s="98">
        <f t="shared" si="316"/>
        <v>0</v>
      </c>
      <c r="J556" s="99">
        <f t="shared" si="317"/>
        <v>0</v>
      </c>
      <c r="K556" s="202">
        <v>2240699</v>
      </c>
      <c r="L556" s="202" t="s">
        <v>1494</v>
      </c>
      <c r="M556" s="184"/>
      <c r="N556" s="184">
        <v>12</v>
      </c>
      <c r="O556" s="184"/>
      <c r="P556" s="184">
        <f t="shared" si="301"/>
        <v>12</v>
      </c>
      <c r="Q556" s="207"/>
      <c r="R556" s="185"/>
      <c r="S556" s="159"/>
      <c r="T556" s="195"/>
      <c r="U556" s="195">
        <f t="shared" si="318"/>
        <v>0</v>
      </c>
      <c r="W556" s="89">
        <v>2220599</v>
      </c>
      <c r="X556" s="89" t="s">
        <v>1495</v>
      </c>
      <c r="Y556" s="118"/>
    </row>
    <row r="557" customHeight="1" spans="1:25">
      <c r="A557" s="202">
        <v>22407</v>
      </c>
      <c r="B557" s="75" t="s">
        <v>1496</v>
      </c>
      <c r="C557" s="60">
        <f t="shared" ref="C557:H557" si="337">SUM(C558:C561)</f>
        <v>9</v>
      </c>
      <c r="D557" s="60">
        <f t="shared" si="337"/>
        <v>0</v>
      </c>
      <c r="E557" s="99">
        <f t="shared" si="314"/>
        <v>0</v>
      </c>
      <c r="F557" s="98">
        <f t="shared" si="319"/>
        <v>0</v>
      </c>
      <c r="G557" s="99">
        <f t="shared" si="315"/>
        <v>0</v>
      </c>
      <c r="H557" s="60">
        <f t="shared" si="337"/>
        <v>3</v>
      </c>
      <c r="I557" s="98">
        <f t="shared" si="316"/>
        <v>-6</v>
      </c>
      <c r="J557" s="99">
        <f t="shared" si="317"/>
        <v>-66.6666666666667</v>
      </c>
      <c r="K557" s="202">
        <v>22407</v>
      </c>
      <c r="L557" s="204" t="s">
        <v>1496</v>
      </c>
      <c r="M557" s="60">
        <f>SUM(M558:M561)</f>
        <v>0</v>
      </c>
      <c r="N557" s="184"/>
      <c r="O557" s="60">
        <f>SUM(O558:O561)</f>
        <v>0</v>
      </c>
      <c r="P557" s="184">
        <f t="shared" ref="P557:P590" si="338">D557</f>
        <v>0</v>
      </c>
      <c r="Q557" s="207"/>
      <c r="R557" s="185"/>
      <c r="S557" s="159"/>
      <c r="T557" s="195"/>
      <c r="U557" s="195">
        <f t="shared" si="318"/>
        <v>0</v>
      </c>
      <c r="W557" s="89">
        <v>224</v>
      </c>
      <c r="X557" s="194" t="s">
        <v>1497</v>
      </c>
      <c r="Y557" s="118"/>
    </row>
    <row r="558" customHeight="1" spans="1:25">
      <c r="A558" s="202">
        <v>2240702</v>
      </c>
      <c r="B558" s="75" t="s">
        <v>1498</v>
      </c>
      <c r="C558" s="60"/>
      <c r="D558" s="60"/>
      <c r="E558" s="99">
        <f t="shared" si="314"/>
        <v>0</v>
      </c>
      <c r="F558" s="98">
        <f t="shared" si="319"/>
        <v>0</v>
      </c>
      <c r="G558" s="99">
        <f t="shared" si="315"/>
        <v>0</v>
      </c>
      <c r="H558" s="60"/>
      <c r="I558" s="98">
        <f t="shared" si="316"/>
        <v>0</v>
      </c>
      <c r="J558" s="99">
        <f t="shared" si="317"/>
        <v>0</v>
      </c>
      <c r="K558" s="202">
        <v>2240702</v>
      </c>
      <c r="L558" s="202" t="s">
        <v>1499</v>
      </c>
      <c r="M558" s="184"/>
      <c r="N558" s="184"/>
      <c r="O558" s="184"/>
      <c r="P558" s="184">
        <f t="shared" si="338"/>
        <v>0</v>
      </c>
      <c r="Q558" s="207"/>
      <c r="R558" s="185"/>
      <c r="S558" s="159"/>
      <c r="T558" s="195"/>
      <c r="U558" s="195">
        <f t="shared" si="318"/>
        <v>0</v>
      </c>
      <c r="V558" s="188"/>
      <c r="W558" s="89">
        <v>22401</v>
      </c>
      <c r="X558" s="194" t="s">
        <v>1500</v>
      </c>
      <c r="Y558" s="118"/>
    </row>
    <row r="559" customHeight="1" spans="1:25">
      <c r="A559" s="202">
        <v>2240703</v>
      </c>
      <c r="B559" s="75" t="s">
        <v>1501</v>
      </c>
      <c r="C559" s="60">
        <v>9</v>
      </c>
      <c r="D559" s="60"/>
      <c r="E559" s="99">
        <f t="shared" si="314"/>
        <v>0</v>
      </c>
      <c r="F559" s="98">
        <f t="shared" si="319"/>
        <v>0</v>
      </c>
      <c r="G559" s="99">
        <f t="shared" si="315"/>
        <v>0</v>
      </c>
      <c r="H559" s="60">
        <v>3</v>
      </c>
      <c r="I559" s="98">
        <f t="shared" si="316"/>
        <v>-6</v>
      </c>
      <c r="J559" s="99">
        <f t="shared" si="317"/>
        <v>-66.6666666666667</v>
      </c>
      <c r="K559" s="202">
        <v>2240703</v>
      </c>
      <c r="L559" s="202" t="s">
        <v>1501</v>
      </c>
      <c r="M559" s="184"/>
      <c r="N559" s="184"/>
      <c r="O559" s="184">
        <f>C559-9</f>
        <v>0</v>
      </c>
      <c r="P559" s="184">
        <f t="shared" si="338"/>
        <v>0</v>
      </c>
      <c r="Q559" s="207"/>
      <c r="R559" s="185"/>
      <c r="S559" s="159"/>
      <c r="T559" s="195"/>
      <c r="U559" s="195">
        <f t="shared" si="318"/>
        <v>0</v>
      </c>
      <c r="W559" s="89">
        <v>2240101</v>
      </c>
      <c r="X559" s="89" t="s">
        <v>471</v>
      </c>
      <c r="Y559" s="118"/>
    </row>
    <row r="560" customHeight="1" spans="1:25">
      <c r="A560" s="202">
        <v>2240704</v>
      </c>
      <c r="B560" s="75" t="s">
        <v>1502</v>
      </c>
      <c r="C560" s="60"/>
      <c r="D560" s="60"/>
      <c r="E560" s="99">
        <f t="shared" si="314"/>
        <v>0</v>
      </c>
      <c r="F560" s="98">
        <f t="shared" si="319"/>
        <v>0</v>
      </c>
      <c r="G560" s="99">
        <f t="shared" si="315"/>
        <v>0</v>
      </c>
      <c r="H560" s="60"/>
      <c r="I560" s="98">
        <f t="shared" si="316"/>
        <v>0</v>
      </c>
      <c r="J560" s="99">
        <f t="shared" si="317"/>
        <v>0</v>
      </c>
      <c r="K560" s="202">
        <v>2240704</v>
      </c>
      <c r="L560" s="202" t="s">
        <v>1502</v>
      </c>
      <c r="M560" s="184"/>
      <c r="N560" s="184"/>
      <c r="O560" s="184"/>
      <c r="P560" s="184">
        <f t="shared" si="338"/>
        <v>0</v>
      </c>
      <c r="Q560" s="207"/>
      <c r="R560" s="185"/>
      <c r="S560" s="159"/>
      <c r="T560" s="195"/>
      <c r="U560" s="195">
        <f t="shared" si="318"/>
        <v>0</v>
      </c>
      <c r="W560" s="89">
        <v>2240102</v>
      </c>
      <c r="X560" s="89" t="s">
        <v>473</v>
      </c>
      <c r="Y560" s="118"/>
    </row>
    <row r="561" customHeight="1" spans="1:25">
      <c r="A561" s="202">
        <v>2240799</v>
      </c>
      <c r="B561" s="75" t="s">
        <v>1503</v>
      </c>
      <c r="C561" s="60"/>
      <c r="D561" s="60"/>
      <c r="E561" s="99">
        <f t="shared" si="314"/>
        <v>0</v>
      </c>
      <c r="F561" s="98">
        <f t="shared" si="319"/>
        <v>0</v>
      </c>
      <c r="G561" s="99">
        <f t="shared" si="315"/>
        <v>0</v>
      </c>
      <c r="H561" s="60"/>
      <c r="I561" s="98">
        <f t="shared" si="316"/>
        <v>0</v>
      </c>
      <c r="J561" s="99">
        <f t="shared" si="317"/>
        <v>0</v>
      </c>
      <c r="K561" s="202">
        <v>2240799</v>
      </c>
      <c r="L561" s="202" t="s">
        <v>1503</v>
      </c>
      <c r="M561" s="184"/>
      <c r="N561" s="184"/>
      <c r="O561" s="184"/>
      <c r="P561" s="184">
        <f t="shared" si="338"/>
        <v>0</v>
      </c>
      <c r="Q561" s="207"/>
      <c r="R561" s="185"/>
      <c r="S561" s="159"/>
      <c r="T561" s="195"/>
      <c r="U561" s="195">
        <f t="shared" si="318"/>
        <v>0</v>
      </c>
      <c r="V561" s="188"/>
      <c r="W561" s="89">
        <v>2240103</v>
      </c>
      <c r="X561" s="89" t="s">
        <v>549</v>
      </c>
      <c r="Y561" s="118"/>
    </row>
    <row r="562" customHeight="1" spans="1:25">
      <c r="A562" s="202">
        <v>22499</v>
      </c>
      <c r="B562" s="75" t="s">
        <v>1504</v>
      </c>
      <c r="C562" s="60">
        <f t="shared" ref="C562:H562" si="339">SUM(C563)</f>
        <v>0</v>
      </c>
      <c r="D562" s="60">
        <f t="shared" si="339"/>
        <v>0</v>
      </c>
      <c r="E562" s="99">
        <f t="shared" si="314"/>
        <v>0</v>
      </c>
      <c r="F562" s="98">
        <f t="shared" si="319"/>
        <v>0</v>
      </c>
      <c r="G562" s="99">
        <f t="shared" si="315"/>
        <v>0</v>
      </c>
      <c r="H562" s="60">
        <f t="shared" si="339"/>
        <v>0</v>
      </c>
      <c r="I562" s="98">
        <f t="shared" si="316"/>
        <v>0</v>
      </c>
      <c r="J562" s="99">
        <f t="shared" si="317"/>
        <v>0</v>
      </c>
      <c r="K562" s="202">
        <v>22499</v>
      </c>
      <c r="L562" s="202" t="s">
        <v>1505</v>
      </c>
      <c r="M562" s="184"/>
      <c r="N562" s="184"/>
      <c r="O562" s="184"/>
      <c r="P562" s="184">
        <f t="shared" si="338"/>
        <v>0</v>
      </c>
      <c r="Q562" s="207"/>
      <c r="R562" s="185"/>
      <c r="S562" s="159"/>
      <c r="T562" s="195"/>
      <c r="U562" s="195">
        <f t="shared" si="318"/>
        <v>0</v>
      </c>
      <c r="V562" s="188"/>
      <c r="W562" s="89">
        <v>2240104</v>
      </c>
      <c r="X562" s="89" t="s">
        <v>1506</v>
      </c>
      <c r="Y562" s="118"/>
    </row>
    <row r="563" customHeight="1" spans="1:25">
      <c r="A563" s="208">
        <v>2249999</v>
      </c>
      <c r="B563" s="75" t="s">
        <v>1507</v>
      </c>
      <c r="C563" s="60"/>
      <c r="D563" s="60"/>
      <c r="E563" s="99">
        <f t="shared" si="314"/>
        <v>0</v>
      </c>
      <c r="F563" s="98">
        <f t="shared" si="319"/>
        <v>0</v>
      </c>
      <c r="G563" s="99">
        <f t="shared" si="315"/>
        <v>0</v>
      </c>
      <c r="H563" s="60"/>
      <c r="I563" s="98">
        <f t="shared" si="316"/>
        <v>0</v>
      </c>
      <c r="J563" s="99">
        <f t="shared" si="317"/>
        <v>0</v>
      </c>
      <c r="K563" s="202">
        <v>2249999</v>
      </c>
      <c r="L563" s="202" t="s">
        <v>1508</v>
      </c>
      <c r="M563" s="184"/>
      <c r="N563" s="184"/>
      <c r="O563" s="184"/>
      <c r="P563" s="184">
        <f t="shared" si="338"/>
        <v>0</v>
      </c>
      <c r="Q563" s="207"/>
      <c r="R563" s="185"/>
      <c r="S563" s="159"/>
      <c r="T563" s="195"/>
      <c r="U563" s="195">
        <f t="shared" si="318"/>
        <v>0</v>
      </c>
      <c r="W563" s="89">
        <v>2240105</v>
      </c>
      <c r="X563" s="89" t="s">
        <v>1509</v>
      </c>
      <c r="Y563" s="118"/>
    </row>
    <row r="564" customHeight="1" spans="1:25">
      <c r="A564" s="208">
        <v>227</v>
      </c>
      <c r="B564" s="97" t="s">
        <v>1510</v>
      </c>
      <c r="C564" s="55">
        <v>1500</v>
      </c>
      <c r="D564" s="55"/>
      <c r="E564" s="96">
        <f t="shared" si="314"/>
        <v>0</v>
      </c>
      <c r="F564" s="95">
        <f t="shared" si="319"/>
        <v>0</v>
      </c>
      <c r="G564" s="96">
        <f t="shared" si="315"/>
        <v>0</v>
      </c>
      <c r="H564" s="55">
        <v>1300</v>
      </c>
      <c r="I564" s="95">
        <f t="shared" si="316"/>
        <v>-200</v>
      </c>
      <c r="J564" s="96">
        <f t="shared" si="317"/>
        <v>-13.3333333333333</v>
      </c>
      <c r="K564" s="204">
        <v>227</v>
      </c>
      <c r="L564" s="204" t="s">
        <v>1511</v>
      </c>
      <c r="M564" s="184"/>
      <c r="N564" s="184"/>
      <c r="O564" s="184">
        <v>0</v>
      </c>
      <c r="P564" s="184">
        <f t="shared" si="338"/>
        <v>0</v>
      </c>
      <c r="Q564" s="207"/>
      <c r="R564" s="185"/>
      <c r="S564" s="159"/>
      <c r="T564" s="195"/>
      <c r="U564" s="195">
        <f t="shared" si="318"/>
        <v>0</v>
      </c>
      <c r="W564" s="89">
        <v>2240106</v>
      </c>
      <c r="X564" s="89" t="s">
        <v>1512</v>
      </c>
      <c r="Y564" s="118"/>
    </row>
    <row r="565" customHeight="1" spans="1:25">
      <c r="A565" s="202">
        <v>229</v>
      </c>
      <c r="B565" s="97" t="s">
        <v>1513</v>
      </c>
      <c r="C565" s="55">
        <f t="shared" ref="C565:H565" si="340">SUM(C566:C567)</f>
        <v>3875</v>
      </c>
      <c r="D565" s="55">
        <f t="shared" si="340"/>
        <v>11</v>
      </c>
      <c r="E565" s="96">
        <f t="shared" si="314"/>
        <v>0.283870967741935</v>
      </c>
      <c r="F565" s="95">
        <f t="shared" si="319"/>
        <v>-137</v>
      </c>
      <c r="G565" s="96">
        <f t="shared" si="315"/>
        <v>-92.5675675675676</v>
      </c>
      <c r="H565" s="55">
        <f t="shared" si="340"/>
        <v>3500</v>
      </c>
      <c r="I565" s="95">
        <f t="shared" si="316"/>
        <v>-375</v>
      </c>
      <c r="J565" s="96">
        <f t="shared" si="317"/>
        <v>-9.67741935483871</v>
      </c>
      <c r="K565" s="204">
        <v>229</v>
      </c>
      <c r="L565" s="204" t="s">
        <v>1514</v>
      </c>
      <c r="M565" s="55">
        <f t="shared" ref="M565:O565" si="341">SUM(M566:M567)</f>
        <v>148</v>
      </c>
      <c r="N565" s="55">
        <f t="shared" si="341"/>
        <v>38</v>
      </c>
      <c r="O565" s="55">
        <f t="shared" si="341"/>
        <v>158</v>
      </c>
      <c r="P565" s="184">
        <f t="shared" si="338"/>
        <v>11</v>
      </c>
      <c r="Q565" s="207"/>
      <c r="R565" s="185"/>
      <c r="S565" s="159"/>
      <c r="T565" s="195"/>
      <c r="U565" s="195">
        <f t="shared" si="318"/>
        <v>0</v>
      </c>
      <c r="V565" s="188"/>
      <c r="W565" s="89">
        <v>2240107</v>
      </c>
      <c r="X565" s="89" t="s">
        <v>1515</v>
      </c>
      <c r="Y565" s="118"/>
    </row>
    <row r="566" customHeight="1" spans="1:25">
      <c r="A566" s="208">
        <v>22902</v>
      </c>
      <c r="B566" s="75" t="s">
        <v>1516</v>
      </c>
      <c r="C566" s="60"/>
      <c r="D566" s="60"/>
      <c r="E566" s="99">
        <f t="shared" si="314"/>
        <v>0</v>
      </c>
      <c r="F566" s="98">
        <f t="shared" si="319"/>
        <v>0</v>
      </c>
      <c r="G566" s="99">
        <f t="shared" si="315"/>
        <v>0</v>
      </c>
      <c r="H566" s="60"/>
      <c r="I566" s="98">
        <f t="shared" si="316"/>
        <v>0</v>
      </c>
      <c r="J566" s="99">
        <f t="shared" si="317"/>
        <v>0</v>
      </c>
      <c r="K566" s="202">
        <v>22902</v>
      </c>
      <c r="L566" s="202" t="s">
        <v>1517</v>
      </c>
      <c r="M566" s="184"/>
      <c r="N566" s="184"/>
      <c r="O566" s="184"/>
      <c r="P566" s="184">
        <f t="shared" si="338"/>
        <v>0</v>
      </c>
      <c r="Q566" s="207"/>
      <c r="R566" s="185"/>
      <c r="S566" s="159"/>
      <c r="T566" s="195"/>
      <c r="U566" s="195">
        <f t="shared" si="318"/>
        <v>0</v>
      </c>
      <c r="V566" s="188"/>
      <c r="W566" s="89">
        <v>2240108</v>
      </c>
      <c r="X566" s="89" t="s">
        <v>1518</v>
      </c>
      <c r="Y566" s="118"/>
    </row>
    <row r="567" customHeight="1" spans="1:25">
      <c r="A567" s="202">
        <v>2299901</v>
      </c>
      <c r="B567" s="75" t="s">
        <v>1519</v>
      </c>
      <c r="C567" s="60">
        <v>3875</v>
      </c>
      <c r="D567" s="60">
        <f>38-27</f>
        <v>11</v>
      </c>
      <c r="E567" s="99">
        <f t="shared" si="314"/>
        <v>0.283870967741935</v>
      </c>
      <c r="F567" s="98">
        <f t="shared" si="319"/>
        <v>-137</v>
      </c>
      <c r="G567" s="99">
        <f t="shared" si="315"/>
        <v>-92.5675675675676</v>
      </c>
      <c r="H567" s="60">
        <v>3500</v>
      </c>
      <c r="I567" s="98">
        <f t="shared" si="316"/>
        <v>-375</v>
      </c>
      <c r="J567" s="99">
        <f t="shared" si="317"/>
        <v>-9.67741935483871</v>
      </c>
      <c r="K567" s="202">
        <v>22999</v>
      </c>
      <c r="L567" s="202" t="s">
        <v>1520</v>
      </c>
      <c r="M567" s="184">
        <v>148</v>
      </c>
      <c r="N567" s="184">
        <v>38</v>
      </c>
      <c r="O567" s="184">
        <f>C567-3717</f>
        <v>158</v>
      </c>
      <c r="P567" s="184">
        <f t="shared" si="338"/>
        <v>11</v>
      </c>
      <c r="Q567" s="207"/>
      <c r="R567" s="185"/>
      <c r="S567" s="159"/>
      <c r="T567" s="195"/>
      <c r="U567" s="195">
        <f t="shared" si="318"/>
        <v>0</v>
      </c>
      <c r="V567" s="188"/>
      <c r="W567" s="89">
        <v>2240109</v>
      </c>
      <c r="X567" s="89" t="s">
        <v>1521</v>
      </c>
      <c r="Y567" s="118"/>
    </row>
    <row r="568" customHeight="1" spans="1:25">
      <c r="A568" s="202">
        <v>232</v>
      </c>
      <c r="B568" s="97" t="s">
        <v>1522</v>
      </c>
      <c r="C568" s="55">
        <f t="shared" ref="C568:H568" si="342">SUM(C569,C570,C571)</f>
        <v>0</v>
      </c>
      <c r="D568" s="55">
        <f t="shared" si="342"/>
        <v>0</v>
      </c>
      <c r="E568" s="96">
        <f t="shared" si="314"/>
        <v>0</v>
      </c>
      <c r="F568" s="95">
        <f t="shared" si="319"/>
        <v>0</v>
      </c>
      <c r="G568" s="96">
        <f t="shared" si="315"/>
        <v>0</v>
      </c>
      <c r="H568" s="55">
        <f t="shared" si="342"/>
        <v>3</v>
      </c>
      <c r="I568" s="95">
        <f t="shared" si="316"/>
        <v>3</v>
      </c>
      <c r="J568" s="96">
        <f t="shared" si="317"/>
        <v>0</v>
      </c>
      <c r="K568" s="204">
        <v>232</v>
      </c>
      <c r="L568" s="204" t="s">
        <v>1523</v>
      </c>
      <c r="M568" s="184"/>
      <c r="N568" s="184"/>
      <c r="O568" s="184"/>
      <c r="P568" s="184">
        <f t="shared" si="338"/>
        <v>0</v>
      </c>
      <c r="Q568" s="207"/>
      <c r="R568" s="185"/>
      <c r="S568" s="159"/>
      <c r="T568" s="195"/>
      <c r="U568" s="195">
        <f t="shared" si="318"/>
        <v>0</v>
      </c>
      <c r="W568" s="89">
        <v>2240150</v>
      </c>
      <c r="X568" s="89" t="s">
        <v>497</v>
      </c>
      <c r="Y568" s="118"/>
    </row>
    <row r="569" customHeight="1" spans="1:25">
      <c r="A569" s="202">
        <v>23201</v>
      </c>
      <c r="B569" s="75" t="s">
        <v>1524</v>
      </c>
      <c r="C569" s="60"/>
      <c r="D569" s="60"/>
      <c r="E569" s="99">
        <f t="shared" si="314"/>
        <v>0</v>
      </c>
      <c r="F569" s="98">
        <f t="shared" si="319"/>
        <v>0</v>
      </c>
      <c r="G569" s="99">
        <f t="shared" si="315"/>
        <v>0</v>
      </c>
      <c r="H569" s="60"/>
      <c r="I569" s="98">
        <f t="shared" si="316"/>
        <v>0</v>
      </c>
      <c r="J569" s="99">
        <f t="shared" si="317"/>
        <v>0</v>
      </c>
      <c r="K569" s="202">
        <v>23201</v>
      </c>
      <c r="L569" s="204" t="s">
        <v>1524</v>
      </c>
      <c r="M569" s="184"/>
      <c r="N569" s="184"/>
      <c r="O569" s="184"/>
      <c r="P569" s="184">
        <f t="shared" si="338"/>
        <v>0</v>
      </c>
      <c r="Q569" s="207"/>
      <c r="R569" s="185"/>
      <c r="S569" s="159"/>
      <c r="T569" s="195"/>
      <c r="U569" s="195">
        <f t="shared" si="318"/>
        <v>0</v>
      </c>
      <c r="W569" s="89">
        <v>2240199</v>
      </c>
      <c r="X569" s="89" t="s">
        <v>1525</v>
      </c>
      <c r="Y569" s="118"/>
    </row>
    <row r="570" customHeight="1" spans="1:25">
      <c r="A570" s="202">
        <v>23202</v>
      </c>
      <c r="B570" s="75" t="s">
        <v>1526</v>
      </c>
      <c r="C570" s="60"/>
      <c r="D570" s="60"/>
      <c r="E570" s="99">
        <f t="shared" si="314"/>
        <v>0</v>
      </c>
      <c r="F570" s="98">
        <f t="shared" si="319"/>
        <v>0</v>
      </c>
      <c r="G570" s="99">
        <f t="shared" si="315"/>
        <v>0</v>
      </c>
      <c r="H570" s="60"/>
      <c r="I570" s="98">
        <f t="shared" si="316"/>
        <v>0</v>
      </c>
      <c r="J570" s="99">
        <f t="shared" si="317"/>
        <v>0</v>
      </c>
      <c r="K570" s="202">
        <v>23202</v>
      </c>
      <c r="L570" s="204" t="s">
        <v>1526</v>
      </c>
      <c r="M570" s="184"/>
      <c r="N570" s="184"/>
      <c r="O570" s="184"/>
      <c r="P570" s="184">
        <f t="shared" si="338"/>
        <v>0</v>
      </c>
      <c r="Q570" s="207"/>
      <c r="R570" s="185"/>
      <c r="S570" s="159"/>
      <c r="T570" s="195"/>
      <c r="U570" s="195">
        <f t="shared" si="318"/>
        <v>0</v>
      </c>
      <c r="V570" s="188"/>
      <c r="W570" s="89">
        <v>22402</v>
      </c>
      <c r="X570" s="194" t="s">
        <v>1527</v>
      </c>
      <c r="Y570" s="118"/>
    </row>
    <row r="571" customHeight="1" spans="1:25">
      <c r="A571" s="202">
        <v>23203</v>
      </c>
      <c r="B571" s="75" t="s">
        <v>1528</v>
      </c>
      <c r="C571" s="60">
        <f t="shared" ref="C571:H571" si="343">SUM(C572:C573)</f>
        <v>0</v>
      </c>
      <c r="D571" s="60">
        <f t="shared" si="343"/>
        <v>0</v>
      </c>
      <c r="E571" s="99">
        <f t="shared" si="314"/>
        <v>0</v>
      </c>
      <c r="F571" s="98">
        <f t="shared" si="319"/>
        <v>0</v>
      </c>
      <c r="G571" s="99">
        <f t="shared" si="315"/>
        <v>0</v>
      </c>
      <c r="H571" s="60">
        <f t="shared" si="343"/>
        <v>3</v>
      </c>
      <c r="I571" s="98">
        <f t="shared" si="316"/>
        <v>3</v>
      </c>
      <c r="J571" s="99">
        <f t="shared" si="317"/>
        <v>0</v>
      </c>
      <c r="K571" s="202">
        <v>23203</v>
      </c>
      <c r="L571" s="204" t="s">
        <v>1528</v>
      </c>
      <c r="M571" s="184"/>
      <c r="N571" s="184"/>
      <c r="O571" s="184"/>
      <c r="P571" s="184">
        <f t="shared" si="338"/>
        <v>0</v>
      </c>
      <c r="Q571" s="207"/>
      <c r="R571" s="185"/>
      <c r="S571" s="159"/>
      <c r="T571" s="195"/>
      <c r="U571" s="195">
        <f t="shared" si="318"/>
        <v>0</v>
      </c>
      <c r="V571" s="188"/>
      <c r="W571" s="89">
        <v>2240201</v>
      </c>
      <c r="X571" s="89" t="s">
        <v>471</v>
      </c>
      <c r="Y571" s="118"/>
    </row>
    <row r="572" customHeight="1" spans="1:25">
      <c r="A572" s="202">
        <v>2320301</v>
      </c>
      <c r="B572" s="75" t="s">
        <v>1529</v>
      </c>
      <c r="C572" s="60"/>
      <c r="D572" s="60"/>
      <c r="E572" s="99">
        <f t="shared" si="314"/>
        <v>0</v>
      </c>
      <c r="F572" s="98">
        <f t="shared" si="319"/>
        <v>0</v>
      </c>
      <c r="G572" s="99">
        <f t="shared" si="315"/>
        <v>0</v>
      </c>
      <c r="H572" s="60">
        <v>3</v>
      </c>
      <c r="I572" s="98">
        <f t="shared" si="316"/>
        <v>3</v>
      </c>
      <c r="J572" s="99">
        <f t="shared" si="317"/>
        <v>0</v>
      </c>
      <c r="K572" s="202">
        <v>2320301</v>
      </c>
      <c r="L572" s="202" t="s">
        <v>1529</v>
      </c>
      <c r="M572" s="184"/>
      <c r="N572" s="184"/>
      <c r="O572" s="184"/>
      <c r="P572" s="184">
        <f t="shared" si="338"/>
        <v>0</v>
      </c>
      <c r="Q572" s="207"/>
      <c r="R572" s="185"/>
      <c r="S572" s="159"/>
      <c r="T572" s="195"/>
      <c r="U572" s="195">
        <f t="shared" si="318"/>
        <v>0</v>
      </c>
      <c r="W572" s="89">
        <v>2240202</v>
      </c>
      <c r="X572" s="89" t="s">
        <v>473</v>
      </c>
      <c r="Y572" s="118"/>
    </row>
    <row r="573" customHeight="1" spans="1:25">
      <c r="A573" s="202">
        <v>2320304</v>
      </c>
      <c r="B573" s="75" t="s">
        <v>1530</v>
      </c>
      <c r="C573" s="60"/>
      <c r="D573" s="60"/>
      <c r="E573" s="99">
        <f t="shared" si="314"/>
        <v>0</v>
      </c>
      <c r="F573" s="98">
        <f t="shared" si="319"/>
        <v>0</v>
      </c>
      <c r="G573" s="99">
        <f t="shared" si="315"/>
        <v>0</v>
      </c>
      <c r="H573" s="60"/>
      <c r="I573" s="98">
        <f t="shared" si="316"/>
        <v>0</v>
      </c>
      <c r="J573" s="99">
        <f t="shared" si="317"/>
        <v>0</v>
      </c>
      <c r="K573" s="202">
        <v>2320304</v>
      </c>
      <c r="L573" s="202" t="s">
        <v>1530</v>
      </c>
      <c r="M573" s="184"/>
      <c r="N573" s="184"/>
      <c r="O573" s="184"/>
      <c r="P573" s="184">
        <f t="shared" si="338"/>
        <v>0</v>
      </c>
      <c r="Q573" s="207"/>
      <c r="R573" s="185"/>
      <c r="S573" s="159"/>
      <c r="T573" s="195"/>
      <c r="U573" s="195">
        <f t="shared" si="318"/>
        <v>0</v>
      </c>
      <c r="V573" s="188"/>
      <c r="W573" s="89">
        <v>2240299</v>
      </c>
      <c r="X573" s="89" t="s">
        <v>1531</v>
      </c>
      <c r="Y573" s="118"/>
    </row>
    <row r="574" customHeight="1" spans="1:25">
      <c r="A574" s="202">
        <v>233</v>
      </c>
      <c r="B574" s="97" t="s">
        <v>1532</v>
      </c>
      <c r="C574" s="55"/>
      <c r="D574" s="55"/>
      <c r="E574" s="96">
        <f t="shared" si="314"/>
        <v>0</v>
      </c>
      <c r="F574" s="95">
        <f t="shared" si="319"/>
        <v>0</v>
      </c>
      <c r="G574" s="96">
        <f t="shared" si="315"/>
        <v>0</v>
      </c>
      <c r="H574" s="55">
        <f>SUM(H575:H577)</f>
        <v>0</v>
      </c>
      <c r="I574" s="95">
        <f t="shared" si="316"/>
        <v>0</v>
      </c>
      <c r="J574" s="96">
        <f t="shared" si="317"/>
        <v>0</v>
      </c>
      <c r="K574" s="204">
        <v>233</v>
      </c>
      <c r="L574" s="204" t="s">
        <v>1533</v>
      </c>
      <c r="M574" s="184"/>
      <c r="N574" s="184"/>
      <c r="O574" s="184"/>
      <c r="P574" s="184">
        <f t="shared" si="338"/>
        <v>0</v>
      </c>
      <c r="Q574" s="207"/>
      <c r="R574" s="185"/>
      <c r="S574" s="159"/>
      <c r="T574" s="195"/>
      <c r="U574" s="195">
        <f t="shared" si="318"/>
        <v>0</v>
      </c>
      <c r="W574" s="89">
        <v>22403</v>
      </c>
      <c r="X574" s="194" t="s">
        <v>1534</v>
      </c>
      <c r="Y574" s="118"/>
    </row>
    <row r="575" customHeight="1" spans="1:25">
      <c r="A575" s="202">
        <v>23301</v>
      </c>
      <c r="B575" s="75" t="s">
        <v>1535</v>
      </c>
      <c r="C575" s="60"/>
      <c r="D575" s="60"/>
      <c r="E575" s="99">
        <f t="shared" si="314"/>
        <v>0</v>
      </c>
      <c r="F575" s="98">
        <f t="shared" si="319"/>
        <v>0</v>
      </c>
      <c r="G575" s="99">
        <f t="shared" si="315"/>
        <v>0</v>
      </c>
      <c r="H575" s="60"/>
      <c r="I575" s="98">
        <f t="shared" si="316"/>
        <v>0</v>
      </c>
      <c r="J575" s="99">
        <f t="shared" si="317"/>
        <v>0</v>
      </c>
      <c r="K575" s="202">
        <v>23301</v>
      </c>
      <c r="L575" s="202" t="s">
        <v>1535</v>
      </c>
      <c r="M575" s="184"/>
      <c r="N575" s="184"/>
      <c r="O575" s="184"/>
      <c r="P575" s="184">
        <f t="shared" si="338"/>
        <v>0</v>
      </c>
      <c r="Q575" s="207"/>
      <c r="R575" s="185"/>
      <c r="S575" s="159"/>
      <c r="T575" s="195"/>
      <c r="U575" s="195">
        <f t="shared" si="318"/>
        <v>0</v>
      </c>
      <c r="W575" s="89">
        <v>2240301</v>
      </c>
      <c r="X575" s="89" t="s">
        <v>471</v>
      </c>
      <c r="Y575" s="118"/>
    </row>
    <row r="576" customHeight="1" spans="1:25">
      <c r="A576" s="202">
        <v>23302</v>
      </c>
      <c r="B576" s="75" t="s">
        <v>1536</v>
      </c>
      <c r="C576" s="60"/>
      <c r="D576" s="60"/>
      <c r="E576" s="99">
        <f t="shared" si="314"/>
        <v>0</v>
      </c>
      <c r="F576" s="98">
        <f t="shared" si="319"/>
        <v>0</v>
      </c>
      <c r="G576" s="99">
        <f t="shared" si="315"/>
        <v>0</v>
      </c>
      <c r="H576" s="60"/>
      <c r="I576" s="98">
        <f t="shared" si="316"/>
        <v>0</v>
      </c>
      <c r="J576" s="99">
        <f t="shared" si="317"/>
        <v>0</v>
      </c>
      <c r="K576" s="202">
        <v>23302</v>
      </c>
      <c r="L576" s="202" t="s">
        <v>1536</v>
      </c>
      <c r="M576" s="184"/>
      <c r="N576" s="184"/>
      <c r="O576" s="184"/>
      <c r="P576" s="184">
        <f t="shared" si="338"/>
        <v>0</v>
      </c>
      <c r="Q576" s="207"/>
      <c r="R576" s="185"/>
      <c r="S576" s="159"/>
      <c r="T576" s="195"/>
      <c r="U576" s="195">
        <f t="shared" si="318"/>
        <v>0</v>
      </c>
      <c r="V576" s="188"/>
      <c r="W576" s="89">
        <v>2240302</v>
      </c>
      <c r="X576" s="89" t="s">
        <v>473</v>
      </c>
      <c r="Y576" s="118"/>
    </row>
    <row r="577" customHeight="1" spans="1:25">
      <c r="A577" s="202">
        <v>23303</v>
      </c>
      <c r="B577" s="75" t="s">
        <v>1537</v>
      </c>
      <c r="C577" s="60"/>
      <c r="D577" s="60"/>
      <c r="E577" s="99">
        <f t="shared" si="314"/>
        <v>0</v>
      </c>
      <c r="F577" s="98">
        <f t="shared" si="319"/>
        <v>0</v>
      </c>
      <c r="G577" s="99">
        <f t="shared" si="315"/>
        <v>0</v>
      </c>
      <c r="H577" s="60"/>
      <c r="I577" s="98">
        <f t="shared" si="316"/>
        <v>0</v>
      </c>
      <c r="J577" s="99">
        <f t="shared" si="317"/>
        <v>0</v>
      </c>
      <c r="K577" s="202">
        <v>23303</v>
      </c>
      <c r="L577" s="202" t="s">
        <v>1537</v>
      </c>
      <c r="M577" s="184"/>
      <c r="N577" s="184"/>
      <c r="O577" s="184"/>
      <c r="P577" s="184">
        <f t="shared" si="338"/>
        <v>0</v>
      </c>
      <c r="Q577" s="207"/>
      <c r="R577" s="185"/>
      <c r="S577" s="159"/>
      <c r="T577" s="195"/>
      <c r="U577" s="195">
        <f t="shared" si="318"/>
        <v>0</v>
      </c>
      <c r="V577" s="188"/>
      <c r="W577" s="89">
        <v>2240303</v>
      </c>
      <c r="X577" s="89" t="s">
        <v>549</v>
      </c>
      <c r="Y577" s="118"/>
    </row>
    <row r="578" customHeight="1" spans="1:25">
      <c r="A578" s="185" t="s">
        <v>1538</v>
      </c>
      <c r="B578" s="97" t="s">
        <v>1538</v>
      </c>
      <c r="C578" s="55">
        <v>1685</v>
      </c>
      <c r="D578" s="55"/>
      <c r="E578" s="96">
        <f t="shared" si="314"/>
        <v>0</v>
      </c>
      <c r="F578" s="95">
        <f t="shared" si="319"/>
        <v>0</v>
      </c>
      <c r="G578" s="96">
        <f t="shared" si="315"/>
        <v>0</v>
      </c>
      <c r="H578" s="55">
        <f>D589</f>
        <v>3100</v>
      </c>
      <c r="I578" s="95">
        <f t="shared" si="316"/>
        <v>1415</v>
      </c>
      <c r="J578" s="96">
        <f t="shared" si="317"/>
        <v>83.9762611275964</v>
      </c>
      <c r="K578" s="159" t="s">
        <v>1538</v>
      </c>
      <c r="L578" s="185"/>
      <c r="M578" s="212"/>
      <c r="N578" s="212"/>
      <c r="O578" s="212"/>
      <c r="P578" s="184">
        <f t="shared" si="338"/>
        <v>0</v>
      </c>
      <c r="Q578" s="207">
        <f>D589</f>
        <v>3100</v>
      </c>
      <c r="R578" s="185"/>
      <c r="S578" s="185"/>
      <c r="T578" s="195"/>
      <c r="U578" s="195">
        <f t="shared" si="318"/>
        <v>3100</v>
      </c>
      <c r="W578" s="89">
        <v>2240304</v>
      </c>
      <c r="X578" s="89" t="s">
        <v>1539</v>
      </c>
      <c r="Y578" s="118"/>
    </row>
    <row r="579" s="67" customFormat="1" ht="15.95" customHeight="1" spans="1:25">
      <c r="A579" s="173">
        <v>230</v>
      </c>
      <c r="B579" s="72" t="s">
        <v>1540</v>
      </c>
      <c r="C579" s="160">
        <f t="shared" ref="C579:H579" si="344">SUM(C580,C583,C584,C585,C586,C587,C588,C589)</f>
        <v>58523</v>
      </c>
      <c r="D579" s="160">
        <f t="shared" si="344"/>
        <v>55361</v>
      </c>
      <c r="E579" s="161"/>
      <c r="F579" s="160"/>
      <c r="G579" s="161"/>
      <c r="H579" s="160">
        <f t="shared" si="344"/>
        <v>36648</v>
      </c>
      <c r="I579" s="160"/>
      <c r="J579" s="161"/>
      <c r="K579" s="159">
        <v>230</v>
      </c>
      <c r="L579" s="183">
        <f>SUM(L580,L583,L584,L585,L586,L587,L588,L589)</f>
        <v>58523</v>
      </c>
      <c r="M579" s="160"/>
      <c r="N579" s="160"/>
      <c r="O579" s="160"/>
      <c r="P579" s="184">
        <f t="shared" si="338"/>
        <v>55361</v>
      </c>
      <c r="Q579" s="183">
        <f t="shared" ref="Q579:T579" si="345">SUM(Q580,Q583,Q584,Q585,Q586,Q587,Q588,Q589)</f>
        <v>0</v>
      </c>
      <c r="R579" s="183">
        <f t="shared" si="345"/>
        <v>0</v>
      </c>
      <c r="S579" s="183">
        <f t="shared" si="345"/>
        <v>0</v>
      </c>
      <c r="T579" s="183">
        <f t="shared" si="345"/>
        <v>0</v>
      </c>
      <c r="U579" s="193">
        <f t="shared" si="318"/>
        <v>0</v>
      </c>
      <c r="V579" s="188"/>
      <c r="W579" s="194">
        <v>2240399</v>
      </c>
      <c r="X579" s="194" t="s">
        <v>1541</v>
      </c>
      <c r="Y579" s="201"/>
    </row>
    <row r="580" s="67" customFormat="1" ht="15.95" customHeight="1" spans="1:25">
      <c r="A580" s="173"/>
      <c r="B580" s="97" t="s">
        <v>1542</v>
      </c>
      <c r="C580" s="160">
        <f t="shared" ref="C580:H580" si="346">SUM(C581:C582)</f>
        <v>58523</v>
      </c>
      <c r="D580" s="160">
        <f t="shared" si="346"/>
        <v>51186</v>
      </c>
      <c r="E580" s="161"/>
      <c r="F580" s="160"/>
      <c r="G580" s="161"/>
      <c r="H580" s="160">
        <f t="shared" si="346"/>
        <v>36648</v>
      </c>
      <c r="I580" s="160"/>
      <c r="J580" s="161"/>
      <c r="K580" s="159"/>
      <c r="L580" s="183">
        <f>SUM(L581:L582)</f>
        <v>58523</v>
      </c>
      <c r="M580" s="160"/>
      <c r="N580" s="160"/>
      <c r="O580" s="160"/>
      <c r="P580" s="184">
        <f t="shared" si="338"/>
        <v>51186</v>
      </c>
      <c r="Q580" s="183">
        <f t="shared" ref="Q580:T580" si="347">Q581+Q582</f>
        <v>0</v>
      </c>
      <c r="R580" s="183">
        <f t="shared" si="347"/>
        <v>0</v>
      </c>
      <c r="S580" s="183">
        <f t="shared" si="347"/>
        <v>0</v>
      </c>
      <c r="T580" s="183">
        <f t="shared" si="347"/>
        <v>0</v>
      </c>
      <c r="U580" s="195">
        <f t="shared" si="318"/>
        <v>0</v>
      </c>
      <c r="V580" s="188"/>
      <c r="W580" s="89">
        <v>22404</v>
      </c>
      <c r="X580" s="194" t="s">
        <v>1543</v>
      </c>
      <c r="Y580" s="118"/>
    </row>
    <row r="581" ht="15.95" customHeight="1" spans="1:25">
      <c r="A581" s="174">
        <v>2300601</v>
      </c>
      <c r="B581" s="75" t="s">
        <v>1544</v>
      </c>
      <c r="C581" s="175">
        <v>58523</v>
      </c>
      <c r="D581" s="175">
        <v>51186</v>
      </c>
      <c r="E581" s="176"/>
      <c r="F581" s="175"/>
      <c r="G581" s="176"/>
      <c r="H581" s="175">
        <v>36648</v>
      </c>
      <c r="I581" s="175"/>
      <c r="J581" s="176"/>
      <c r="K581" s="185">
        <v>2300601</v>
      </c>
      <c r="L581" s="185">
        <f>C581</f>
        <v>58523</v>
      </c>
      <c r="M581" s="186"/>
      <c r="N581" s="187"/>
      <c r="O581" s="187"/>
      <c r="P581" s="184">
        <f t="shared" si="338"/>
        <v>51186</v>
      </c>
      <c r="Q581" s="196"/>
      <c r="R581" s="197"/>
      <c r="S581" s="197"/>
      <c r="T581" s="197"/>
      <c r="U581" s="195">
        <f t="shared" si="318"/>
        <v>0</v>
      </c>
      <c r="W581" s="89">
        <v>2240401</v>
      </c>
      <c r="X581" s="89" t="s">
        <v>471</v>
      </c>
      <c r="Y581" s="118"/>
    </row>
    <row r="582" ht="15.95" customHeight="1" spans="1:25">
      <c r="A582" s="174">
        <v>2300302</v>
      </c>
      <c r="B582" s="75" t="s">
        <v>1545</v>
      </c>
      <c r="C582" s="175"/>
      <c r="D582" s="175"/>
      <c r="E582" s="176"/>
      <c r="F582" s="175"/>
      <c r="G582" s="176"/>
      <c r="H582" s="175"/>
      <c r="I582" s="175"/>
      <c r="J582" s="176"/>
      <c r="K582" s="185">
        <v>2300302</v>
      </c>
      <c r="L582" s="185"/>
      <c r="M582" s="186"/>
      <c r="N582" s="187"/>
      <c r="O582" s="187"/>
      <c r="P582" s="184">
        <f t="shared" si="338"/>
        <v>0</v>
      </c>
      <c r="Q582" s="196"/>
      <c r="R582" s="197"/>
      <c r="S582" s="197"/>
      <c r="T582" s="197"/>
      <c r="U582" s="195">
        <f>Q582+R582+S582+T582</f>
        <v>0</v>
      </c>
      <c r="W582" s="89">
        <v>2240402</v>
      </c>
      <c r="X582" s="89" t="s">
        <v>473</v>
      </c>
      <c r="Y582" s="118"/>
    </row>
    <row r="583" s="67" customFormat="1" ht="15.95" customHeight="1" spans="1:25">
      <c r="A583" s="173"/>
      <c r="B583" s="97" t="s">
        <v>1546</v>
      </c>
      <c r="C583" s="160"/>
      <c r="D583" s="160"/>
      <c r="E583" s="161"/>
      <c r="F583" s="160"/>
      <c r="G583" s="161"/>
      <c r="H583" s="160"/>
      <c r="I583" s="160"/>
      <c r="J583" s="161"/>
      <c r="K583" s="159"/>
      <c r="L583" s="159"/>
      <c r="M583" s="160"/>
      <c r="N583" s="160"/>
      <c r="O583" s="160"/>
      <c r="P583" s="184">
        <f t="shared" si="338"/>
        <v>0</v>
      </c>
      <c r="Q583" s="183"/>
      <c r="R583" s="183"/>
      <c r="S583" s="183"/>
      <c r="T583" s="183"/>
      <c r="U583" s="195">
        <f>Q583+R583+S583+T583</f>
        <v>0</v>
      </c>
      <c r="V583" s="188"/>
      <c r="W583" s="89">
        <v>2240403</v>
      </c>
      <c r="X583" s="89" t="s">
        <v>549</v>
      </c>
      <c r="Y583" s="118"/>
    </row>
    <row r="584" customHeight="1" spans="1:25">
      <c r="A584" s="159"/>
      <c r="B584" s="97" t="s">
        <v>1547</v>
      </c>
      <c r="C584" s="160"/>
      <c r="D584" s="160"/>
      <c r="E584" s="161"/>
      <c r="F584" s="160"/>
      <c r="G584" s="161"/>
      <c r="H584" s="160"/>
      <c r="I584" s="160"/>
      <c r="J584" s="161"/>
      <c r="K584" s="159"/>
      <c r="L584" s="159"/>
      <c r="M584" s="186"/>
      <c r="N584" s="186"/>
      <c r="O584" s="186"/>
      <c r="P584" s="184">
        <f t="shared" si="338"/>
        <v>0</v>
      </c>
      <c r="Q584" s="198"/>
      <c r="R584" s="198"/>
      <c r="S584" s="198"/>
      <c r="T584" s="198"/>
      <c r="U584" s="195"/>
      <c r="V584" s="188"/>
      <c r="W584" s="89">
        <v>2240404</v>
      </c>
      <c r="X584" s="89" t="s">
        <v>1548</v>
      </c>
      <c r="Y584" s="174"/>
    </row>
    <row r="585" customHeight="1" spans="1:25">
      <c r="A585" s="159"/>
      <c r="B585" s="97" t="s">
        <v>1549</v>
      </c>
      <c r="C585" s="160"/>
      <c r="D585" s="160"/>
      <c r="E585" s="161"/>
      <c r="F585" s="160"/>
      <c r="G585" s="161"/>
      <c r="H585" s="160"/>
      <c r="I585" s="160"/>
      <c r="J585" s="161"/>
      <c r="K585" s="159"/>
      <c r="L585" s="159"/>
      <c r="M585" s="186"/>
      <c r="N585" s="186"/>
      <c r="O585" s="186"/>
      <c r="P585" s="184">
        <f t="shared" si="338"/>
        <v>0</v>
      </c>
      <c r="Q585" s="198"/>
      <c r="R585" s="198"/>
      <c r="S585" s="198"/>
      <c r="T585" s="198"/>
      <c r="U585" s="195"/>
      <c r="W585" s="89">
        <v>2240405</v>
      </c>
      <c r="X585" s="89" t="s">
        <v>1550</v>
      </c>
      <c r="Y585" s="174"/>
    </row>
    <row r="586" customHeight="1" spans="1:25">
      <c r="A586" s="159"/>
      <c r="B586" s="97" t="s">
        <v>1551</v>
      </c>
      <c r="C586" s="160"/>
      <c r="D586" s="160"/>
      <c r="E586" s="161"/>
      <c r="F586" s="160"/>
      <c r="G586" s="161"/>
      <c r="H586" s="160"/>
      <c r="I586" s="160"/>
      <c r="J586" s="161"/>
      <c r="K586" s="159"/>
      <c r="L586" s="159"/>
      <c r="M586" s="186"/>
      <c r="N586" s="186"/>
      <c r="O586" s="186"/>
      <c r="P586" s="184">
        <f t="shared" si="338"/>
        <v>0</v>
      </c>
      <c r="Q586" s="198"/>
      <c r="R586" s="198"/>
      <c r="S586" s="198"/>
      <c r="T586" s="198"/>
      <c r="U586" s="195"/>
      <c r="W586" s="89">
        <v>2240450</v>
      </c>
      <c r="X586" s="89" t="s">
        <v>497</v>
      </c>
      <c r="Y586" s="174"/>
    </row>
    <row r="587" customHeight="1" spans="1:25">
      <c r="A587" s="159"/>
      <c r="B587" s="97" t="s">
        <v>1552</v>
      </c>
      <c r="C587" s="160"/>
      <c r="D587" s="160"/>
      <c r="E587" s="161"/>
      <c r="F587" s="160"/>
      <c r="G587" s="161"/>
      <c r="H587" s="160"/>
      <c r="I587" s="160"/>
      <c r="J587" s="161"/>
      <c r="K587" s="159"/>
      <c r="L587" s="159"/>
      <c r="M587" s="186"/>
      <c r="N587" s="186"/>
      <c r="O587" s="186"/>
      <c r="P587" s="184">
        <f t="shared" si="338"/>
        <v>0</v>
      </c>
      <c r="Q587" s="198"/>
      <c r="R587" s="198"/>
      <c r="S587" s="198"/>
      <c r="T587" s="198"/>
      <c r="U587" s="195"/>
      <c r="V587" s="188"/>
      <c r="W587" s="89">
        <v>2240499</v>
      </c>
      <c r="X587" s="89" t="s">
        <v>1553</v>
      </c>
      <c r="Y587" s="174"/>
    </row>
    <row r="588" customHeight="1" spans="1:25">
      <c r="A588" s="159"/>
      <c r="B588" s="97" t="s">
        <v>1554</v>
      </c>
      <c r="C588" s="160"/>
      <c r="D588" s="160">
        <v>1075</v>
      </c>
      <c r="E588" s="161"/>
      <c r="F588" s="160"/>
      <c r="G588" s="161"/>
      <c r="H588" s="160"/>
      <c r="I588" s="160"/>
      <c r="J588" s="161"/>
      <c r="K588" s="159"/>
      <c r="L588" s="159"/>
      <c r="M588" s="186"/>
      <c r="N588" s="186"/>
      <c r="O588" s="186"/>
      <c r="P588" s="184">
        <f t="shared" si="338"/>
        <v>1075</v>
      </c>
      <c r="Q588" s="198"/>
      <c r="R588" s="198"/>
      <c r="S588" s="198"/>
      <c r="T588" s="198"/>
      <c r="U588" s="195"/>
      <c r="V588" s="188"/>
      <c r="W588" s="89">
        <v>22405</v>
      </c>
      <c r="X588" s="194" t="s">
        <v>1555</v>
      </c>
      <c r="Y588" s="174"/>
    </row>
    <row r="589" customHeight="1" spans="1:25">
      <c r="A589" s="162"/>
      <c r="B589" s="97" t="s">
        <v>1556</v>
      </c>
      <c r="C589" s="160"/>
      <c r="D589" s="160">
        <f>2279+821</f>
        <v>3100</v>
      </c>
      <c r="E589" s="161"/>
      <c r="F589" s="160"/>
      <c r="G589" s="161"/>
      <c r="H589" s="160">
        <f>'1.柳东新区（高新区）一般公共预算2022年收入预算表'!G102-H6-H580-H583-H584-H585-H586-H587-H588</f>
        <v>0</v>
      </c>
      <c r="I589" s="160"/>
      <c r="J589" s="161"/>
      <c r="K589" s="159"/>
      <c r="L589" s="159"/>
      <c r="M589" s="186"/>
      <c r="N589" s="186"/>
      <c r="O589" s="186"/>
      <c r="P589" s="184">
        <f t="shared" si="338"/>
        <v>3100</v>
      </c>
      <c r="Q589" s="198"/>
      <c r="R589" s="198"/>
      <c r="S589" s="198"/>
      <c r="T589" s="198"/>
      <c r="U589" s="195"/>
      <c r="W589" s="89">
        <v>2240501</v>
      </c>
      <c r="X589" s="89" t="s">
        <v>471</v>
      </c>
      <c r="Y589" s="174"/>
    </row>
    <row r="590" customHeight="1" spans="1:25">
      <c r="A590" s="159"/>
      <c r="B590" s="72" t="s">
        <v>1557</v>
      </c>
      <c r="C590" s="55">
        <f t="shared" ref="C590:H590" si="348">C6+C579</f>
        <v>215461</v>
      </c>
      <c r="D590" s="55">
        <f t="shared" si="348"/>
        <v>168235</v>
      </c>
      <c r="E590" s="56"/>
      <c r="F590" s="55"/>
      <c r="G590" s="56"/>
      <c r="H590" s="55">
        <f t="shared" si="348"/>
        <v>172837</v>
      </c>
      <c r="I590" s="60"/>
      <c r="J590" s="61"/>
      <c r="K590" s="159"/>
      <c r="L590" s="159"/>
      <c r="M590" s="212"/>
      <c r="N590" s="212"/>
      <c r="O590" s="212"/>
      <c r="P590" s="184">
        <f t="shared" si="338"/>
        <v>168235</v>
      </c>
      <c r="Q590" s="55">
        <f t="shared" ref="Q590:T590" si="349">Q6+Q579</f>
        <v>3100</v>
      </c>
      <c r="R590" s="55">
        <f t="shared" si="349"/>
        <v>0</v>
      </c>
      <c r="S590" s="55">
        <f t="shared" si="349"/>
        <v>0</v>
      </c>
      <c r="T590" s="55">
        <f t="shared" si="349"/>
        <v>0</v>
      </c>
      <c r="U590" s="195"/>
      <c r="W590" s="89">
        <v>2240502</v>
      </c>
      <c r="X590" s="89" t="s">
        <v>473</v>
      </c>
      <c r="Y590" s="174"/>
    </row>
    <row r="591" s="164" customFormat="1" hidden="1" customHeight="1" spans="1:25">
      <c r="A591" s="177"/>
      <c r="B591" s="75" t="s">
        <v>1558</v>
      </c>
      <c r="C591" s="60"/>
      <c r="D591" s="60"/>
      <c r="E591" s="178"/>
      <c r="F591" s="60"/>
      <c r="G591" s="178"/>
      <c r="H591" s="60">
        <f>SUM(H125,H153,H177,H197,H281,H326,H360,H378,H443,H479,H501,H511,H527)</f>
        <v>75098</v>
      </c>
      <c r="I591" s="60"/>
      <c r="J591" s="178"/>
      <c r="K591" s="177"/>
      <c r="L591" s="177"/>
      <c r="M591" s="165"/>
      <c r="N591" s="165"/>
      <c r="O591" s="165"/>
      <c r="P591" s="165"/>
      <c r="Q591" s="165"/>
      <c r="R591" s="177"/>
      <c r="S591" s="177"/>
      <c r="T591" s="199"/>
      <c r="U591" s="199"/>
      <c r="V591" s="200"/>
      <c r="W591" s="89">
        <v>2240503</v>
      </c>
      <c r="X591" s="89" t="s">
        <v>549</v>
      </c>
      <c r="Y591" s="174"/>
    </row>
    <row r="592" hidden="1" customHeight="1" spans="3:25">
      <c r="C592" s="69">
        <f>C590-[1]柳东公收!B102</f>
        <v>0</v>
      </c>
      <c r="D592" s="69">
        <f>D590-'1.柳东新区（高新区）一般公共预算2022年收入预算表'!C102</f>
        <v>0</v>
      </c>
      <c r="H592" s="69"/>
      <c r="W592" s="89">
        <v>2240504</v>
      </c>
      <c r="X592" s="89" t="s">
        <v>1559</v>
      </c>
      <c r="Y592" s="174"/>
    </row>
    <row r="593" hidden="1" customHeight="1" spans="3:25">
      <c r="C593" s="69"/>
      <c r="D593" s="69"/>
      <c r="W593" s="89">
        <v>2240505</v>
      </c>
      <c r="X593" s="89" t="s">
        <v>1560</v>
      </c>
      <c r="Y593" s="174"/>
    </row>
    <row r="594" hidden="1" customHeight="1" spans="4:25">
      <c r="D594" s="125">
        <f>D591/D6*100</f>
        <v>0</v>
      </c>
      <c r="H594" s="125">
        <f>H591/H6*100</f>
        <v>55.1424858101609</v>
      </c>
      <c r="M594" s="125">
        <f>M591/M6*100</f>
        <v>0</v>
      </c>
      <c r="W594" s="89">
        <v>2240506</v>
      </c>
      <c r="X594" s="89" t="s">
        <v>1561</v>
      </c>
      <c r="Y594" s="174"/>
    </row>
    <row r="595" customHeight="1" spans="23:25">
      <c r="W595" s="89">
        <v>2240507</v>
      </c>
      <c r="X595" s="89" t="s">
        <v>1562</v>
      </c>
      <c r="Y595" s="174"/>
    </row>
    <row r="596" customHeight="1" spans="23:25">
      <c r="W596" s="89">
        <v>2240508</v>
      </c>
      <c r="X596" s="89" t="s">
        <v>1563</v>
      </c>
      <c r="Y596" s="174"/>
    </row>
    <row r="597" customHeight="1" spans="23:25">
      <c r="W597" s="89">
        <v>2240509</v>
      </c>
      <c r="X597" s="89" t="s">
        <v>1564</v>
      </c>
      <c r="Y597" s="174"/>
    </row>
    <row r="598" customHeight="1" spans="23:25">
      <c r="W598" s="89">
        <v>2240510</v>
      </c>
      <c r="X598" s="89" t="s">
        <v>1565</v>
      </c>
      <c r="Y598" s="174"/>
    </row>
    <row r="599" customHeight="1" spans="23:25">
      <c r="W599" s="89">
        <v>2240550</v>
      </c>
      <c r="X599" s="89" t="s">
        <v>1566</v>
      </c>
      <c r="Y599" s="174"/>
    </row>
    <row r="600" customHeight="1" spans="23:25">
      <c r="W600" s="89">
        <v>2240599</v>
      </c>
      <c r="X600" s="89" t="s">
        <v>1567</v>
      </c>
      <c r="Y600" s="174"/>
    </row>
    <row r="601" customHeight="1" spans="23:25">
      <c r="W601" s="89">
        <v>22406</v>
      </c>
      <c r="X601" s="194" t="s">
        <v>1568</v>
      </c>
      <c r="Y601" s="174"/>
    </row>
    <row r="602" customHeight="1" spans="23:25">
      <c r="W602" s="89">
        <v>2240601</v>
      </c>
      <c r="X602" s="89" t="s">
        <v>1569</v>
      </c>
      <c r="Y602" s="174"/>
    </row>
    <row r="603" customHeight="1" spans="23:25">
      <c r="W603" s="89">
        <v>2240602</v>
      </c>
      <c r="X603" s="89" t="s">
        <v>1570</v>
      </c>
      <c r="Y603" s="174"/>
    </row>
    <row r="604" customHeight="1" spans="23:25">
      <c r="W604" s="89">
        <v>2240699</v>
      </c>
      <c r="X604" s="89" t="s">
        <v>1571</v>
      </c>
      <c r="Y604" s="174"/>
    </row>
    <row r="605" customHeight="1" spans="23:25">
      <c r="W605" s="89">
        <v>22407</v>
      </c>
      <c r="X605" s="194" t="s">
        <v>1572</v>
      </c>
      <c r="Y605" s="174"/>
    </row>
    <row r="606" customHeight="1" spans="23:25">
      <c r="W606" s="89">
        <v>2240703</v>
      </c>
      <c r="X606" s="89" t="s">
        <v>1573</v>
      </c>
      <c r="Y606" s="174"/>
    </row>
    <row r="607" customHeight="1" spans="23:25">
      <c r="W607" s="89">
        <v>2240704</v>
      </c>
      <c r="X607" s="89" t="s">
        <v>1574</v>
      </c>
      <c r="Y607" s="174"/>
    </row>
    <row r="608" customHeight="1" spans="23:25">
      <c r="W608" s="89">
        <v>2240799</v>
      </c>
      <c r="X608" s="89" t="s">
        <v>1575</v>
      </c>
      <c r="Y608" s="174"/>
    </row>
    <row r="609" customHeight="1" spans="23:25">
      <c r="W609" s="89">
        <v>22499</v>
      </c>
      <c r="X609" s="194" t="s">
        <v>1576</v>
      </c>
      <c r="Y609" s="174"/>
    </row>
    <row r="610" customHeight="1" spans="23:25">
      <c r="W610" s="89">
        <v>2249999</v>
      </c>
      <c r="X610" s="89" t="s">
        <v>1577</v>
      </c>
      <c r="Y610" s="174"/>
    </row>
    <row r="611" customHeight="1" spans="23:25">
      <c r="W611" s="89">
        <v>229</v>
      </c>
      <c r="X611" s="194" t="s">
        <v>1519</v>
      </c>
      <c r="Y611" s="174"/>
    </row>
    <row r="612" customHeight="1" spans="23:25">
      <c r="W612" s="89">
        <v>22999</v>
      </c>
      <c r="X612" s="194" t="s">
        <v>1578</v>
      </c>
      <c r="Y612" s="174"/>
    </row>
    <row r="613" customHeight="1" spans="23:25">
      <c r="W613" s="89">
        <v>2299999</v>
      </c>
      <c r="X613" s="89" t="s">
        <v>1579</v>
      </c>
      <c r="Y613" s="174"/>
    </row>
    <row r="614" customHeight="1" spans="23:25">
      <c r="W614" s="89">
        <v>232</v>
      </c>
      <c r="X614" s="194" t="s">
        <v>1580</v>
      </c>
      <c r="Y614" s="174"/>
    </row>
    <row r="615" customHeight="1" spans="23:25">
      <c r="W615" s="89">
        <v>23201</v>
      </c>
      <c r="X615" s="194" t="s">
        <v>1581</v>
      </c>
      <c r="Y615" s="174"/>
    </row>
    <row r="616" customHeight="1" spans="23:25">
      <c r="W616" s="89">
        <v>23202</v>
      </c>
      <c r="X616" s="194" t="s">
        <v>1582</v>
      </c>
      <c r="Y616" s="174"/>
    </row>
    <row r="617" customHeight="1" spans="23:25">
      <c r="W617" s="89">
        <v>23203</v>
      </c>
      <c r="X617" s="194" t="s">
        <v>1583</v>
      </c>
      <c r="Y617" s="174"/>
    </row>
    <row r="618" customHeight="1" spans="23:25">
      <c r="W618" s="89">
        <v>2320301</v>
      </c>
      <c r="X618" s="89" t="s">
        <v>1584</v>
      </c>
      <c r="Y618" s="174"/>
    </row>
    <row r="619" customHeight="1" spans="23:25">
      <c r="W619" s="89">
        <v>2320302</v>
      </c>
      <c r="X619" s="89" t="s">
        <v>1585</v>
      </c>
      <c r="Y619" s="174"/>
    </row>
    <row r="620" customHeight="1" spans="23:25">
      <c r="W620" s="89">
        <v>2320303</v>
      </c>
      <c r="X620" s="89" t="s">
        <v>1586</v>
      </c>
      <c r="Y620" s="174"/>
    </row>
    <row r="621" customHeight="1" spans="23:25">
      <c r="W621" s="89">
        <v>2320399</v>
      </c>
      <c r="X621" s="89" t="s">
        <v>1587</v>
      </c>
      <c r="Y621" s="174"/>
    </row>
    <row r="622" customHeight="1" spans="23:25">
      <c r="W622" s="89">
        <v>233</v>
      </c>
      <c r="X622" s="194" t="s">
        <v>1588</v>
      </c>
      <c r="Y622" s="174"/>
    </row>
    <row r="623" customHeight="1" spans="23:25">
      <c r="W623" s="89">
        <v>23301</v>
      </c>
      <c r="X623" s="194" t="s">
        <v>1589</v>
      </c>
      <c r="Y623" s="174"/>
    </row>
    <row r="624" customHeight="1" spans="23:25">
      <c r="W624" s="89">
        <v>23302</v>
      </c>
      <c r="X624" s="194" t="s">
        <v>1590</v>
      </c>
      <c r="Y624" s="174"/>
    </row>
    <row r="625" customHeight="1" spans="23:25">
      <c r="W625" s="89">
        <v>23303</v>
      </c>
      <c r="X625" s="194" t="s">
        <v>1591</v>
      </c>
      <c r="Y625" s="174"/>
    </row>
  </sheetData>
  <mergeCells count="12">
    <mergeCell ref="B1:J1"/>
    <mergeCell ref="C3:G3"/>
    <mergeCell ref="H3:J3"/>
    <mergeCell ref="F4:G4"/>
    <mergeCell ref="I4:J4"/>
    <mergeCell ref="Q4:T4"/>
    <mergeCell ref="W4:Y4"/>
    <mergeCell ref="B3:B5"/>
    <mergeCell ref="C4:C5"/>
    <mergeCell ref="D4:D5"/>
    <mergeCell ref="E4:E5"/>
    <mergeCell ref="H4:H5"/>
  </mergeCells>
  <printOptions horizontalCentered="1"/>
  <pageMargins left="0.354166666666667" right="0.236111111111111" top="0.550694444444444" bottom="0.590277777777778" header="0.156944444444444" footer="0.393055555555556"/>
  <pageSetup paperSize="9" firstPageNumber="29" fitToWidth="0" fitToHeight="0" orientation="landscape" useFirstPageNumber="1" horizontalDpi="600"/>
  <headerFooter>
    <oddFooter>&amp;C&amp;"仿宋_GB2312"&amp;14—&amp;P—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25"/>
  <sheetViews>
    <sheetView showZeros="0" view="pageBreakPreview" zoomScaleNormal="100" workbookViewId="0">
      <pane xSplit="2" ySplit="6" topLeftCell="C573" activePane="bottomRight" state="frozen"/>
      <selection/>
      <selection pane="topRight"/>
      <selection pane="bottomLeft"/>
      <selection pane="bottomRight" activeCell="B582" sqref="B582"/>
    </sheetView>
  </sheetViews>
  <sheetFormatPr defaultColWidth="9" defaultRowHeight="15.75" customHeight="1"/>
  <cols>
    <col min="1" max="1" width="6.275" style="144" hidden="1" customWidth="1"/>
    <col min="2" max="2" width="45.3666666666667" style="68" customWidth="1"/>
    <col min="3" max="4" width="12.625" style="125" customWidth="1"/>
    <col min="5" max="5" width="9.625" style="145" customWidth="1"/>
    <col min="6" max="6" width="12.625" style="125" customWidth="1"/>
    <col min="7" max="7" width="9.625" style="145" customWidth="1"/>
    <col min="8" max="9" width="12.625" style="125" customWidth="1"/>
    <col min="10" max="10" width="9.625" style="145" customWidth="1"/>
    <col min="11" max="11" width="9.125" style="144" hidden="1" customWidth="1"/>
    <col min="12" max="12" width="11.5416666666667" style="144" hidden="1" customWidth="1"/>
    <col min="13" max="15" width="12.625" style="165" hidden="1" customWidth="1"/>
    <col min="16" max="16" width="10.9083333333333" style="165" hidden="1" customWidth="1"/>
    <col min="17" max="17" width="12" style="165" hidden="1" customWidth="1"/>
    <col min="18" max="19" width="11.375" style="71" hidden="1" customWidth="1"/>
    <col min="20" max="21" width="11.375" style="166" hidden="1" customWidth="1"/>
    <col min="22" max="22" width="9" style="71" hidden="1" customWidth="1"/>
    <col min="23" max="23" width="9" style="51" hidden="1" customWidth="1"/>
    <col min="24" max="24" width="24.375" style="51" hidden="1" customWidth="1"/>
    <col min="25" max="25" width="9" style="51" hidden="1" customWidth="1"/>
    <col min="26" max="35" width="9" style="51" customWidth="1"/>
    <col min="36" max="16384" width="9" style="51"/>
  </cols>
  <sheetData>
    <row r="1" s="67" customFormat="1" ht="27" customHeight="1" spans="1:22">
      <c r="A1" s="146"/>
      <c r="B1" s="52" t="s">
        <v>1592</v>
      </c>
      <c r="C1" s="52"/>
      <c r="D1" s="52"/>
      <c r="E1" s="52"/>
      <c r="F1" s="52"/>
      <c r="G1" s="52"/>
      <c r="H1" s="52"/>
      <c r="I1" s="52"/>
      <c r="J1" s="52"/>
      <c r="K1" s="146"/>
      <c r="L1" s="146"/>
      <c r="M1" s="179"/>
      <c r="N1" s="179"/>
      <c r="O1" s="179"/>
      <c r="P1" s="179"/>
      <c r="Q1" s="179"/>
      <c r="R1" s="188"/>
      <c r="S1" s="188"/>
      <c r="T1" s="189"/>
      <c r="U1" s="189"/>
      <c r="V1" s="188"/>
    </row>
    <row r="2" s="67" customFormat="1" customHeight="1" spans="1:22">
      <c r="A2" s="147"/>
      <c r="B2" s="148"/>
      <c r="C2" s="149"/>
      <c r="D2" s="149" t="s">
        <v>1</v>
      </c>
      <c r="E2" s="150"/>
      <c r="F2" s="149"/>
      <c r="G2" s="150"/>
      <c r="H2" s="149"/>
      <c r="I2" s="149"/>
      <c r="J2" s="151" t="s">
        <v>439</v>
      </c>
      <c r="K2" s="147"/>
      <c r="L2" s="147"/>
      <c r="M2" s="179"/>
      <c r="N2" s="179"/>
      <c r="O2" s="179"/>
      <c r="P2" s="179"/>
      <c r="Q2" s="179"/>
      <c r="R2" s="188"/>
      <c r="S2" s="188"/>
      <c r="T2" s="189"/>
      <c r="U2" s="189"/>
      <c r="V2" s="188"/>
    </row>
    <row r="3" s="49" customFormat="1" ht="15.95" customHeight="1" spans="1:22">
      <c r="A3" s="152" t="s">
        <v>440</v>
      </c>
      <c r="B3" s="54" t="s">
        <v>28</v>
      </c>
      <c r="C3" s="167" t="s">
        <v>29</v>
      </c>
      <c r="D3" s="168"/>
      <c r="E3" s="168"/>
      <c r="F3" s="168"/>
      <c r="G3" s="114"/>
      <c r="H3" s="167" t="s">
        <v>30</v>
      </c>
      <c r="I3" s="168"/>
      <c r="J3" s="114"/>
      <c r="K3" s="51" t="s">
        <v>31</v>
      </c>
      <c r="L3" s="180"/>
      <c r="M3" s="181"/>
      <c r="N3" s="181"/>
      <c r="O3" s="181"/>
      <c r="P3" s="181"/>
      <c r="Q3" s="181">
        <f>Q6-H578</f>
        <v>0</v>
      </c>
      <c r="R3" s="180"/>
      <c r="S3" s="180"/>
      <c r="T3" s="190"/>
      <c r="U3" s="190"/>
      <c r="V3" s="80"/>
    </row>
    <row r="4" s="49" customFormat="1" ht="31" customHeight="1" spans="1:25">
      <c r="A4" s="81"/>
      <c r="B4" s="54"/>
      <c r="C4" s="169" t="s">
        <v>32</v>
      </c>
      <c r="D4" s="169" t="s">
        <v>33</v>
      </c>
      <c r="E4" s="170" t="s">
        <v>441</v>
      </c>
      <c r="F4" s="167" t="s">
        <v>35</v>
      </c>
      <c r="G4" s="114"/>
      <c r="H4" s="169" t="s">
        <v>36</v>
      </c>
      <c r="I4" s="54" t="s">
        <v>442</v>
      </c>
      <c r="J4" s="54"/>
      <c r="K4" s="81"/>
      <c r="L4" s="157"/>
      <c r="M4" s="182" t="s">
        <v>443</v>
      </c>
      <c r="N4" s="182" t="s">
        <v>444</v>
      </c>
      <c r="O4" s="182" t="s">
        <v>445</v>
      </c>
      <c r="P4" s="182" t="s">
        <v>40</v>
      </c>
      <c r="Q4" s="157" t="s">
        <v>446</v>
      </c>
      <c r="R4" s="157"/>
      <c r="S4" s="157"/>
      <c r="T4" s="191"/>
      <c r="U4" s="191"/>
      <c r="V4" s="80"/>
      <c r="W4" s="49" t="s">
        <v>447</v>
      </c>
      <c r="X4" s="88"/>
      <c r="Y4" s="88"/>
    </row>
    <row r="5" s="49" customFormat="1" ht="16" customHeight="1" spans="1:25">
      <c r="A5" s="157" t="s">
        <v>44</v>
      </c>
      <c r="B5" s="54"/>
      <c r="C5" s="171"/>
      <c r="D5" s="171"/>
      <c r="E5" s="172"/>
      <c r="F5" s="154" t="s">
        <v>42</v>
      </c>
      <c r="G5" s="155" t="s">
        <v>43</v>
      </c>
      <c r="H5" s="171"/>
      <c r="I5" s="154" t="s">
        <v>42</v>
      </c>
      <c r="J5" s="155" t="s">
        <v>43</v>
      </c>
      <c r="K5" s="157" t="s">
        <v>44</v>
      </c>
      <c r="L5" s="157" t="s">
        <v>45</v>
      </c>
      <c r="M5" s="182" t="s">
        <v>42</v>
      </c>
      <c r="N5" s="182" t="s">
        <v>42</v>
      </c>
      <c r="O5" s="182" t="s">
        <v>42</v>
      </c>
      <c r="P5" s="182" t="s">
        <v>42</v>
      </c>
      <c r="Q5" s="182" t="s">
        <v>448</v>
      </c>
      <c r="R5" s="157" t="s">
        <v>449</v>
      </c>
      <c r="S5" s="157" t="s">
        <v>450</v>
      </c>
      <c r="T5" s="191" t="s">
        <v>451</v>
      </c>
      <c r="U5" s="191" t="s">
        <v>452</v>
      </c>
      <c r="V5" s="80"/>
      <c r="W5" s="192" t="s">
        <v>44</v>
      </c>
      <c r="X5" s="192" t="s">
        <v>45</v>
      </c>
      <c r="Y5" s="192" t="s">
        <v>42</v>
      </c>
    </row>
    <row r="6" s="67" customFormat="1" ht="15.95" customHeight="1" spans="1:25">
      <c r="A6" s="202"/>
      <c r="B6" s="72" t="s">
        <v>453</v>
      </c>
      <c r="C6" s="55">
        <f t="shared" ref="C6:H6" si="0">SUM(C7,C80,C81,C92,C125,C153,C177,C197,C281,C326,C360,C378,C443,C461,C479,C487,C500,C501,C511,C527,C536,C564,C565,C568,C574,C578)</f>
        <v>156938</v>
      </c>
      <c r="D6" s="55">
        <f t="shared" si="0"/>
        <v>112874</v>
      </c>
      <c r="E6" s="96">
        <f t="shared" ref="E6:E69" si="1">IF(C6&lt;&gt;0,D6/C6*100,0)</f>
        <v>71.92267009902</v>
      </c>
      <c r="F6" s="95">
        <f t="shared" ref="F6:F8" si="2">D6-M6</f>
        <v>-25182</v>
      </c>
      <c r="G6" s="96">
        <f t="shared" ref="G6:G69" si="3">IF(M6&lt;&gt;0,(D6/M6-1)*100,0)</f>
        <v>-18.2404241756968</v>
      </c>
      <c r="H6" s="55">
        <f t="shared" si="0"/>
        <v>136189</v>
      </c>
      <c r="I6" s="95">
        <f t="shared" ref="I6:I69" si="4">H6-C6</f>
        <v>-20749</v>
      </c>
      <c r="J6" s="96">
        <f t="shared" ref="J6:J69" si="5">IF(C6&lt;&gt;0,(H6/C6-1)*100,0)</f>
        <v>-13.2211446558514</v>
      </c>
      <c r="K6" s="202"/>
      <c r="L6" s="203" t="s">
        <v>454</v>
      </c>
      <c r="M6" s="184">
        <f t="shared" ref="M6:O6" si="6">SUM(M7,M80,M81,M92,M125,M153,M177,M197,M281,M326,M360,M378,M443,M461,M479,M487,M500,M501,M511,M527,M536,M564,M565,M568,M574,M578)</f>
        <v>138056</v>
      </c>
      <c r="N6" s="184" t="e">
        <f t="shared" si="6"/>
        <v>#REF!</v>
      </c>
      <c r="O6" s="184" t="e">
        <f t="shared" si="6"/>
        <v>#REF!</v>
      </c>
      <c r="P6" s="184">
        <f t="shared" ref="P6:P69" si="7">D6</f>
        <v>112874</v>
      </c>
      <c r="Q6" s="184">
        <f t="shared" ref="Q6:T6" si="8">SUM(Q7,Q80,Q81,Q92,Q125,Q153,Q177,Q197,Q281,Q326,Q360,Q378,Q443,Q461,Q479,Q487,Q500,Q501,Q511,Q527,Q536,Q564,Q565,Q568,Q574,Q578)</f>
        <v>3100</v>
      </c>
      <c r="R6" s="159"/>
      <c r="S6" s="184">
        <f t="shared" si="8"/>
        <v>0</v>
      </c>
      <c r="T6" s="184">
        <f t="shared" si="8"/>
        <v>0</v>
      </c>
      <c r="U6" s="193">
        <f t="shared" ref="U6:U69" si="9">Q6+R6+S6+T6</f>
        <v>3100</v>
      </c>
      <c r="V6" s="188"/>
      <c r="W6" s="89"/>
      <c r="X6" s="194" t="s">
        <v>453</v>
      </c>
      <c r="Y6" s="118"/>
    </row>
    <row r="7" s="67" customFormat="1" ht="15.95" customHeight="1" spans="1:25">
      <c r="A7" s="202">
        <v>201</v>
      </c>
      <c r="B7" s="97" t="s">
        <v>455</v>
      </c>
      <c r="C7" s="55">
        <f>SUM(C8,C11,C13,C18,C20,C23,C31,C33,C35,C37,C39,C41,C44,C44,C46,C48,C50,C52,C54,C57,C61,C63,C66,C68,C70,C72,C74,C78)</f>
        <v>18806</v>
      </c>
      <c r="D7" s="55">
        <f>SUM(D8,D11,D13,D18,D20,D23,D31,D33,D35,D37,D39,D41,D44,D46,D48,D50,D52,D54,D57,D61,D66,D68,D70,D72,D74,D78,D63)</f>
        <v>16479</v>
      </c>
      <c r="E7" s="96">
        <f t="shared" si="1"/>
        <v>87.6262894820802</v>
      </c>
      <c r="F7" s="95">
        <f t="shared" si="2"/>
        <v>-4247</v>
      </c>
      <c r="G7" s="96">
        <f t="shared" si="3"/>
        <v>-20.4911705104699</v>
      </c>
      <c r="H7" s="55">
        <f>SUM(H8,H11,H13,H18,H20,H23,H31,H33,H35,H37,H39,H41,H44,H46,H48,H50,H52,H54,H57,H61,H66,H68,H70,H72,H74,H78,H63)</f>
        <v>19354</v>
      </c>
      <c r="I7" s="95">
        <f t="shared" si="4"/>
        <v>548</v>
      </c>
      <c r="J7" s="96">
        <f t="shared" si="5"/>
        <v>2.91396362862917</v>
      </c>
      <c r="K7" s="204">
        <v>201</v>
      </c>
      <c r="L7" s="204" t="s">
        <v>456</v>
      </c>
      <c r="M7" s="184">
        <f>SUM(M8,M11,M13,M18,M20,M23,M31,M33,M35,M37,M39,M41,M44,M46,M48,M50,M52,M54,M57,M61,M63,M66,M68,M70,M72,M74,M78)</f>
        <v>20726</v>
      </c>
      <c r="N7" s="184">
        <f>SUM(N8,N11,N13,N18,N20,N23,N31,N33,N35,N37,N39,N41,N44,N46,N48,N50,N52,N54,N57,N61,N63,N66,N68,N70,N72,N74,N78)</f>
        <v>15773</v>
      </c>
      <c r="O7" s="205">
        <f>SUM(O8,O11,O13,O18,O20,O23,O31,O33,O35,O37,O39,O41,O44,O44,O46,O48,O50,O52,O54,O57,O61,O63,O66,O68,O70,O72,O74,O78)</f>
        <v>19192</v>
      </c>
      <c r="P7" s="184">
        <f t="shared" si="7"/>
        <v>16479</v>
      </c>
      <c r="Q7" s="207"/>
      <c r="R7" s="159"/>
      <c r="S7" s="159"/>
      <c r="T7" s="193"/>
      <c r="U7" s="193">
        <f t="shared" si="9"/>
        <v>0</v>
      </c>
      <c r="V7" s="188"/>
      <c r="W7" s="89">
        <v>201</v>
      </c>
      <c r="X7" s="194" t="s">
        <v>457</v>
      </c>
      <c r="Y7" s="118"/>
    </row>
    <row r="8" ht="15.95" customHeight="1" spans="1:25">
      <c r="A8" s="202">
        <v>20101</v>
      </c>
      <c r="B8" s="75" t="s">
        <v>458</v>
      </c>
      <c r="C8" s="60">
        <f t="shared" ref="C8:H8" si="10">SUM(C9:C10)</f>
        <v>104</v>
      </c>
      <c r="D8" s="60">
        <f t="shared" si="10"/>
        <v>67</v>
      </c>
      <c r="E8" s="99">
        <f t="shared" si="1"/>
        <v>64.4230769230769</v>
      </c>
      <c r="F8" s="98">
        <f t="shared" si="2"/>
        <v>19</v>
      </c>
      <c r="G8" s="99">
        <f t="shared" si="3"/>
        <v>39.5833333333333</v>
      </c>
      <c r="H8" s="60">
        <f t="shared" si="10"/>
        <v>58</v>
      </c>
      <c r="I8" s="98">
        <f t="shared" si="4"/>
        <v>-46</v>
      </c>
      <c r="J8" s="99">
        <f t="shared" si="5"/>
        <v>-44.2307692307692</v>
      </c>
      <c r="K8" s="202">
        <v>20101</v>
      </c>
      <c r="L8" s="204" t="s">
        <v>458</v>
      </c>
      <c r="M8" s="184">
        <f t="shared" ref="M8:O8" si="11">SUM(M9:M10)</f>
        <v>48</v>
      </c>
      <c r="N8" s="184">
        <f t="shared" si="11"/>
        <v>55</v>
      </c>
      <c r="O8" s="60">
        <f t="shared" si="11"/>
        <v>94</v>
      </c>
      <c r="P8" s="184">
        <f t="shared" si="7"/>
        <v>67</v>
      </c>
      <c r="Q8" s="207"/>
      <c r="R8" s="185"/>
      <c r="S8" s="159"/>
      <c r="T8" s="185"/>
      <c r="U8" s="195">
        <f t="shared" si="9"/>
        <v>0</v>
      </c>
      <c r="W8" s="89">
        <v>20101</v>
      </c>
      <c r="X8" s="194" t="s">
        <v>459</v>
      </c>
      <c r="Y8" s="118"/>
    </row>
    <row r="9" ht="15.95" customHeight="1" spans="1:25">
      <c r="A9" s="202">
        <v>2010108</v>
      </c>
      <c r="B9" s="75" t="s">
        <v>460</v>
      </c>
      <c r="C9" s="60"/>
      <c r="D9" s="60"/>
      <c r="E9" s="99">
        <f t="shared" si="1"/>
        <v>0</v>
      </c>
      <c r="F9" s="60">
        <f>SUM(F10:F11)</f>
        <v>19</v>
      </c>
      <c r="G9" s="99">
        <f t="shared" si="3"/>
        <v>0</v>
      </c>
      <c r="H9" s="60"/>
      <c r="I9" s="98">
        <f t="shared" si="4"/>
        <v>0</v>
      </c>
      <c r="J9" s="99">
        <f t="shared" si="5"/>
        <v>0</v>
      </c>
      <c r="K9" s="202">
        <v>2010108</v>
      </c>
      <c r="L9" s="202" t="s">
        <v>460</v>
      </c>
      <c r="M9" s="184"/>
      <c r="N9" s="184"/>
      <c r="O9" s="184"/>
      <c r="P9" s="184">
        <f t="shared" si="7"/>
        <v>0</v>
      </c>
      <c r="Q9" s="207"/>
      <c r="R9" s="185"/>
      <c r="S9" s="159"/>
      <c r="T9" s="195"/>
      <c r="U9" s="195">
        <f t="shared" si="9"/>
        <v>0</v>
      </c>
      <c r="W9" s="89">
        <v>2010108</v>
      </c>
      <c r="X9" s="89" t="s">
        <v>461</v>
      </c>
      <c r="Y9" s="118"/>
    </row>
    <row r="10" ht="15.95" customHeight="1" spans="1:25">
      <c r="A10" s="202">
        <v>2010199</v>
      </c>
      <c r="B10" s="75" t="s">
        <v>462</v>
      </c>
      <c r="C10" s="60">
        <v>104</v>
      </c>
      <c r="D10" s="60">
        <v>67</v>
      </c>
      <c r="E10" s="99">
        <f t="shared" si="1"/>
        <v>64.4230769230769</v>
      </c>
      <c r="F10" s="98">
        <f t="shared" ref="F10:F73" si="12">D10-M10</f>
        <v>19</v>
      </c>
      <c r="G10" s="99">
        <f t="shared" si="3"/>
        <v>39.5833333333333</v>
      </c>
      <c r="H10" s="60">
        <v>58</v>
      </c>
      <c r="I10" s="98">
        <f t="shared" si="4"/>
        <v>-46</v>
      </c>
      <c r="J10" s="99">
        <f t="shared" si="5"/>
        <v>-44.2307692307692</v>
      </c>
      <c r="K10" s="202">
        <v>2010199</v>
      </c>
      <c r="L10" s="202" t="s">
        <v>462</v>
      </c>
      <c r="M10" s="184">
        <v>48</v>
      </c>
      <c r="N10" s="184">
        <v>55</v>
      </c>
      <c r="O10" s="184">
        <f>C10-10</f>
        <v>94</v>
      </c>
      <c r="P10" s="184">
        <f t="shared" si="7"/>
        <v>67</v>
      </c>
      <c r="Q10" s="207"/>
      <c r="R10" s="185"/>
      <c r="S10" s="159"/>
      <c r="T10" s="185"/>
      <c r="U10" s="195">
        <f t="shared" si="9"/>
        <v>0</v>
      </c>
      <c r="V10" s="188"/>
      <c r="W10" s="89">
        <v>2010199</v>
      </c>
      <c r="X10" s="89" t="s">
        <v>463</v>
      </c>
      <c r="Y10" s="118"/>
    </row>
    <row r="11" ht="15.95" customHeight="1" spans="1:25">
      <c r="A11" s="202">
        <v>20102</v>
      </c>
      <c r="B11" s="75" t="s">
        <v>464</v>
      </c>
      <c r="C11" s="60">
        <f t="shared" ref="C11:H11" si="13">SUM(C12:C12)</f>
        <v>0</v>
      </c>
      <c r="D11" s="60">
        <f t="shared" si="13"/>
        <v>0</v>
      </c>
      <c r="E11" s="99">
        <f t="shared" si="1"/>
        <v>0</v>
      </c>
      <c r="F11" s="98">
        <f t="shared" si="12"/>
        <v>0</v>
      </c>
      <c r="G11" s="99">
        <f t="shared" si="3"/>
        <v>0</v>
      </c>
      <c r="H11" s="60">
        <f t="shared" si="13"/>
        <v>0</v>
      </c>
      <c r="I11" s="98">
        <f t="shared" si="4"/>
        <v>0</v>
      </c>
      <c r="J11" s="99">
        <f t="shared" si="5"/>
        <v>0</v>
      </c>
      <c r="K11" s="202">
        <v>20102</v>
      </c>
      <c r="L11" s="204" t="s">
        <v>464</v>
      </c>
      <c r="M11" s="184"/>
      <c r="N11" s="184"/>
      <c r="O11" s="184"/>
      <c r="P11" s="184">
        <f t="shared" si="7"/>
        <v>0</v>
      </c>
      <c r="Q11" s="207"/>
      <c r="R11" s="185"/>
      <c r="S11" s="159"/>
      <c r="T11" s="195"/>
      <c r="U11" s="195">
        <f t="shared" si="9"/>
        <v>0</v>
      </c>
      <c r="W11" s="89">
        <v>20102</v>
      </c>
      <c r="X11" s="194" t="s">
        <v>465</v>
      </c>
      <c r="Y11" s="118"/>
    </row>
    <row r="12" ht="15.95" customHeight="1" spans="1:25">
      <c r="A12" s="202">
        <v>2010299</v>
      </c>
      <c r="B12" s="75" t="s">
        <v>466</v>
      </c>
      <c r="C12" s="60"/>
      <c r="D12" s="60"/>
      <c r="E12" s="99">
        <f t="shared" si="1"/>
        <v>0</v>
      </c>
      <c r="F12" s="98">
        <f t="shared" si="12"/>
        <v>0</v>
      </c>
      <c r="G12" s="99">
        <f t="shared" si="3"/>
        <v>0</v>
      </c>
      <c r="H12" s="60"/>
      <c r="I12" s="98">
        <f t="shared" si="4"/>
        <v>0</v>
      </c>
      <c r="J12" s="99">
        <f t="shared" si="5"/>
        <v>0</v>
      </c>
      <c r="K12" s="202">
        <v>2010299</v>
      </c>
      <c r="L12" s="202" t="s">
        <v>466</v>
      </c>
      <c r="M12" s="184"/>
      <c r="N12" s="184"/>
      <c r="O12" s="184"/>
      <c r="P12" s="184">
        <f t="shared" si="7"/>
        <v>0</v>
      </c>
      <c r="Q12" s="207"/>
      <c r="R12" s="185"/>
      <c r="S12" s="159"/>
      <c r="T12" s="195"/>
      <c r="U12" s="195">
        <f t="shared" si="9"/>
        <v>0</v>
      </c>
      <c r="W12" s="89">
        <v>2010299</v>
      </c>
      <c r="X12" s="89" t="s">
        <v>467</v>
      </c>
      <c r="Y12" s="118"/>
    </row>
    <row r="13" ht="15.95" customHeight="1" spans="1:25">
      <c r="A13" s="202">
        <v>20103</v>
      </c>
      <c r="B13" s="75" t="s">
        <v>468</v>
      </c>
      <c r="C13" s="60">
        <f t="shared" ref="C13:H13" si="14">SUM(C14:C17)</f>
        <v>7925</v>
      </c>
      <c r="D13" s="60">
        <f t="shared" si="14"/>
        <v>9364</v>
      </c>
      <c r="E13" s="99">
        <f t="shared" si="1"/>
        <v>118.157728706625</v>
      </c>
      <c r="F13" s="98">
        <f t="shared" si="12"/>
        <v>-2303</v>
      </c>
      <c r="G13" s="99">
        <f t="shared" si="3"/>
        <v>-19.7394360161138</v>
      </c>
      <c r="H13" s="60">
        <f t="shared" si="14"/>
        <v>10434</v>
      </c>
      <c r="I13" s="98">
        <f t="shared" si="4"/>
        <v>2509</v>
      </c>
      <c r="J13" s="99">
        <f t="shared" si="5"/>
        <v>31.6593059936908</v>
      </c>
      <c r="K13" s="202">
        <v>20103</v>
      </c>
      <c r="L13" s="204" t="s">
        <v>468</v>
      </c>
      <c r="M13" s="184">
        <f t="shared" ref="M13:O13" si="15">SUM(M14:M17)</f>
        <v>11667</v>
      </c>
      <c r="N13" s="184">
        <f t="shared" si="15"/>
        <v>10139</v>
      </c>
      <c r="O13" s="60">
        <f t="shared" si="15"/>
        <v>9156</v>
      </c>
      <c r="P13" s="184">
        <f t="shared" si="7"/>
        <v>9364</v>
      </c>
      <c r="Q13" s="207"/>
      <c r="R13" s="185"/>
      <c r="S13" s="159"/>
      <c r="T13" s="195"/>
      <c r="U13" s="195">
        <f t="shared" si="9"/>
        <v>0</v>
      </c>
      <c r="W13" s="89">
        <v>20103</v>
      </c>
      <c r="X13" s="194" t="s">
        <v>469</v>
      </c>
      <c r="Y13" s="118"/>
    </row>
    <row r="14" ht="15.95" customHeight="1" spans="1:25">
      <c r="A14" s="202">
        <v>2010301</v>
      </c>
      <c r="B14" s="75" t="s">
        <v>470</v>
      </c>
      <c r="C14" s="60">
        <v>1636</v>
      </c>
      <c r="D14" s="60">
        <v>2781</v>
      </c>
      <c r="E14" s="99">
        <f t="shared" si="1"/>
        <v>169.987775061125</v>
      </c>
      <c r="F14" s="98">
        <f t="shared" si="12"/>
        <v>-163</v>
      </c>
      <c r="G14" s="99">
        <f t="shared" si="3"/>
        <v>-5.53668478260869</v>
      </c>
      <c r="H14" s="60">
        <v>1809</v>
      </c>
      <c r="I14" s="98">
        <f t="shared" si="4"/>
        <v>173</v>
      </c>
      <c r="J14" s="99">
        <f t="shared" si="5"/>
        <v>10.5745721271394</v>
      </c>
      <c r="K14" s="202">
        <v>2010301</v>
      </c>
      <c r="L14" s="202" t="s">
        <v>470</v>
      </c>
      <c r="M14" s="184">
        <v>2944</v>
      </c>
      <c r="N14" s="184">
        <v>2459</v>
      </c>
      <c r="O14" s="184">
        <f>1636-3</f>
        <v>1633</v>
      </c>
      <c r="P14" s="184">
        <f t="shared" si="7"/>
        <v>2781</v>
      </c>
      <c r="Q14" s="207"/>
      <c r="R14" s="185"/>
      <c r="S14" s="159"/>
      <c r="T14" s="195"/>
      <c r="U14" s="195">
        <f t="shared" si="9"/>
        <v>0</v>
      </c>
      <c r="V14" s="188"/>
      <c r="W14" s="89">
        <v>2010301</v>
      </c>
      <c r="X14" s="89" t="s">
        <v>471</v>
      </c>
      <c r="Y14" s="118"/>
    </row>
    <row r="15" ht="15.95" customHeight="1" spans="1:25">
      <c r="A15" s="202">
        <v>2010302</v>
      </c>
      <c r="B15" s="75" t="s">
        <v>472</v>
      </c>
      <c r="C15" s="60">
        <v>3645</v>
      </c>
      <c r="D15" s="60">
        <v>6041</v>
      </c>
      <c r="E15" s="99">
        <f t="shared" si="1"/>
        <v>165.733882030178</v>
      </c>
      <c r="F15" s="98">
        <f t="shared" si="12"/>
        <v>-1146</v>
      </c>
      <c r="G15" s="99">
        <f t="shared" si="3"/>
        <v>-15.9454570752748</v>
      </c>
      <c r="H15" s="60">
        <v>6194</v>
      </c>
      <c r="I15" s="98">
        <f t="shared" si="4"/>
        <v>2549</v>
      </c>
      <c r="J15" s="99">
        <f t="shared" si="5"/>
        <v>69.9314128943759</v>
      </c>
      <c r="K15" s="202">
        <v>2010302</v>
      </c>
      <c r="L15" s="202" t="s">
        <v>472</v>
      </c>
      <c r="M15" s="184">
        <v>7187</v>
      </c>
      <c r="N15" s="184">
        <v>7157</v>
      </c>
      <c r="O15" s="184">
        <f>3645+987</f>
        <v>4632</v>
      </c>
      <c r="P15" s="184">
        <f t="shared" si="7"/>
        <v>6041</v>
      </c>
      <c r="Q15" s="207"/>
      <c r="R15" s="185"/>
      <c r="S15" s="159"/>
      <c r="T15" s="195"/>
      <c r="U15" s="195">
        <f t="shared" si="9"/>
        <v>0</v>
      </c>
      <c r="V15" s="188"/>
      <c r="W15" s="89">
        <v>2010302</v>
      </c>
      <c r="X15" s="89" t="s">
        <v>473</v>
      </c>
      <c r="Y15" s="118"/>
    </row>
    <row r="16" ht="15.95" customHeight="1" spans="1:25">
      <c r="A16" s="202">
        <v>2010306</v>
      </c>
      <c r="B16" s="75" t="s">
        <v>474</v>
      </c>
      <c r="C16" s="60">
        <v>358</v>
      </c>
      <c r="D16" s="60">
        <v>507</v>
      </c>
      <c r="E16" s="99">
        <f t="shared" si="1"/>
        <v>141.620111731844</v>
      </c>
      <c r="F16" s="98">
        <f t="shared" si="12"/>
        <v>41</v>
      </c>
      <c r="G16" s="99">
        <f t="shared" si="3"/>
        <v>8.79828326180256</v>
      </c>
      <c r="H16" s="60">
        <v>559</v>
      </c>
      <c r="I16" s="98">
        <f t="shared" si="4"/>
        <v>201</v>
      </c>
      <c r="J16" s="99">
        <f t="shared" si="5"/>
        <v>56.1452513966481</v>
      </c>
      <c r="K16" s="202">
        <v>2010306</v>
      </c>
      <c r="L16" s="202" t="s">
        <v>474</v>
      </c>
      <c r="M16" s="184">
        <v>466</v>
      </c>
      <c r="N16" s="184">
        <v>414</v>
      </c>
      <c r="O16" s="184">
        <f>358+38</f>
        <v>396</v>
      </c>
      <c r="P16" s="184">
        <f t="shared" si="7"/>
        <v>507</v>
      </c>
      <c r="Q16" s="207"/>
      <c r="R16" s="185"/>
      <c r="S16" s="159"/>
      <c r="T16" s="195"/>
      <c r="U16" s="195">
        <f t="shared" si="9"/>
        <v>0</v>
      </c>
      <c r="V16" s="188"/>
      <c r="W16" s="89">
        <v>2010306</v>
      </c>
      <c r="X16" s="89" t="s">
        <v>475</v>
      </c>
      <c r="Y16" s="118"/>
    </row>
    <row r="17" ht="15.95" customHeight="1" spans="1:25">
      <c r="A17" s="202">
        <v>2010399</v>
      </c>
      <c r="B17" s="75" t="s">
        <v>476</v>
      </c>
      <c r="C17" s="60">
        <v>2286</v>
      </c>
      <c r="D17" s="60">
        <f>169-134</f>
        <v>35</v>
      </c>
      <c r="E17" s="99">
        <f t="shared" si="1"/>
        <v>1.53105861767279</v>
      </c>
      <c r="F17" s="98">
        <f t="shared" si="12"/>
        <v>-1035</v>
      </c>
      <c r="G17" s="99">
        <f t="shared" si="3"/>
        <v>-96.7289719626168</v>
      </c>
      <c r="H17" s="60">
        <v>1872</v>
      </c>
      <c r="I17" s="98">
        <f t="shared" si="4"/>
        <v>-414</v>
      </c>
      <c r="J17" s="99">
        <f t="shared" si="5"/>
        <v>-18.1102362204724</v>
      </c>
      <c r="K17" s="202">
        <v>2010399</v>
      </c>
      <c r="L17" s="206" t="s">
        <v>476</v>
      </c>
      <c r="M17" s="184">
        <v>1070</v>
      </c>
      <c r="N17" s="184">
        <v>109</v>
      </c>
      <c r="O17" s="184">
        <f>2286+42+20+147</f>
        <v>2495</v>
      </c>
      <c r="P17" s="184">
        <f t="shared" si="7"/>
        <v>35</v>
      </c>
      <c r="Q17" s="207"/>
      <c r="R17" s="185"/>
      <c r="S17" s="159"/>
      <c r="T17" s="195"/>
      <c r="U17" s="195">
        <f t="shared" si="9"/>
        <v>0</v>
      </c>
      <c r="V17" s="188"/>
      <c r="W17" s="89">
        <v>2010399</v>
      </c>
      <c r="X17" s="89" t="s">
        <v>477</v>
      </c>
      <c r="Y17" s="118"/>
    </row>
    <row r="18" ht="15.95" customHeight="1" spans="1:25">
      <c r="A18" s="202">
        <v>20104</v>
      </c>
      <c r="B18" s="75" t="s">
        <v>478</v>
      </c>
      <c r="C18" s="60">
        <f t="shared" ref="C18:H18" si="16">SUM(C19:C19)</f>
        <v>72</v>
      </c>
      <c r="D18" s="60">
        <f t="shared" si="16"/>
        <v>80</v>
      </c>
      <c r="E18" s="99">
        <f t="shared" si="1"/>
        <v>111.111111111111</v>
      </c>
      <c r="F18" s="98">
        <f t="shared" si="12"/>
        <v>24</v>
      </c>
      <c r="G18" s="99">
        <f t="shared" si="3"/>
        <v>42.8571428571429</v>
      </c>
      <c r="H18" s="60">
        <f t="shared" si="16"/>
        <v>240</v>
      </c>
      <c r="I18" s="98">
        <f t="shared" si="4"/>
        <v>168</v>
      </c>
      <c r="J18" s="99">
        <f t="shared" si="5"/>
        <v>233.333333333333</v>
      </c>
      <c r="K18" s="202">
        <v>20104</v>
      </c>
      <c r="L18" s="204" t="s">
        <v>478</v>
      </c>
      <c r="M18" s="184">
        <f t="shared" ref="M18:O18" si="17">SUM(M19:M19)</f>
        <v>56</v>
      </c>
      <c r="N18" s="184">
        <f t="shared" si="17"/>
        <v>38</v>
      </c>
      <c r="O18" s="184">
        <f t="shared" si="17"/>
        <v>124</v>
      </c>
      <c r="P18" s="184">
        <f t="shared" si="7"/>
        <v>80</v>
      </c>
      <c r="Q18" s="207"/>
      <c r="R18" s="185"/>
      <c r="S18" s="159"/>
      <c r="T18" s="185"/>
      <c r="U18" s="195">
        <f t="shared" si="9"/>
        <v>0</v>
      </c>
      <c r="W18" s="89">
        <v>20104</v>
      </c>
      <c r="X18" s="194" t="s">
        <v>479</v>
      </c>
      <c r="Y18" s="118"/>
    </row>
    <row r="19" ht="15.95" customHeight="1" spans="1:25">
      <c r="A19" s="202">
        <v>2010499</v>
      </c>
      <c r="B19" s="75" t="s">
        <v>480</v>
      </c>
      <c r="C19" s="60">
        <v>72</v>
      </c>
      <c r="D19" s="60">
        <v>80</v>
      </c>
      <c r="E19" s="99">
        <f t="shared" si="1"/>
        <v>111.111111111111</v>
      </c>
      <c r="F19" s="98">
        <f t="shared" si="12"/>
        <v>24</v>
      </c>
      <c r="G19" s="99">
        <f t="shared" si="3"/>
        <v>42.8571428571429</v>
      </c>
      <c r="H19" s="60">
        <v>240</v>
      </c>
      <c r="I19" s="98">
        <f t="shared" si="4"/>
        <v>168</v>
      </c>
      <c r="J19" s="99">
        <f t="shared" si="5"/>
        <v>233.333333333333</v>
      </c>
      <c r="K19" s="202">
        <v>2010499</v>
      </c>
      <c r="L19" s="202" t="s">
        <v>480</v>
      </c>
      <c r="M19" s="184">
        <v>56</v>
      </c>
      <c r="N19" s="184">
        <v>38</v>
      </c>
      <c r="O19" s="184">
        <f>C19+52</f>
        <v>124</v>
      </c>
      <c r="P19" s="184">
        <f t="shared" si="7"/>
        <v>80</v>
      </c>
      <c r="Q19" s="207"/>
      <c r="R19" s="185"/>
      <c r="S19" s="159"/>
      <c r="T19" s="195"/>
      <c r="U19" s="195">
        <f t="shared" si="9"/>
        <v>0</v>
      </c>
      <c r="V19" s="188"/>
      <c r="W19" s="89">
        <v>2010499</v>
      </c>
      <c r="X19" s="89" t="s">
        <v>481</v>
      </c>
      <c r="Y19" s="118"/>
    </row>
    <row r="20" ht="15.95" customHeight="1" spans="1:25">
      <c r="A20" s="202">
        <v>20105</v>
      </c>
      <c r="B20" s="75" t="s">
        <v>482</v>
      </c>
      <c r="C20" s="60">
        <f t="shared" ref="C20:H20" si="18">SUM(C21:C22)</f>
        <v>155</v>
      </c>
      <c r="D20" s="60">
        <f t="shared" si="18"/>
        <v>79</v>
      </c>
      <c r="E20" s="99">
        <f t="shared" si="1"/>
        <v>50.9677419354839</v>
      </c>
      <c r="F20" s="98">
        <f t="shared" si="12"/>
        <v>-178</v>
      </c>
      <c r="G20" s="99">
        <f t="shared" si="3"/>
        <v>-69.2607003891051</v>
      </c>
      <c r="H20" s="60">
        <f t="shared" si="18"/>
        <v>152</v>
      </c>
      <c r="I20" s="98">
        <f t="shared" si="4"/>
        <v>-3</v>
      </c>
      <c r="J20" s="99">
        <f t="shared" si="5"/>
        <v>-1.93548387096775</v>
      </c>
      <c r="K20" s="202">
        <v>20105</v>
      </c>
      <c r="L20" s="204" t="s">
        <v>482</v>
      </c>
      <c r="M20" s="184">
        <f t="shared" ref="M20:O20" si="19">SUM(M21:M22)</f>
        <v>257</v>
      </c>
      <c r="N20" s="184">
        <f t="shared" si="19"/>
        <v>20</v>
      </c>
      <c r="O20" s="184">
        <f t="shared" si="19"/>
        <v>177</v>
      </c>
      <c r="P20" s="184">
        <f t="shared" si="7"/>
        <v>79</v>
      </c>
      <c r="Q20" s="207"/>
      <c r="R20" s="185"/>
      <c r="S20" s="159"/>
      <c r="T20" s="195"/>
      <c r="U20" s="195">
        <f t="shared" si="9"/>
        <v>0</v>
      </c>
      <c r="V20" s="188"/>
      <c r="W20" s="89">
        <v>20105</v>
      </c>
      <c r="X20" s="194" t="s">
        <v>483</v>
      </c>
      <c r="Y20" s="118"/>
    </row>
    <row r="21" ht="15.95" customHeight="1" spans="1:25">
      <c r="A21" s="202">
        <v>2010508</v>
      </c>
      <c r="B21" s="75" t="s">
        <v>484</v>
      </c>
      <c r="C21" s="60">
        <v>60</v>
      </c>
      <c r="D21" s="60">
        <v>53</v>
      </c>
      <c r="E21" s="99">
        <f t="shared" si="1"/>
        <v>88.3333333333333</v>
      </c>
      <c r="F21" s="98">
        <f t="shared" si="12"/>
        <v>-196</v>
      </c>
      <c r="G21" s="99">
        <f t="shared" si="3"/>
        <v>-78.714859437751</v>
      </c>
      <c r="H21" s="60"/>
      <c r="I21" s="98">
        <f t="shared" si="4"/>
        <v>-60</v>
      </c>
      <c r="J21" s="99">
        <f t="shared" si="5"/>
        <v>-100</v>
      </c>
      <c r="K21" s="202">
        <v>2010508</v>
      </c>
      <c r="L21" s="202" t="s">
        <v>484</v>
      </c>
      <c r="M21" s="184">
        <v>249</v>
      </c>
      <c r="N21" s="184"/>
      <c r="O21" s="184">
        <f>C21+4</f>
        <v>64</v>
      </c>
      <c r="P21" s="184">
        <f t="shared" si="7"/>
        <v>53</v>
      </c>
      <c r="Q21" s="207"/>
      <c r="R21" s="185"/>
      <c r="S21" s="159"/>
      <c r="T21" s="195"/>
      <c r="U21" s="195">
        <f t="shared" si="9"/>
        <v>0</v>
      </c>
      <c r="V21" s="188"/>
      <c r="W21" s="89">
        <v>2010508</v>
      </c>
      <c r="X21" s="89" t="s">
        <v>485</v>
      </c>
      <c r="Y21" s="118"/>
    </row>
    <row r="22" ht="15.95" customHeight="1" spans="1:25">
      <c r="A22" s="202">
        <v>2010599</v>
      </c>
      <c r="B22" s="75" t="s">
        <v>486</v>
      </c>
      <c r="C22" s="60">
        <v>95</v>
      </c>
      <c r="D22" s="60">
        <v>26</v>
      </c>
      <c r="E22" s="99">
        <f t="shared" si="1"/>
        <v>27.3684210526316</v>
      </c>
      <c r="F22" s="98">
        <f t="shared" si="12"/>
        <v>18</v>
      </c>
      <c r="G22" s="99">
        <f t="shared" si="3"/>
        <v>225</v>
      </c>
      <c r="H22" s="60">
        <v>152</v>
      </c>
      <c r="I22" s="98">
        <f t="shared" si="4"/>
        <v>57</v>
      </c>
      <c r="J22" s="99">
        <f t="shared" si="5"/>
        <v>60</v>
      </c>
      <c r="K22" s="202">
        <v>2010599</v>
      </c>
      <c r="L22" s="202" t="s">
        <v>486</v>
      </c>
      <c r="M22" s="184">
        <v>8</v>
      </c>
      <c r="N22" s="184">
        <v>20</v>
      </c>
      <c r="O22" s="184">
        <f>C22+18</f>
        <v>113</v>
      </c>
      <c r="P22" s="184">
        <f t="shared" si="7"/>
        <v>26</v>
      </c>
      <c r="Q22" s="207"/>
      <c r="R22" s="185"/>
      <c r="S22" s="159"/>
      <c r="T22" s="195"/>
      <c r="U22" s="195">
        <f t="shared" si="9"/>
        <v>0</v>
      </c>
      <c r="W22" s="89">
        <v>2010599</v>
      </c>
      <c r="X22" s="89" t="s">
        <v>487</v>
      </c>
      <c r="Y22" s="118"/>
    </row>
    <row r="23" ht="15.95" customHeight="1" spans="1:25">
      <c r="A23" s="202">
        <v>20106</v>
      </c>
      <c r="B23" s="75" t="s">
        <v>488</v>
      </c>
      <c r="C23" s="60">
        <f t="shared" ref="C23:H23" si="20">SUM(C24:C30)</f>
        <v>995</v>
      </c>
      <c r="D23" s="60">
        <f t="shared" si="20"/>
        <v>876</v>
      </c>
      <c r="E23" s="99">
        <f t="shared" si="1"/>
        <v>88.0402010050251</v>
      </c>
      <c r="F23" s="98">
        <f t="shared" si="12"/>
        <v>-244</v>
      </c>
      <c r="G23" s="99">
        <f t="shared" si="3"/>
        <v>-21.7857142857143</v>
      </c>
      <c r="H23" s="60">
        <f t="shared" si="20"/>
        <v>1117</v>
      </c>
      <c r="I23" s="98">
        <f t="shared" si="4"/>
        <v>122</v>
      </c>
      <c r="J23" s="99">
        <f t="shared" si="5"/>
        <v>12.2613065326633</v>
      </c>
      <c r="K23" s="202">
        <v>20106</v>
      </c>
      <c r="L23" s="204" t="s">
        <v>488</v>
      </c>
      <c r="M23" s="184">
        <f t="shared" ref="M23:O23" si="21">SUM(M24:M30)</f>
        <v>1120</v>
      </c>
      <c r="N23" s="184">
        <f t="shared" si="21"/>
        <v>612</v>
      </c>
      <c r="O23" s="60">
        <f t="shared" si="21"/>
        <v>873</v>
      </c>
      <c r="P23" s="184">
        <f t="shared" si="7"/>
        <v>876</v>
      </c>
      <c r="Q23" s="207"/>
      <c r="R23" s="185"/>
      <c r="S23" s="159"/>
      <c r="T23" s="195"/>
      <c r="U23" s="195">
        <f t="shared" si="9"/>
        <v>0</v>
      </c>
      <c r="V23" s="188"/>
      <c r="W23" s="89">
        <v>20106</v>
      </c>
      <c r="X23" s="194" t="s">
        <v>489</v>
      </c>
      <c r="Y23" s="118"/>
    </row>
    <row r="24" ht="15.95" customHeight="1" spans="1:25">
      <c r="A24" s="202">
        <v>2010601</v>
      </c>
      <c r="B24" s="75" t="s">
        <v>470</v>
      </c>
      <c r="C24" s="60">
        <v>90</v>
      </c>
      <c r="D24" s="60">
        <v>137</v>
      </c>
      <c r="E24" s="99">
        <f t="shared" si="1"/>
        <v>152.222222222222</v>
      </c>
      <c r="F24" s="98">
        <f t="shared" si="12"/>
        <v>-31</v>
      </c>
      <c r="G24" s="99">
        <f t="shared" si="3"/>
        <v>-18.452380952381</v>
      </c>
      <c r="H24" s="60">
        <v>128</v>
      </c>
      <c r="I24" s="98">
        <f t="shared" si="4"/>
        <v>38</v>
      </c>
      <c r="J24" s="99">
        <f t="shared" si="5"/>
        <v>42.2222222222222</v>
      </c>
      <c r="K24" s="202">
        <v>2010601</v>
      </c>
      <c r="L24" s="202" t="s">
        <v>470</v>
      </c>
      <c r="M24" s="184">
        <v>168</v>
      </c>
      <c r="N24" s="184">
        <v>119</v>
      </c>
      <c r="O24" s="184">
        <f>C24-8</f>
        <v>82</v>
      </c>
      <c r="P24" s="184">
        <f t="shared" si="7"/>
        <v>137</v>
      </c>
      <c r="Q24" s="207"/>
      <c r="R24" s="185"/>
      <c r="S24" s="159"/>
      <c r="T24" s="195"/>
      <c r="U24" s="195">
        <f t="shared" si="9"/>
        <v>0</v>
      </c>
      <c r="V24" s="188"/>
      <c r="W24" s="89">
        <v>2010601</v>
      </c>
      <c r="X24" s="89" t="s">
        <v>471</v>
      </c>
      <c r="Y24" s="118"/>
    </row>
    <row r="25" ht="15.95" customHeight="1" spans="1:25">
      <c r="A25" s="202">
        <v>2010602</v>
      </c>
      <c r="B25" s="75" t="s">
        <v>472</v>
      </c>
      <c r="C25" s="60">
        <v>154</v>
      </c>
      <c r="D25" s="60">
        <v>123</v>
      </c>
      <c r="E25" s="99">
        <f t="shared" si="1"/>
        <v>79.8701298701299</v>
      </c>
      <c r="F25" s="98">
        <f t="shared" si="12"/>
        <v>27</v>
      </c>
      <c r="G25" s="99">
        <f t="shared" si="3"/>
        <v>28.125</v>
      </c>
      <c r="H25" s="60">
        <v>319</v>
      </c>
      <c r="I25" s="98">
        <f t="shared" si="4"/>
        <v>165</v>
      </c>
      <c r="J25" s="99">
        <f t="shared" si="5"/>
        <v>107.142857142857</v>
      </c>
      <c r="K25" s="202">
        <v>2010602</v>
      </c>
      <c r="L25" s="202" t="s">
        <v>472</v>
      </c>
      <c r="M25" s="184">
        <v>96</v>
      </c>
      <c r="N25" s="184">
        <v>56</v>
      </c>
      <c r="O25" s="184">
        <f>C25-56</f>
        <v>98</v>
      </c>
      <c r="P25" s="184">
        <f t="shared" si="7"/>
        <v>123</v>
      </c>
      <c r="Q25" s="207"/>
      <c r="R25" s="185"/>
      <c r="S25" s="159"/>
      <c r="T25" s="195"/>
      <c r="U25" s="195">
        <f t="shared" si="9"/>
        <v>0</v>
      </c>
      <c r="W25" s="89">
        <v>2010602</v>
      </c>
      <c r="X25" s="89" t="s">
        <v>473</v>
      </c>
      <c r="Y25" s="118"/>
    </row>
    <row r="26" ht="15.95" customHeight="1" spans="1:25">
      <c r="A26" s="202">
        <v>2010604</v>
      </c>
      <c r="B26" s="75" t="s">
        <v>490</v>
      </c>
      <c r="C26" s="60"/>
      <c r="D26" s="60"/>
      <c r="E26" s="99">
        <f t="shared" si="1"/>
        <v>0</v>
      </c>
      <c r="F26" s="98">
        <f t="shared" si="12"/>
        <v>-23</v>
      </c>
      <c r="G26" s="99">
        <f t="shared" si="3"/>
        <v>-100</v>
      </c>
      <c r="H26" s="60"/>
      <c r="I26" s="98">
        <f t="shared" si="4"/>
        <v>0</v>
      </c>
      <c r="J26" s="99">
        <f t="shared" si="5"/>
        <v>0</v>
      </c>
      <c r="K26" s="202">
        <v>2010604</v>
      </c>
      <c r="L26" s="202" t="s">
        <v>490</v>
      </c>
      <c r="M26" s="184">
        <v>23</v>
      </c>
      <c r="N26" s="184"/>
      <c r="O26" s="184"/>
      <c r="P26" s="184">
        <f t="shared" si="7"/>
        <v>0</v>
      </c>
      <c r="Q26" s="207"/>
      <c r="R26" s="185"/>
      <c r="S26" s="159"/>
      <c r="T26" s="195"/>
      <c r="U26" s="195">
        <f t="shared" si="9"/>
        <v>0</v>
      </c>
      <c r="V26" s="188"/>
      <c r="W26" s="89">
        <v>2010604</v>
      </c>
      <c r="X26" s="89" t="s">
        <v>491</v>
      </c>
      <c r="Y26" s="118"/>
    </row>
    <row r="27" ht="15.95" customHeight="1" spans="1:25">
      <c r="A27" s="202">
        <v>2010605</v>
      </c>
      <c r="B27" s="75" t="s">
        <v>492</v>
      </c>
      <c r="C27" s="60">
        <v>30</v>
      </c>
      <c r="D27" s="60">
        <v>31</v>
      </c>
      <c r="E27" s="99">
        <f t="shared" si="1"/>
        <v>103.333333333333</v>
      </c>
      <c r="F27" s="98">
        <f t="shared" si="12"/>
        <v>1</v>
      </c>
      <c r="G27" s="99">
        <f t="shared" si="3"/>
        <v>3.33333333333334</v>
      </c>
      <c r="H27" s="60">
        <v>35</v>
      </c>
      <c r="I27" s="98">
        <f t="shared" si="4"/>
        <v>5</v>
      </c>
      <c r="J27" s="99">
        <f t="shared" si="5"/>
        <v>16.6666666666667</v>
      </c>
      <c r="K27" s="202">
        <v>2010605</v>
      </c>
      <c r="L27" s="202" t="s">
        <v>492</v>
      </c>
      <c r="M27" s="184">
        <v>30</v>
      </c>
      <c r="N27" s="184">
        <v>21</v>
      </c>
      <c r="O27" s="184">
        <f>C27+12</f>
        <v>42</v>
      </c>
      <c r="P27" s="184">
        <f t="shared" si="7"/>
        <v>31</v>
      </c>
      <c r="Q27" s="207"/>
      <c r="R27" s="185"/>
      <c r="S27" s="159"/>
      <c r="T27" s="195"/>
      <c r="U27" s="195">
        <f t="shared" si="9"/>
        <v>0</v>
      </c>
      <c r="V27" s="188"/>
      <c r="W27" s="89">
        <v>2010605</v>
      </c>
      <c r="X27" s="89" t="s">
        <v>493</v>
      </c>
      <c r="Y27" s="118"/>
    </row>
    <row r="28" ht="15.95" customHeight="1" spans="1:25">
      <c r="A28" s="202">
        <v>2010608</v>
      </c>
      <c r="B28" s="75" t="s">
        <v>494</v>
      </c>
      <c r="C28" s="60">
        <v>670</v>
      </c>
      <c r="D28" s="60">
        <v>490</v>
      </c>
      <c r="E28" s="99">
        <f t="shared" si="1"/>
        <v>73.134328358209</v>
      </c>
      <c r="F28" s="98">
        <f t="shared" si="12"/>
        <v>-153</v>
      </c>
      <c r="G28" s="99">
        <f t="shared" si="3"/>
        <v>-23.7947122861586</v>
      </c>
      <c r="H28" s="60">
        <v>560</v>
      </c>
      <c r="I28" s="98">
        <f t="shared" si="4"/>
        <v>-110</v>
      </c>
      <c r="J28" s="99">
        <f t="shared" si="5"/>
        <v>-16.4179104477612</v>
      </c>
      <c r="K28" s="202">
        <v>2010608</v>
      </c>
      <c r="L28" s="202" t="s">
        <v>494</v>
      </c>
      <c r="M28" s="184">
        <v>643</v>
      </c>
      <c r="N28" s="184">
        <v>330</v>
      </c>
      <c r="O28" s="184">
        <f>C28-70</f>
        <v>600</v>
      </c>
      <c r="P28" s="184">
        <f t="shared" si="7"/>
        <v>490</v>
      </c>
      <c r="Q28" s="207"/>
      <c r="R28" s="185"/>
      <c r="S28" s="159"/>
      <c r="T28" s="195"/>
      <c r="U28" s="195">
        <f t="shared" si="9"/>
        <v>0</v>
      </c>
      <c r="V28" s="188"/>
      <c r="W28" s="89">
        <v>2010608</v>
      </c>
      <c r="X28" s="89" t="s">
        <v>495</v>
      </c>
      <c r="Y28" s="118"/>
    </row>
    <row r="29" ht="15.95" customHeight="1" spans="1:25">
      <c r="A29" s="202">
        <v>2010650</v>
      </c>
      <c r="B29" s="75" t="s">
        <v>496</v>
      </c>
      <c r="C29" s="60">
        <v>51</v>
      </c>
      <c r="D29" s="60">
        <v>95</v>
      </c>
      <c r="E29" s="99">
        <f t="shared" si="1"/>
        <v>186.274509803922</v>
      </c>
      <c r="F29" s="98">
        <f t="shared" si="12"/>
        <v>-5</v>
      </c>
      <c r="G29" s="99">
        <f t="shared" si="3"/>
        <v>-5</v>
      </c>
      <c r="H29" s="60">
        <v>71</v>
      </c>
      <c r="I29" s="98">
        <f t="shared" si="4"/>
        <v>20</v>
      </c>
      <c r="J29" s="99">
        <f t="shared" si="5"/>
        <v>39.2156862745098</v>
      </c>
      <c r="K29" s="202">
        <v>2010650</v>
      </c>
      <c r="L29" s="202" t="s">
        <v>496</v>
      </c>
      <c r="M29" s="184">
        <v>100</v>
      </c>
      <c r="N29" s="184">
        <v>86</v>
      </c>
      <c r="O29" s="184">
        <f>C29</f>
        <v>51</v>
      </c>
      <c r="P29" s="184">
        <f t="shared" si="7"/>
        <v>95</v>
      </c>
      <c r="Q29" s="207"/>
      <c r="R29" s="185"/>
      <c r="S29" s="159"/>
      <c r="T29" s="195"/>
      <c r="U29" s="195">
        <f t="shared" si="9"/>
        <v>0</v>
      </c>
      <c r="V29" s="188"/>
      <c r="W29" s="89">
        <v>2010650</v>
      </c>
      <c r="X29" s="89" t="s">
        <v>497</v>
      </c>
      <c r="Y29" s="118"/>
    </row>
    <row r="30" ht="15.95" customHeight="1" spans="1:25">
      <c r="A30" s="202">
        <v>2010699</v>
      </c>
      <c r="B30" s="75" t="s">
        <v>498</v>
      </c>
      <c r="C30" s="60"/>
      <c r="D30" s="60"/>
      <c r="E30" s="99">
        <f t="shared" si="1"/>
        <v>0</v>
      </c>
      <c r="F30" s="98">
        <f t="shared" si="12"/>
        <v>-60</v>
      </c>
      <c r="G30" s="99">
        <f t="shared" si="3"/>
        <v>-100</v>
      </c>
      <c r="H30" s="60">
        <v>4</v>
      </c>
      <c r="I30" s="98">
        <f t="shared" si="4"/>
        <v>4</v>
      </c>
      <c r="J30" s="99">
        <f t="shared" si="5"/>
        <v>0</v>
      </c>
      <c r="K30" s="202">
        <v>2010699</v>
      </c>
      <c r="L30" s="202" t="s">
        <v>498</v>
      </c>
      <c r="M30" s="184">
        <v>60</v>
      </c>
      <c r="N30" s="184"/>
      <c r="O30" s="184"/>
      <c r="P30" s="184">
        <f t="shared" si="7"/>
        <v>0</v>
      </c>
      <c r="Q30" s="207"/>
      <c r="R30" s="185"/>
      <c r="S30" s="159"/>
      <c r="T30" s="195"/>
      <c r="U30" s="195">
        <f t="shared" si="9"/>
        <v>0</v>
      </c>
      <c r="W30" s="89">
        <v>2010699</v>
      </c>
      <c r="X30" s="89" t="s">
        <v>499</v>
      </c>
      <c r="Y30" s="118"/>
    </row>
    <row r="31" ht="15.95" customHeight="1" spans="1:25">
      <c r="A31" s="202">
        <v>20107</v>
      </c>
      <c r="B31" s="75" t="s">
        <v>500</v>
      </c>
      <c r="C31" s="60">
        <f t="shared" ref="C31:H31" si="22">SUM(C32:C32)</f>
        <v>1033</v>
      </c>
      <c r="D31" s="60">
        <f t="shared" si="22"/>
        <v>1003</v>
      </c>
      <c r="E31" s="99">
        <f t="shared" si="1"/>
        <v>97.0958373668925</v>
      </c>
      <c r="F31" s="98">
        <f t="shared" si="12"/>
        <v>237</v>
      </c>
      <c r="G31" s="99">
        <f t="shared" si="3"/>
        <v>30.9399477806789</v>
      </c>
      <c r="H31" s="60">
        <f t="shared" si="22"/>
        <v>600</v>
      </c>
      <c r="I31" s="98">
        <f t="shared" si="4"/>
        <v>-433</v>
      </c>
      <c r="J31" s="99">
        <f t="shared" si="5"/>
        <v>-41.9167473378509</v>
      </c>
      <c r="K31" s="202">
        <v>20107</v>
      </c>
      <c r="L31" s="204" t="s">
        <v>500</v>
      </c>
      <c r="M31" s="184">
        <f t="shared" ref="M31:O31" si="23">SUM(M32:M32)</f>
        <v>766</v>
      </c>
      <c r="N31" s="184">
        <f t="shared" si="23"/>
        <v>819</v>
      </c>
      <c r="O31" s="60">
        <f t="shared" si="23"/>
        <v>972</v>
      </c>
      <c r="P31" s="184">
        <f t="shared" si="7"/>
        <v>1003</v>
      </c>
      <c r="Q31" s="207"/>
      <c r="R31" s="185"/>
      <c r="S31" s="159"/>
      <c r="T31" s="195"/>
      <c r="U31" s="195">
        <f t="shared" si="9"/>
        <v>0</v>
      </c>
      <c r="W31" s="89">
        <v>20107</v>
      </c>
      <c r="X31" s="194" t="s">
        <v>501</v>
      </c>
      <c r="Y31" s="118"/>
    </row>
    <row r="32" ht="15.95" customHeight="1" spans="1:25">
      <c r="A32" s="202">
        <v>2010799</v>
      </c>
      <c r="B32" s="75" t="s">
        <v>502</v>
      </c>
      <c r="C32" s="60">
        <v>1033</v>
      </c>
      <c r="D32" s="60">
        <v>1003</v>
      </c>
      <c r="E32" s="99">
        <f t="shared" si="1"/>
        <v>97.0958373668925</v>
      </c>
      <c r="F32" s="98">
        <f t="shared" si="12"/>
        <v>237</v>
      </c>
      <c r="G32" s="99">
        <f t="shared" si="3"/>
        <v>30.9399477806789</v>
      </c>
      <c r="H32" s="60">
        <v>600</v>
      </c>
      <c r="I32" s="98">
        <f t="shared" si="4"/>
        <v>-433</v>
      </c>
      <c r="J32" s="99">
        <f t="shared" si="5"/>
        <v>-41.9167473378509</v>
      </c>
      <c r="K32" s="202">
        <v>2010799</v>
      </c>
      <c r="L32" s="202" t="s">
        <v>502</v>
      </c>
      <c r="M32" s="184">
        <v>766</v>
      </c>
      <c r="N32" s="184">
        <v>819</v>
      </c>
      <c r="O32" s="184">
        <f>C32-61</f>
        <v>972</v>
      </c>
      <c r="P32" s="184">
        <f t="shared" si="7"/>
        <v>1003</v>
      </c>
      <c r="Q32" s="207"/>
      <c r="R32" s="185"/>
      <c r="S32" s="159"/>
      <c r="T32" s="195"/>
      <c r="U32" s="195">
        <f t="shared" si="9"/>
        <v>0</v>
      </c>
      <c r="W32" s="89">
        <v>2010799</v>
      </c>
      <c r="X32" s="89" t="s">
        <v>503</v>
      </c>
      <c r="Y32" s="118"/>
    </row>
    <row r="33" ht="15.95" customHeight="1" spans="1:25">
      <c r="A33" s="202">
        <v>20108</v>
      </c>
      <c r="B33" s="75" t="s">
        <v>504</v>
      </c>
      <c r="C33" s="60">
        <f t="shared" ref="C33:H33" si="24">SUM(C34:C34)</f>
        <v>37</v>
      </c>
      <c r="D33" s="60">
        <f t="shared" si="24"/>
        <v>31</v>
      </c>
      <c r="E33" s="99">
        <f t="shared" si="1"/>
        <v>83.7837837837838</v>
      </c>
      <c r="F33" s="98">
        <f t="shared" si="12"/>
        <v>-3</v>
      </c>
      <c r="G33" s="99">
        <f t="shared" si="3"/>
        <v>-8.82352941176471</v>
      </c>
      <c r="H33" s="60">
        <f t="shared" si="24"/>
        <v>9</v>
      </c>
      <c r="I33" s="98">
        <f t="shared" si="4"/>
        <v>-28</v>
      </c>
      <c r="J33" s="99">
        <f t="shared" si="5"/>
        <v>-75.6756756756757</v>
      </c>
      <c r="K33" s="202">
        <v>20108</v>
      </c>
      <c r="L33" s="204" t="s">
        <v>504</v>
      </c>
      <c r="M33" s="184">
        <f t="shared" ref="M33:O33" si="25">SUM(M34:M34)</f>
        <v>34</v>
      </c>
      <c r="N33" s="184">
        <f t="shared" si="25"/>
        <v>25</v>
      </c>
      <c r="O33" s="60">
        <f t="shared" si="25"/>
        <v>35</v>
      </c>
      <c r="P33" s="184">
        <f t="shared" si="7"/>
        <v>31</v>
      </c>
      <c r="Q33" s="207"/>
      <c r="R33" s="185"/>
      <c r="S33" s="159"/>
      <c r="T33" s="195"/>
      <c r="U33" s="195">
        <f t="shared" si="9"/>
        <v>0</v>
      </c>
      <c r="V33" s="188"/>
      <c r="W33" s="89">
        <v>20108</v>
      </c>
      <c r="X33" s="194" t="s">
        <v>505</v>
      </c>
      <c r="Y33" s="118"/>
    </row>
    <row r="34" ht="15.95" customHeight="1" spans="1:25">
      <c r="A34" s="202">
        <v>2010899</v>
      </c>
      <c r="B34" s="75" t="s">
        <v>506</v>
      </c>
      <c r="C34" s="60">
        <v>37</v>
      </c>
      <c r="D34" s="60">
        <v>31</v>
      </c>
      <c r="E34" s="99">
        <f t="shared" si="1"/>
        <v>83.7837837837838</v>
      </c>
      <c r="F34" s="98">
        <f t="shared" si="12"/>
        <v>-3</v>
      </c>
      <c r="G34" s="99">
        <f t="shared" si="3"/>
        <v>-8.82352941176471</v>
      </c>
      <c r="H34" s="60">
        <v>9</v>
      </c>
      <c r="I34" s="98">
        <f t="shared" si="4"/>
        <v>-28</v>
      </c>
      <c r="J34" s="99">
        <f t="shared" si="5"/>
        <v>-75.6756756756757</v>
      </c>
      <c r="K34" s="202">
        <v>2010899</v>
      </c>
      <c r="L34" s="202" t="s">
        <v>506</v>
      </c>
      <c r="M34" s="184">
        <v>34</v>
      </c>
      <c r="N34" s="184">
        <v>25</v>
      </c>
      <c r="O34" s="184">
        <f>C34-2</f>
        <v>35</v>
      </c>
      <c r="P34" s="184">
        <f t="shared" si="7"/>
        <v>31</v>
      </c>
      <c r="Q34" s="207"/>
      <c r="R34" s="185"/>
      <c r="S34" s="159"/>
      <c r="T34" s="195"/>
      <c r="U34" s="195">
        <f t="shared" si="9"/>
        <v>0</v>
      </c>
      <c r="V34" s="188"/>
      <c r="W34" s="89">
        <v>2010899</v>
      </c>
      <c r="X34" s="89" t="s">
        <v>507</v>
      </c>
      <c r="Y34" s="118"/>
    </row>
    <row r="35" ht="15.95" customHeight="1" spans="1:25">
      <c r="A35" s="202">
        <v>20109</v>
      </c>
      <c r="B35" s="75" t="s">
        <v>508</v>
      </c>
      <c r="C35" s="60">
        <f t="shared" ref="C35:H35" si="26">SUM(C36:C36)</f>
        <v>0</v>
      </c>
      <c r="D35" s="60">
        <f t="shared" si="26"/>
        <v>0</v>
      </c>
      <c r="E35" s="99">
        <f t="shared" si="1"/>
        <v>0</v>
      </c>
      <c r="F35" s="98">
        <f t="shared" si="12"/>
        <v>-65</v>
      </c>
      <c r="G35" s="99">
        <f t="shared" si="3"/>
        <v>-100</v>
      </c>
      <c r="H35" s="60">
        <f t="shared" si="26"/>
        <v>0</v>
      </c>
      <c r="I35" s="98">
        <f t="shared" si="4"/>
        <v>0</v>
      </c>
      <c r="J35" s="99">
        <f t="shared" si="5"/>
        <v>0</v>
      </c>
      <c r="K35" s="202">
        <v>20109</v>
      </c>
      <c r="L35" s="202" t="s">
        <v>508</v>
      </c>
      <c r="M35" s="60">
        <f>SUM(M36:M36)</f>
        <v>65</v>
      </c>
      <c r="N35" s="60">
        <f>SUM(N36:N36)</f>
        <v>0</v>
      </c>
      <c r="O35" s="184"/>
      <c r="P35" s="184">
        <f t="shared" si="7"/>
        <v>0</v>
      </c>
      <c r="Q35" s="207"/>
      <c r="R35" s="185"/>
      <c r="S35" s="159"/>
      <c r="T35" s="195"/>
      <c r="U35" s="195">
        <f t="shared" si="9"/>
        <v>0</v>
      </c>
      <c r="V35" s="188"/>
      <c r="W35" s="89">
        <v>20109</v>
      </c>
      <c r="X35" s="194" t="s">
        <v>509</v>
      </c>
      <c r="Y35" s="118"/>
    </row>
    <row r="36" ht="15.95" customHeight="1" spans="1:25">
      <c r="A36" s="202">
        <v>2010999</v>
      </c>
      <c r="B36" s="75" t="s">
        <v>510</v>
      </c>
      <c r="C36" s="60"/>
      <c r="D36" s="60"/>
      <c r="E36" s="99">
        <f t="shared" si="1"/>
        <v>0</v>
      </c>
      <c r="F36" s="98">
        <f t="shared" si="12"/>
        <v>-65</v>
      </c>
      <c r="G36" s="99">
        <f t="shared" si="3"/>
        <v>-100</v>
      </c>
      <c r="H36" s="60"/>
      <c r="I36" s="98">
        <f t="shared" si="4"/>
        <v>0</v>
      </c>
      <c r="J36" s="99">
        <f t="shared" si="5"/>
        <v>0</v>
      </c>
      <c r="K36" s="202">
        <v>2010999</v>
      </c>
      <c r="L36" s="202" t="s">
        <v>510</v>
      </c>
      <c r="M36" s="184">
        <v>65</v>
      </c>
      <c r="N36" s="184"/>
      <c r="O36" s="184"/>
      <c r="P36" s="184">
        <f t="shared" si="7"/>
        <v>0</v>
      </c>
      <c r="Q36" s="207"/>
      <c r="R36" s="185"/>
      <c r="S36" s="159"/>
      <c r="T36" s="185"/>
      <c r="U36" s="195">
        <f t="shared" si="9"/>
        <v>0</v>
      </c>
      <c r="V36" s="188"/>
      <c r="W36" s="89">
        <v>2010999</v>
      </c>
      <c r="X36" s="89" t="s">
        <v>511</v>
      </c>
      <c r="Y36" s="118"/>
    </row>
    <row r="37" ht="15.95" customHeight="1" spans="1:25">
      <c r="A37" s="202">
        <v>20110</v>
      </c>
      <c r="B37" s="75" t="s">
        <v>512</v>
      </c>
      <c r="C37" s="60">
        <f t="shared" ref="C37:H37" si="27">SUM(C38:C38)</f>
        <v>0</v>
      </c>
      <c r="D37" s="60">
        <f t="shared" si="27"/>
        <v>0</v>
      </c>
      <c r="E37" s="99">
        <f t="shared" si="1"/>
        <v>0</v>
      </c>
      <c r="F37" s="98">
        <f t="shared" si="12"/>
        <v>-1365</v>
      </c>
      <c r="G37" s="99">
        <f t="shared" si="3"/>
        <v>-100</v>
      </c>
      <c r="H37" s="60">
        <f t="shared" si="27"/>
        <v>0</v>
      </c>
      <c r="I37" s="98">
        <f t="shared" si="4"/>
        <v>0</v>
      </c>
      <c r="J37" s="99">
        <f t="shared" si="5"/>
        <v>0</v>
      </c>
      <c r="K37" s="202">
        <v>20110</v>
      </c>
      <c r="L37" s="204" t="s">
        <v>512</v>
      </c>
      <c r="M37" s="184">
        <f t="shared" ref="M37:O37" si="28">SUM(M38:M38)</f>
        <v>1365</v>
      </c>
      <c r="N37" s="184">
        <f t="shared" si="28"/>
        <v>0</v>
      </c>
      <c r="O37" s="60">
        <f t="shared" si="28"/>
        <v>1</v>
      </c>
      <c r="P37" s="184">
        <f t="shared" si="7"/>
        <v>0</v>
      </c>
      <c r="Q37" s="207"/>
      <c r="R37" s="185"/>
      <c r="S37" s="159"/>
      <c r="T37" s="195"/>
      <c r="U37" s="195">
        <f t="shared" si="9"/>
        <v>0</v>
      </c>
      <c r="W37" s="89">
        <v>20111</v>
      </c>
      <c r="X37" s="194" t="s">
        <v>513</v>
      </c>
      <c r="Y37" s="118"/>
    </row>
    <row r="38" ht="15.95" customHeight="1" spans="1:25">
      <c r="A38" s="202">
        <v>2011099</v>
      </c>
      <c r="B38" s="75" t="s">
        <v>514</v>
      </c>
      <c r="C38" s="60"/>
      <c r="D38" s="60"/>
      <c r="E38" s="99">
        <f t="shared" si="1"/>
        <v>0</v>
      </c>
      <c r="F38" s="98">
        <f t="shared" si="12"/>
        <v>-1365</v>
      </c>
      <c r="G38" s="99">
        <f t="shared" si="3"/>
        <v>-100</v>
      </c>
      <c r="H38" s="60"/>
      <c r="I38" s="98">
        <f t="shared" si="4"/>
        <v>0</v>
      </c>
      <c r="J38" s="99">
        <f t="shared" si="5"/>
        <v>0</v>
      </c>
      <c r="K38" s="202">
        <v>2011099</v>
      </c>
      <c r="L38" s="202" t="s">
        <v>514</v>
      </c>
      <c r="M38" s="184">
        <f>1365</f>
        <v>1365</v>
      </c>
      <c r="N38" s="184"/>
      <c r="O38" s="184">
        <v>1</v>
      </c>
      <c r="P38" s="184">
        <f t="shared" si="7"/>
        <v>0</v>
      </c>
      <c r="Q38" s="207"/>
      <c r="R38" s="185"/>
      <c r="S38" s="159"/>
      <c r="T38" s="185"/>
      <c r="U38" s="195">
        <f t="shared" si="9"/>
        <v>0</v>
      </c>
      <c r="W38" s="89">
        <v>2011104</v>
      </c>
      <c r="X38" s="89" t="s">
        <v>515</v>
      </c>
      <c r="Y38" s="118"/>
    </row>
    <row r="39" ht="15.95" customHeight="1" spans="1:25">
      <c r="A39" s="202">
        <v>20111</v>
      </c>
      <c r="B39" s="75" t="s">
        <v>516</v>
      </c>
      <c r="C39" s="60">
        <f t="shared" ref="C39:H39" si="29">SUM(C40:C40)</f>
        <v>56</v>
      </c>
      <c r="D39" s="60">
        <f t="shared" si="29"/>
        <v>60</v>
      </c>
      <c r="E39" s="99">
        <f t="shared" si="1"/>
        <v>107.142857142857</v>
      </c>
      <c r="F39" s="98">
        <f t="shared" si="12"/>
        <v>21</v>
      </c>
      <c r="G39" s="99">
        <f t="shared" si="3"/>
        <v>53.8461538461539</v>
      </c>
      <c r="H39" s="60">
        <f t="shared" si="29"/>
        <v>4</v>
      </c>
      <c r="I39" s="98">
        <f t="shared" si="4"/>
        <v>-52</v>
      </c>
      <c r="J39" s="99">
        <f t="shared" si="5"/>
        <v>-92.8571428571429</v>
      </c>
      <c r="K39" s="202">
        <v>20111</v>
      </c>
      <c r="L39" s="204" t="s">
        <v>516</v>
      </c>
      <c r="M39" s="184">
        <f t="shared" ref="M39:O39" si="30">SUM(M40:M40)</f>
        <v>39</v>
      </c>
      <c r="N39" s="184">
        <f t="shared" si="30"/>
        <v>53</v>
      </c>
      <c r="O39" s="60">
        <f t="shared" si="30"/>
        <v>43</v>
      </c>
      <c r="P39" s="184">
        <f t="shared" si="7"/>
        <v>60</v>
      </c>
      <c r="Q39" s="207"/>
      <c r="R39" s="185"/>
      <c r="S39" s="159"/>
      <c r="T39" s="195"/>
      <c r="U39" s="195">
        <f t="shared" si="9"/>
        <v>0</v>
      </c>
      <c r="V39" s="188"/>
      <c r="W39" s="89">
        <v>2011105</v>
      </c>
      <c r="X39" s="89" t="s">
        <v>517</v>
      </c>
      <c r="Y39" s="118"/>
    </row>
    <row r="40" ht="15.95" customHeight="1" spans="1:25">
      <c r="A40" s="202">
        <v>2011199</v>
      </c>
      <c r="B40" s="75" t="s">
        <v>518</v>
      </c>
      <c r="C40" s="60">
        <v>56</v>
      </c>
      <c r="D40" s="60">
        <v>60</v>
      </c>
      <c r="E40" s="99">
        <f t="shared" si="1"/>
        <v>107.142857142857</v>
      </c>
      <c r="F40" s="98">
        <f t="shared" si="12"/>
        <v>21</v>
      </c>
      <c r="G40" s="99">
        <f t="shared" si="3"/>
        <v>53.8461538461539</v>
      </c>
      <c r="H40" s="60">
        <v>4</v>
      </c>
      <c r="I40" s="98">
        <f t="shared" si="4"/>
        <v>-52</v>
      </c>
      <c r="J40" s="99">
        <f t="shared" si="5"/>
        <v>-92.8571428571429</v>
      </c>
      <c r="K40" s="202">
        <v>2011199</v>
      </c>
      <c r="L40" s="202" t="s">
        <v>518</v>
      </c>
      <c r="M40" s="184">
        <v>39</v>
      </c>
      <c r="N40" s="184">
        <v>53</v>
      </c>
      <c r="O40" s="184">
        <f>C40-3-10</f>
        <v>43</v>
      </c>
      <c r="P40" s="184">
        <f t="shared" si="7"/>
        <v>60</v>
      </c>
      <c r="Q40" s="207"/>
      <c r="R40" s="185"/>
      <c r="S40" s="159"/>
      <c r="T40" s="185"/>
      <c r="U40" s="195">
        <f t="shared" si="9"/>
        <v>0</v>
      </c>
      <c r="V40" s="188"/>
      <c r="W40" s="89">
        <v>2011304</v>
      </c>
      <c r="X40" s="89" t="s">
        <v>519</v>
      </c>
      <c r="Y40" s="118"/>
    </row>
    <row r="41" ht="15.95" customHeight="1" spans="1:25">
      <c r="A41" s="202">
        <v>20113</v>
      </c>
      <c r="B41" s="75" t="s">
        <v>520</v>
      </c>
      <c r="C41" s="60">
        <f t="shared" ref="C41:H41" si="31">SUM(C42:C43)</f>
        <v>2060</v>
      </c>
      <c r="D41" s="60">
        <f t="shared" si="31"/>
        <v>2341</v>
      </c>
      <c r="E41" s="99">
        <f t="shared" si="1"/>
        <v>113.640776699029</v>
      </c>
      <c r="F41" s="98">
        <f t="shared" si="12"/>
        <v>989</v>
      </c>
      <c r="G41" s="99">
        <f t="shared" si="3"/>
        <v>73.1508875739645</v>
      </c>
      <c r="H41" s="60">
        <f t="shared" si="31"/>
        <v>2208</v>
      </c>
      <c r="I41" s="98">
        <f t="shared" si="4"/>
        <v>148</v>
      </c>
      <c r="J41" s="99">
        <f t="shared" si="5"/>
        <v>7.18446601941747</v>
      </c>
      <c r="K41" s="202">
        <v>20113</v>
      </c>
      <c r="L41" s="204" t="s">
        <v>520</v>
      </c>
      <c r="M41" s="184">
        <f t="shared" ref="M41:O41" si="32">SUM(M42:M43)</f>
        <v>1352</v>
      </c>
      <c r="N41" s="184">
        <f t="shared" si="32"/>
        <v>1919</v>
      </c>
      <c r="O41" s="60">
        <f t="shared" si="32"/>
        <v>2567</v>
      </c>
      <c r="P41" s="184">
        <f t="shared" si="7"/>
        <v>2341</v>
      </c>
      <c r="Q41" s="207"/>
      <c r="R41" s="185"/>
      <c r="S41" s="159"/>
      <c r="T41" s="195"/>
      <c r="U41" s="195">
        <f t="shared" si="9"/>
        <v>0</v>
      </c>
      <c r="V41" s="188"/>
      <c r="W41" s="89">
        <v>2011305</v>
      </c>
      <c r="X41" s="89" t="s">
        <v>521</v>
      </c>
      <c r="Y41" s="118"/>
    </row>
    <row r="42" ht="15.95" customHeight="1" spans="1:25">
      <c r="A42" s="202">
        <v>2011308</v>
      </c>
      <c r="B42" s="75" t="s">
        <v>522</v>
      </c>
      <c r="C42" s="60">
        <v>207</v>
      </c>
      <c r="D42" s="60">
        <v>45</v>
      </c>
      <c r="E42" s="99">
        <f t="shared" si="1"/>
        <v>21.7391304347826</v>
      </c>
      <c r="F42" s="98">
        <f t="shared" si="12"/>
        <v>-51</v>
      </c>
      <c r="G42" s="99">
        <f t="shared" si="3"/>
        <v>-53.125</v>
      </c>
      <c r="H42" s="60">
        <v>125</v>
      </c>
      <c r="I42" s="98">
        <f t="shared" si="4"/>
        <v>-82</v>
      </c>
      <c r="J42" s="99">
        <f t="shared" si="5"/>
        <v>-39.6135265700483</v>
      </c>
      <c r="K42" s="202">
        <v>2011308</v>
      </c>
      <c r="L42" s="202" t="s">
        <v>522</v>
      </c>
      <c r="M42" s="184">
        <v>96</v>
      </c>
      <c r="N42" s="184">
        <v>33</v>
      </c>
      <c r="O42" s="184">
        <f>C42+1</f>
        <v>208</v>
      </c>
      <c r="P42" s="184">
        <f t="shared" si="7"/>
        <v>45</v>
      </c>
      <c r="Q42" s="207"/>
      <c r="R42" s="185"/>
      <c r="S42" s="159"/>
      <c r="T42" s="195"/>
      <c r="U42" s="195">
        <f t="shared" si="9"/>
        <v>0</v>
      </c>
      <c r="V42" s="188"/>
      <c r="W42" s="89">
        <v>2011402</v>
      </c>
      <c r="X42" s="89" t="s">
        <v>473</v>
      </c>
      <c r="Y42" s="118"/>
    </row>
    <row r="43" ht="15.95" customHeight="1" spans="1:25">
      <c r="A43" s="202">
        <v>2011399</v>
      </c>
      <c r="B43" s="75" t="s">
        <v>523</v>
      </c>
      <c r="C43" s="60">
        <v>1853</v>
      </c>
      <c r="D43" s="60">
        <v>2296</v>
      </c>
      <c r="E43" s="99">
        <f t="shared" si="1"/>
        <v>123.907177549919</v>
      </c>
      <c r="F43" s="98">
        <f t="shared" si="12"/>
        <v>1040</v>
      </c>
      <c r="G43" s="99">
        <f t="shared" si="3"/>
        <v>82.8025477707006</v>
      </c>
      <c r="H43" s="60">
        <v>2083</v>
      </c>
      <c r="I43" s="98">
        <f t="shared" si="4"/>
        <v>230</v>
      </c>
      <c r="J43" s="99">
        <f t="shared" si="5"/>
        <v>12.4123043712898</v>
      </c>
      <c r="K43" s="202">
        <v>2011399</v>
      </c>
      <c r="L43" s="202" t="s">
        <v>523</v>
      </c>
      <c r="M43" s="184">
        <v>1256</v>
      </c>
      <c r="N43" s="184">
        <v>1886</v>
      </c>
      <c r="O43" s="184">
        <f>C43+506</f>
        <v>2359</v>
      </c>
      <c r="P43" s="184">
        <f t="shared" si="7"/>
        <v>2296</v>
      </c>
      <c r="Q43" s="207"/>
      <c r="R43" s="185"/>
      <c r="S43" s="159"/>
      <c r="T43" s="195"/>
      <c r="U43" s="195">
        <f t="shared" si="9"/>
        <v>0</v>
      </c>
      <c r="W43" s="89">
        <v>2011404</v>
      </c>
      <c r="X43" s="89" t="s">
        <v>524</v>
      </c>
      <c r="Y43" s="118"/>
    </row>
    <row r="44" ht="15.95" customHeight="1" spans="1:25">
      <c r="A44" s="202">
        <v>20114</v>
      </c>
      <c r="B44" s="75" t="s">
        <v>525</v>
      </c>
      <c r="C44" s="60">
        <f t="shared" ref="C44:H44" si="33">SUM(C45:C45)</f>
        <v>0</v>
      </c>
      <c r="D44" s="60">
        <f t="shared" si="33"/>
        <v>0</v>
      </c>
      <c r="E44" s="99">
        <f t="shared" si="1"/>
        <v>0</v>
      </c>
      <c r="F44" s="98">
        <f t="shared" si="12"/>
        <v>0</v>
      </c>
      <c r="G44" s="99">
        <f t="shared" si="3"/>
        <v>0</v>
      </c>
      <c r="H44" s="60">
        <f t="shared" si="33"/>
        <v>0</v>
      </c>
      <c r="I44" s="98">
        <f t="shared" si="4"/>
        <v>0</v>
      </c>
      <c r="J44" s="99">
        <f t="shared" si="5"/>
        <v>0</v>
      </c>
      <c r="K44" s="202">
        <v>20114</v>
      </c>
      <c r="L44" s="204" t="s">
        <v>525</v>
      </c>
      <c r="M44" s="184"/>
      <c r="N44" s="184"/>
      <c r="O44" s="184"/>
      <c r="P44" s="184">
        <f t="shared" si="7"/>
        <v>0</v>
      </c>
      <c r="Q44" s="207"/>
      <c r="R44" s="185"/>
      <c r="S44" s="159"/>
      <c r="T44" s="185"/>
      <c r="U44" s="195">
        <f t="shared" si="9"/>
        <v>0</v>
      </c>
      <c r="V44" s="188"/>
      <c r="W44" s="89">
        <v>2011405</v>
      </c>
      <c r="X44" s="89" t="s">
        <v>526</v>
      </c>
      <c r="Y44" s="118"/>
    </row>
    <row r="45" ht="15.95" customHeight="1" spans="1:25">
      <c r="A45" s="202">
        <v>2011499</v>
      </c>
      <c r="B45" s="75" t="s">
        <v>527</v>
      </c>
      <c r="C45" s="60"/>
      <c r="D45" s="60"/>
      <c r="E45" s="99">
        <f t="shared" si="1"/>
        <v>0</v>
      </c>
      <c r="F45" s="98">
        <f t="shared" si="12"/>
        <v>0</v>
      </c>
      <c r="G45" s="99">
        <f t="shared" si="3"/>
        <v>0</v>
      </c>
      <c r="H45" s="60"/>
      <c r="I45" s="98">
        <f t="shared" si="4"/>
        <v>0</v>
      </c>
      <c r="J45" s="99">
        <f t="shared" si="5"/>
        <v>0</v>
      </c>
      <c r="K45" s="202">
        <v>2011499</v>
      </c>
      <c r="L45" s="202" t="s">
        <v>527</v>
      </c>
      <c r="M45" s="184"/>
      <c r="N45" s="184"/>
      <c r="O45" s="184"/>
      <c r="P45" s="184">
        <f t="shared" si="7"/>
        <v>0</v>
      </c>
      <c r="Q45" s="207"/>
      <c r="R45" s="185"/>
      <c r="S45" s="159"/>
      <c r="T45" s="195"/>
      <c r="U45" s="195">
        <f t="shared" si="9"/>
        <v>0</v>
      </c>
      <c r="V45" s="188"/>
      <c r="W45" s="89">
        <v>2012304</v>
      </c>
      <c r="X45" s="89" t="s">
        <v>528</v>
      </c>
      <c r="Y45" s="118"/>
    </row>
    <row r="46" ht="15.95" customHeight="1" spans="1:25">
      <c r="A46" s="202">
        <v>20123</v>
      </c>
      <c r="B46" s="75" t="s">
        <v>529</v>
      </c>
      <c r="C46" s="60">
        <f t="shared" ref="C46:H46" si="34">SUM(C47:C47)</f>
        <v>0</v>
      </c>
      <c r="D46" s="60">
        <f t="shared" si="34"/>
        <v>0</v>
      </c>
      <c r="E46" s="99">
        <f t="shared" si="1"/>
        <v>0</v>
      </c>
      <c r="F46" s="98">
        <f t="shared" si="12"/>
        <v>0</v>
      </c>
      <c r="G46" s="99">
        <f t="shared" si="3"/>
        <v>0</v>
      </c>
      <c r="H46" s="60">
        <f t="shared" si="34"/>
        <v>0</v>
      </c>
      <c r="I46" s="98">
        <f t="shared" si="4"/>
        <v>0</v>
      </c>
      <c r="J46" s="99">
        <f t="shared" si="5"/>
        <v>0</v>
      </c>
      <c r="K46" s="202">
        <v>20123</v>
      </c>
      <c r="L46" s="204" t="s">
        <v>529</v>
      </c>
      <c r="M46" s="184"/>
      <c r="N46" s="184"/>
      <c r="O46" s="184"/>
      <c r="P46" s="184">
        <f t="shared" si="7"/>
        <v>0</v>
      </c>
      <c r="Q46" s="207"/>
      <c r="R46" s="185"/>
      <c r="S46" s="159"/>
      <c r="T46" s="195"/>
      <c r="U46" s="195">
        <f t="shared" si="9"/>
        <v>0</v>
      </c>
      <c r="W46" s="89">
        <v>2012350</v>
      </c>
      <c r="X46" s="89" t="s">
        <v>497</v>
      </c>
      <c r="Y46" s="118"/>
    </row>
    <row r="47" ht="15.95" customHeight="1" spans="1:25">
      <c r="A47" s="202">
        <v>2012399</v>
      </c>
      <c r="B47" s="75" t="s">
        <v>530</v>
      </c>
      <c r="C47" s="60"/>
      <c r="D47" s="60"/>
      <c r="E47" s="99">
        <f t="shared" si="1"/>
        <v>0</v>
      </c>
      <c r="F47" s="98">
        <f t="shared" si="12"/>
        <v>0</v>
      </c>
      <c r="G47" s="99">
        <f t="shared" si="3"/>
        <v>0</v>
      </c>
      <c r="H47" s="60"/>
      <c r="I47" s="98">
        <f t="shared" si="4"/>
        <v>0</v>
      </c>
      <c r="J47" s="99">
        <f t="shared" si="5"/>
        <v>0</v>
      </c>
      <c r="K47" s="202">
        <v>2012399</v>
      </c>
      <c r="L47" s="202" t="s">
        <v>530</v>
      </c>
      <c r="M47" s="184"/>
      <c r="N47" s="184"/>
      <c r="O47" s="184"/>
      <c r="P47" s="184">
        <f t="shared" si="7"/>
        <v>0</v>
      </c>
      <c r="Q47" s="207"/>
      <c r="R47" s="185"/>
      <c r="S47" s="159"/>
      <c r="T47" s="195"/>
      <c r="U47" s="195">
        <f t="shared" si="9"/>
        <v>0</v>
      </c>
      <c r="V47" s="188"/>
      <c r="W47" s="89">
        <v>2012504</v>
      </c>
      <c r="X47" s="89" t="s">
        <v>531</v>
      </c>
      <c r="Y47" s="118"/>
    </row>
    <row r="48" ht="15.95" customHeight="1" spans="1:25">
      <c r="A48" s="202">
        <v>20125</v>
      </c>
      <c r="B48" s="75" t="s">
        <v>532</v>
      </c>
      <c r="C48" s="60">
        <f t="shared" ref="C48:H48" si="35">SUM(C49:C49)</f>
        <v>0</v>
      </c>
      <c r="D48" s="60">
        <f t="shared" si="35"/>
        <v>0</v>
      </c>
      <c r="E48" s="99">
        <f t="shared" si="1"/>
        <v>0</v>
      </c>
      <c r="F48" s="98">
        <f t="shared" si="12"/>
        <v>0</v>
      </c>
      <c r="G48" s="99">
        <f t="shared" si="3"/>
        <v>0</v>
      </c>
      <c r="H48" s="60">
        <f t="shared" si="35"/>
        <v>0</v>
      </c>
      <c r="I48" s="98">
        <f t="shared" si="4"/>
        <v>0</v>
      </c>
      <c r="J48" s="99">
        <f t="shared" si="5"/>
        <v>0</v>
      </c>
      <c r="K48" s="202">
        <v>20125</v>
      </c>
      <c r="L48" s="204" t="s">
        <v>532</v>
      </c>
      <c r="M48" s="184"/>
      <c r="N48" s="184"/>
      <c r="O48" s="184"/>
      <c r="P48" s="184">
        <f t="shared" si="7"/>
        <v>0</v>
      </c>
      <c r="Q48" s="207"/>
      <c r="R48" s="185"/>
      <c r="S48" s="159"/>
      <c r="T48" s="185"/>
      <c r="U48" s="195">
        <f t="shared" si="9"/>
        <v>0</v>
      </c>
      <c r="V48" s="188"/>
      <c r="W48" s="89">
        <v>2012505</v>
      </c>
      <c r="X48" s="89" t="s">
        <v>533</v>
      </c>
      <c r="Y48" s="118"/>
    </row>
    <row r="49" ht="15.95" customHeight="1" spans="1:25">
      <c r="A49" s="202">
        <v>2012599</v>
      </c>
      <c r="B49" s="75" t="s">
        <v>534</v>
      </c>
      <c r="C49" s="60"/>
      <c r="D49" s="60"/>
      <c r="E49" s="99">
        <f t="shared" si="1"/>
        <v>0</v>
      </c>
      <c r="F49" s="98">
        <f t="shared" si="12"/>
        <v>0</v>
      </c>
      <c r="G49" s="99">
        <f t="shared" si="3"/>
        <v>0</v>
      </c>
      <c r="H49" s="60"/>
      <c r="I49" s="98">
        <f t="shared" si="4"/>
        <v>0</v>
      </c>
      <c r="J49" s="99">
        <f t="shared" si="5"/>
        <v>0</v>
      </c>
      <c r="K49" s="202">
        <v>2012599</v>
      </c>
      <c r="L49" s="202" t="s">
        <v>534</v>
      </c>
      <c r="M49" s="184"/>
      <c r="N49" s="184"/>
      <c r="O49" s="184"/>
      <c r="P49" s="184">
        <f t="shared" si="7"/>
        <v>0</v>
      </c>
      <c r="Q49" s="207"/>
      <c r="R49" s="185"/>
      <c r="S49" s="159"/>
      <c r="T49" s="185"/>
      <c r="U49" s="195">
        <f t="shared" si="9"/>
        <v>0</v>
      </c>
      <c r="V49" s="188"/>
      <c r="W49" s="89">
        <v>2012604</v>
      </c>
      <c r="X49" s="89" t="s">
        <v>535</v>
      </c>
      <c r="Y49" s="118"/>
    </row>
    <row r="50" ht="15.95" customHeight="1" spans="1:25">
      <c r="A50" s="202">
        <v>20126</v>
      </c>
      <c r="B50" s="75" t="s">
        <v>536</v>
      </c>
      <c r="C50" s="60">
        <f t="shared" ref="C50:H50" si="36">SUM(C51:C51)</f>
        <v>0</v>
      </c>
      <c r="D50" s="60">
        <f t="shared" si="36"/>
        <v>0</v>
      </c>
      <c r="E50" s="99">
        <f t="shared" si="1"/>
        <v>0</v>
      </c>
      <c r="F50" s="98">
        <f t="shared" si="12"/>
        <v>0</v>
      </c>
      <c r="G50" s="99">
        <f t="shared" si="3"/>
        <v>0</v>
      </c>
      <c r="H50" s="60">
        <f t="shared" si="36"/>
        <v>0</v>
      </c>
      <c r="I50" s="98">
        <f t="shared" si="4"/>
        <v>0</v>
      </c>
      <c r="J50" s="99">
        <f t="shared" si="5"/>
        <v>0</v>
      </c>
      <c r="K50" s="202">
        <v>20126</v>
      </c>
      <c r="L50" s="204" t="s">
        <v>536</v>
      </c>
      <c r="M50" s="184"/>
      <c r="N50" s="184"/>
      <c r="O50" s="184"/>
      <c r="P50" s="184">
        <f t="shared" si="7"/>
        <v>0</v>
      </c>
      <c r="Q50" s="207"/>
      <c r="R50" s="185"/>
      <c r="S50" s="159"/>
      <c r="T50" s="195"/>
      <c r="U50" s="195">
        <f t="shared" si="9"/>
        <v>0</v>
      </c>
      <c r="V50" s="188"/>
      <c r="W50" s="89">
        <v>2012699</v>
      </c>
      <c r="X50" s="89" t="s">
        <v>537</v>
      </c>
      <c r="Y50" s="118"/>
    </row>
    <row r="51" ht="15.95" customHeight="1" spans="1:25">
      <c r="A51" s="202">
        <v>2012699</v>
      </c>
      <c r="B51" s="75" t="s">
        <v>538</v>
      </c>
      <c r="C51" s="60"/>
      <c r="D51" s="60"/>
      <c r="E51" s="99">
        <f t="shared" si="1"/>
        <v>0</v>
      </c>
      <c r="F51" s="98">
        <f t="shared" si="12"/>
        <v>0</v>
      </c>
      <c r="G51" s="99">
        <f t="shared" si="3"/>
        <v>0</v>
      </c>
      <c r="H51" s="60"/>
      <c r="I51" s="98">
        <f t="shared" si="4"/>
        <v>0</v>
      </c>
      <c r="J51" s="99">
        <f t="shared" si="5"/>
        <v>0</v>
      </c>
      <c r="K51" s="202">
        <v>2012699</v>
      </c>
      <c r="L51" s="202" t="s">
        <v>538</v>
      </c>
      <c r="M51" s="184"/>
      <c r="N51" s="184"/>
      <c r="O51" s="184"/>
      <c r="P51" s="184">
        <f t="shared" si="7"/>
        <v>0</v>
      </c>
      <c r="Q51" s="207"/>
      <c r="R51" s="185"/>
      <c r="S51" s="159"/>
      <c r="T51" s="195"/>
      <c r="U51" s="195">
        <f t="shared" si="9"/>
        <v>0</v>
      </c>
      <c r="W51" s="89">
        <v>2012804</v>
      </c>
      <c r="X51" s="89" t="s">
        <v>539</v>
      </c>
      <c r="Y51" s="118"/>
    </row>
    <row r="52" ht="15.95" customHeight="1" spans="1:25">
      <c r="A52" s="202">
        <v>20128</v>
      </c>
      <c r="B52" s="75" t="s">
        <v>540</v>
      </c>
      <c r="C52" s="60">
        <f t="shared" ref="C52:H52" si="37">SUM(C53:C53)</f>
        <v>0</v>
      </c>
      <c r="D52" s="60">
        <f t="shared" si="37"/>
        <v>0</v>
      </c>
      <c r="E52" s="99">
        <f t="shared" si="1"/>
        <v>0</v>
      </c>
      <c r="F52" s="98">
        <f t="shared" si="12"/>
        <v>0</v>
      </c>
      <c r="G52" s="99">
        <f t="shared" si="3"/>
        <v>0</v>
      </c>
      <c r="H52" s="60">
        <f t="shared" si="37"/>
        <v>0</v>
      </c>
      <c r="I52" s="98">
        <f t="shared" si="4"/>
        <v>0</v>
      </c>
      <c r="J52" s="99">
        <f t="shared" si="5"/>
        <v>0</v>
      </c>
      <c r="K52" s="202">
        <v>20128</v>
      </c>
      <c r="L52" s="204" t="s">
        <v>540</v>
      </c>
      <c r="M52" s="184"/>
      <c r="N52" s="184"/>
      <c r="O52" s="184"/>
      <c r="P52" s="184">
        <f t="shared" si="7"/>
        <v>0</v>
      </c>
      <c r="Q52" s="207"/>
      <c r="R52" s="185"/>
      <c r="S52" s="159"/>
      <c r="T52" s="195"/>
      <c r="U52" s="195">
        <f t="shared" si="9"/>
        <v>0</v>
      </c>
      <c r="W52" s="89">
        <v>2012850</v>
      </c>
      <c r="X52" s="89" t="s">
        <v>497</v>
      </c>
      <c r="Y52" s="118"/>
    </row>
    <row r="53" ht="15.95" customHeight="1" spans="1:25">
      <c r="A53" s="202">
        <v>2012899</v>
      </c>
      <c r="B53" s="75" t="s">
        <v>541</v>
      </c>
      <c r="C53" s="60"/>
      <c r="D53" s="60"/>
      <c r="E53" s="99">
        <f t="shared" si="1"/>
        <v>0</v>
      </c>
      <c r="F53" s="98">
        <f t="shared" si="12"/>
        <v>0</v>
      </c>
      <c r="G53" s="99">
        <f t="shared" si="3"/>
        <v>0</v>
      </c>
      <c r="H53" s="60"/>
      <c r="I53" s="98">
        <f t="shared" si="4"/>
        <v>0</v>
      </c>
      <c r="J53" s="99">
        <f t="shared" si="5"/>
        <v>0</v>
      </c>
      <c r="K53" s="202">
        <v>2012899</v>
      </c>
      <c r="L53" s="202" t="s">
        <v>541</v>
      </c>
      <c r="M53" s="184"/>
      <c r="N53" s="184"/>
      <c r="O53" s="184"/>
      <c r="P53" s="184">
        <f t="shared" si="7"/>
        <v>0</v>
      </c>
      <c r="Q53" s="207"/>
      <c r="R53" s="185"/>
      <c r="S53" s="159"/>
      <c r="T53" s="195"/>
      <c r="U53" s="195">
        <f t="shared" si="9"/>
        <v>0</v>
      </c>
      <c r="V53" s="188"/>
      <c r="W53" s="89">
        <v>2012906</v>
      </c>
      <c r="X53" s="89" t="s">
        <v>542</v>
      </c>
      <c r="Y53" s="118"/>
    </row>
    <row r="54" ht="15.95" customHeight="1" spans="1:25">
      <c r="A54" s="202">
        <v>20129</v>
      </c>
      <c r="B54" s="75" t="s">
        <v>543</v>
      </c>
      <c r="C54" s="60">
        <f t="shared" ref="C54:H54" si="38">SUM(C55:C56)</f>
        <v>406</v>
      </c>
      <c r="D54" s="60">
        <f t="shared" si="38"/>
        <v>277</v>
      </c>
      <c r="E54" s="99">
        <f t="shared" si="1"/>
        <v>68.2266009852217</v>
      </c>
      <c r="F54" s="98">
        <f t="shared" si="12"/>
        <v>-95</v>
      </c>
      <c r="G54" s="99">
        <f t="shared" si="3"/>
        <v>-25.5376344086022</v>
      </c>
      <c r="H54" s="60">
        <f t="shared" si="38"/>
        <v>406</v>
      </c>
      <c r="I54" s="98">
        <f t="shared" si="4"/>
        <v>0</v>
      </c>
      <c r="J54" s="99">
        <f t="shared" si="5"/>
        <v>0</v>
      </c>
      <c r="K54" s="202">
        <v>20129</v>
      </c>
      <c r="L54" s="204" t="s">
        <v>543</v>
      </c>
      <c r="M54" s="184">
        <f t="shared" ref="M54:O54" si="39">SUM(M55:M56)</f>
        <v>372</v>
      </c>
      <c r="N54" s="184">
        <f t="shared" si="39"/>
        <v>178</v>
      </c>
      <c r="O54" s="60">
        <f t="shared" si="39"/>
        <v>341</v>
      </c>
      <c r="P54" s="184">
        <f t="shared" si="7"/>
        <v>277</v>
      </c>
      <c r="Q54" s="207"/>
      <c r="R54" s="185"/>
      <c r="S54" s="159"/>
      <c r="T54" s="195"/>
      <c r="U54" s="195">
        <f t="shared" si="9"/>
        <v>0</v>
      </c>
      <c r="W54" s="89">
        <v>2012950</v>
      </c>
      <c r="X54" s="89" t="s">
        <v>497</v>
      </c>
      <c r="Y54" s="118"/>
    </row>
    <row r="55" ht="15.95" customHeight="1" spans="1:25">
      <c r="A55" s="202">
        <v>2012902</v>
      </c>
      <c r="B55" s="75" t="s">
        <v>472</v>
      </c>
      <c r="C55" s="60"/>
      <c r="D55" s="60">
        <v>2</v>
      </c>
      <c r="E55" s="99">
        <f t="shared" si="1"/>
        <v>0</v>
      </c>
      <c r="F55" s="98">
        <f t="shared" si="12"/>
        <v>-11</v>
      </c>
      <c r="G55" s="99">
        <f t="shared" si="3"/>
        <v>-84.6153846153846</v>
      </c>
      <c r="H55" s="60"/>
      <c r="I55" s="98">
        <f t="shared" si="4"/>
        <v>0</v>
      </c>
      <c r="J55" s="99">
        <f t="shared" si="5"/>
        <v>0</v>
      </c>
      <c r="K55" s="202">
        <v>2012902</v>
      </c>
      <c r="L55" s="202" t="s">
        <v>472</v>
      </c>
      <c r="M55" s="184">
        <v>13</v>
      </c>
      <c r="N55" s="184">
        <v>2</v>
      </c>
      <c r="O55" s="184"/>
      <c r="P55" s="184">
        <f t="shared" si="7"/>
        <v>2</v>
      </c>
      <c r="Q55" s="207"/>
      <c r="R55" s="185"/>
      <c r="S55" s="159"/>
      <c r="T55" s="195"/>
      <c r="U55" s="195">
        <f t="shared" si="9"/>
        <v>0</v>
      </c>
      <c r="V55" s="188"/>
      <c r="W55" s="89">
        <v>20131</v>
      </c>
      <c r="X55" s="194" t="s">
        <v>544</v>
      </c>
      <c r="Y55" s="118"/>
    </row>
    <row r="56" ht="15.95" customHeight="1" spans="1:25">
      <c r="A56" s="202">
        <v>2012999</v>
      </c>
      <c r="B56" s="75" t="s">
        <v>545</v>
      </c>
      <c r="C56" s="60">
        <v>406</v>
      </c>
      <c r="D56" s="60">
        <v>275</v>
      </c>
      <c r="E56" s="99">
        <f t="shared" si="1"/>
        <v>67.7339901477832</v>
      </c>
      <c r="F56" s="98">
        <f t="shared" si="12"/>
        <v>-84</v>
      </c>
      <c r="G56" s="99">
        <f t="shared" si="3"/>
        <v>-23.3983286908078</v>
      </c>
      <c r="H56" s="60">
        <v>406</v>
      </c>
      <c r="I56" s="98">
        <f t="shared" si="4"/>
        <v>0</v>
      </c>
      <c r="J56" s="99">
        <f t="shared" si="5"/>
        <v>0</v>
      </c>
      <c r="K56" s="202">
        <v>2012999</v>
      </c>
      <c r="L56" s="202" t="s">
        <v>545</v>
      </c>
      <c r="M56" s="184">
        <v>359</v>
      </c>
      <c r="N56" s="184">
        <v>176</v>
      </c>
      <c r="O56" s="184">
        <f>C56-65</f>
        <v>341</v>
      </c>
      <c r="P56" s="184">
        <f t="shared" si="7"/>
        <v>275</v>
      </c>
      <c r="Q56" s="207"/>
      <c r="R56" s="185"/>
      <c r="S56" s="159"/>
      <c r="T56" s="195"/>
      <c r="U56" s="195">
        <f t="shared" si="9"/>
        <v>0</v>
      </c>
      <c r="V56" s="188"/>
      <c r="W56" s="89">
        <v>2013105</v>
      </c>
      <c r="X56" s="89" t="s">
        <v>546</v>
      </c>
      <c r="Y56" s="118"/>
    </row>
    <row r="57" ht="15.95" customHeight="1" spans="1:25">
      <c r="A57" s="202">
        <v>20131</v>
      </c>
      <c r="B57" s="75" t="s">
        <v>547</v>
      </c>
      <c r="C57" s="60">
        <f t="shared" ref="C57:H57" si="40">SUM(C58:C60)</f>
        <v>1700</v>
      </c>
      <c r="D57" s="60">
        <f t="shared" si="40"/>
        <v>890</v>
      </c>
      <c r="E57" s="99">
        <f t="shared" si="1"/>
        <v>52.3529411764706</v>
      </c>
      <c r="F57" s="98">
        <f t="shared" si="12"/>
        <v>-1026</v>
      </c>
      <c r="G57" s="99">
        <f t="shared" si="3"/>
        <v>-53.5490605427975</v>
      </c>
      <c r="H57" s="60">
        <f t="shared" si="40"/>
        <v>1328</v>
      </c>
      <c r="I57" s="98">
        <f t="shared" si="4"/>
        <v>-372</v>
      </c>
      <c r="J57" s="99">
        <f t="shared" si="5"/>
        <v>-21.8823529411765</v>
      </c>
      <c r="K57" s="202">
        <v>20131</v>
      </c>
      <c r="L57" s="204" t="s">
        <v>547</v>
      </c>
      <c r="M57" s="184">
        <f t="shared" ref="M57:O57" si="41">SUM(M58:M60)</f>
        <v>1916</v>
      </c>
      <c r="N57" s="184">
        <f t="shared" si="41"/>
        <v>621</v>
      </c>
      <c r="O57" s="60">
        <f t="shared" si="41"/>
        <v>1455</v>
      </c>
      <c r="P57" s="184">
        <f t="shared" si="7"/>
        <v>890</v>
      </c>
      <c r="Q57" s="207"/>
      <c r="R57" s="185"/>
      <c r="S57" s="159"/>
      <c r="T57" s="195"/>
      <c r="U57" s="195">
        <f t="shared" si="9"/>
        <v>0</v>
      </c>
      <c r="V57" s="188"/>
      <c r="W57" s="89">
        <v>2013150</v>
      </c>
      <c r="X57" s="89" t="s">
        <v>497</v>
      </c>
      <c r="Y57" s="118"/>
    </row>
    <row r="58" s="67" customFormat="1" ht="15.95" customHeight="1" spans="1:25">
      <c r="A58" s="202">
        <v>2013102</v>
      </c>
      <c r="B58" s="75" t="s">
        <v>472</v>
      </c>
      <c r="C58" s="60">
        <v>82</v>
      </c>
      <c r="D58" s="60">
        <v>63</v>
      </c>
      <c r="E58" s="99">
        <f t="shared" si="1"/>
        <v>76.8292682926829</v>
      </c>
      <c r="F58" s="98">
        <f t="shared" si="12"/>
        <v>-57</v>
      </c>
      <c r="G58" s="99">
        <f t="shared" si="3"/>
        <v>-47.5</v>
      </c>
      <c r="H58" s="60"/>
      <c r="I58" s="98">
        <f t="shared" si="4"/>
        <v>-82</v>
      </c>
      <c r="J58" s="99">
        <f t="shared" si="5"/>
        <v>-100</v>
      </c>
      <c r="K58" s="202">
        <v>2013102</v>
      </c>
      <c r="L58" s="202" t="s">
        <v>472</v>
      </c>
      <c r="M58" s="184">
        <v>120</v>
      </c>
      <c r="N58" s="184">
        <v>36</v>
      </c>
      <c r="O58" s="184">
        <f>82+24</f>
        <v>106</v>
      </c>
      <c r="P58" s="184">
        <f t="shared" si="7"/>
        <v>63</v>
      </c>
      <c r="Q58" s="207"/>
      <c r="R58" s="159"/>
      <c r="S58" s="159"/>
      <c r="T58" s="159"/>
      <c r="U58" s="193">
        <f t="shared" si="9"/>
        <v>0</v>
      </c>
      <c r="V58" s="71"/>
      <c r="W58" s="89">
        <v>20132</v>
      </c>
      <c r="X58" s="194" t="s">
        <v>548</v>
      </c>
      <c r="Y58" s="118"/>
    </row>
    <row r="59" ht="15.95" customHeight="1" spans="1:25">
      <c r="A59" s="202">
        <v>2013150</v>
      </c>
      <c r="B59" s="75" t="s">
        <v>496</v>
      </c>
      <c r="C59" s="60">
        <v>66</v>
      </c>
      <c r="D59" s="60">
        <v>172</v>
      </c>
      <c r="E59" s="99">
        <f t="shared" si="1"/>
        <v>260.606060606061</v>
      </c>
      <c r="F59" s="98">
        <f t="shared" si="12"/>
        <v>49</v>
      </c>
      <c r="G59" s="99">
        <f t="shared" si="3"/>
        <v>39.8373983739837</v>
      </c>
      <c r="H59" s="60">
        <v>158</v>
      </c>
      <c r="I59" s="98">
        <f t="shared" si="4"/>
        <v>92</v>
      </c>
      <c r="J59" s="99">
        <f t="shared" si="5"/>
        <v>139.393939393939</v>
      </c>
      <c r="K59" s="202">
        <v>2013150</v>
      </c>
      <c r="L59" s="202" t="s">
        <v>496</v>
      </c>
      <c r="M59" s="184">
        <v>123</v>
      </c>
      <c r="N59" s="184">
        <v>154</v>
      </c>
      <c r="O59" s="184">
        <f>C59</f>
        <v>66</v>
      </c>
      <c r="P59" s="184">
        <f t="shared" si="7"/>
        <v>172</v>
      </c>
      <c r="Q59" s="207"/>
      <c r="R59" s="185"/>
      <c r="S59" s="159"/>
      <c r="T59" s="195"/>
      <c r="U59" s="195">
        <f t="shared" si="9"/>
        <v>0</v>
      </c>
      <c r="W59" s="89">
        <v>2013203</v>
      </c>
      <c r="X59" s="89" t="s">
        <v>549</v>
      </c>
      <c r="Y59" s="118"/>
    </row>
    <row r="60" ht="15.95" customHeight="1" spans="1:25">
      <c r="A60" s="202">
        <v>2013199</v>
      </c>
      <c r="B60" s="75" t="s">
        <v>550</v>
      </c>
      <c r="C60" s="60">
        <v>1552</v>
      </c>
      <c r="D60" s="60">
        <v>655</v>
      </c>
      <c r="E60" s="99">
        <f t="shared" si="1"/>
        <v>42.2036082474227</v>
      </c>
      <c r="F60" s="98">
        <f t="shared" si="12"/>
        <v>-1018</v>
      </c>
      <c r="G60" s="99">
        <f t="shared" si="3"/>
        <v>-60.848774656306</v>
      </c>
      <c r="H60" s="60">
        <v>1170</v>
      </c>
      <c r="I60" s="98">
        <f t="shared" si="4"/>
        <v>-382</v>
      </c>
      <c r="J60" s="99">
        <f t="shared" si="5"/>
        <v>-24.6134020618557</v>
      </c>
      <c r="K60" s="202">
        <v>2013199</v>
      </c>
      <c r="L60" s="206" t="s">
        <v>550</v>
      </c>
      <c r="M60" s="184">
        <v>1673</v>
      </c>
      <c r="N60" s="184">
        <v>431</v>
      </c>
      <c r="O60" s="184">
        <f>C60-269</f>
        <v>1283</v>
      </c>
      <c r="P60" s="184">
        <f t="shared" si="7"/>
        <v>655</v>
      </c>
      <c r="Q60" s="207"/>
      <c r="R60" s="185"/>
      <c r="S60" s="159"/>
      <c r="T60" s="195"/>
      <c r="U60" s="195">
        <f t="shared" si="9"/>
        <v>0</v>
      </c>
      <c r="W60" s="89">
        <v>2013204</v>
      </c>
      <c r="X60" s="89" t="s">
        <v>551</v>
      </c>
      <c r="Y60" s="118"/>
    </row>
    <row r="61" ht="15.95" customHeight="1" spans="1:25">
      <c r="A61" s="202">
        <v>20132</v>
      </c>
      <c r="B61" s="75" t="s">
        <v>552</v>
      </c>
      <c r="C61" s="60">
        <f t="shared" ref="C61:H61" si="42">SUM(C62:C62)</f>
        <v>0</v>
      </c>
      <c r="D61" s="60">
        <f t="shared" si="42"/>
        <v>13</v>
      </c>
      <c r="E61" s="99">
        <f t="shared" si="1"/>
        <v>0</v>
      </c>
      <c r="F61" s="98">
        <f t="shared" si="12"/>
        <v>12</v>
      </c>
      <c r="G61" s="99">
        <f t="shared" si="3"/>
        <v>1200</v>
      </c>
      <c r="H61" s="60">
        <f t="shared" si="42"/>
        <v>0</v>
      </c>
      <c r="I61" s="98">
        <f t="shared" si="4"/>
        <v>0</v>
      </c>
      <c r="J61" s="99">
        <f t="shared" si="5"/>
        <v>0</v>
      </c>
      <c r="K61" s="202">
        <v>20132</v>
      </c>
      <c r="L61" s="204" t="s">
        <v>552</v>
      </c>
      <c r="M61" s="184">
        <f>SUM(M62:M62)</f>
        <v>1</v>
      </c>
      <c r="N61" s="184">
        <f>SUM(N62:N62)</f>
        <v>13</v>
      </c>
      <c r="O61" s="184"/>
      <c r="P61" s="184">
        <f t="shared" si="7"/>
        <v>13</v>
      </c>
      <c r="Q61" s="207"/>
      <c r="R61" s="185"/>
      <c r="S61" s="159"/>
      <c r="T61" s="195"/>
      <c r="U61" s="195">
        <f t="shared" si="9"/>
        <v>0</v>
      </c>
      <c r="V61" s="188"/>
      <c r="W61" s="89">
        <v>2013250</v>
      </c>
      <c r="X61" s="89" t="s">
        <v>497</v>
      </c>
      <c r="Y61" s="118"/>
    </row>
    <row r="62" ht="15.95" customHeight="1" spans="1:25">
      <c r="A62" s="202">
        <v>2013202</v>
      </c>
      <c r="B62" s="75" t="s">
        <v>472</v>
      </c>
      <c r="C62" s="60"/>
      <c r="D62" s="60">
        <v>13</v>
      </c>
      <c r="E62" s="99">
        <f t="shared" si="1"/>
        <v>0</v>
      </c>
      <c r="F62" s="98">
        <f t="shared" si="12"/>
        <v>12</v>
      </c>
      <c r="G62" s="99">
        <f t="shared" si="3"/>
        <v>1200</v>
      </c>
      <c r="H62" s="60"/>
      <c r="I62" s="98">
        <f t="shared" si="4"/>
        <v>0</v>
      </c>
      <c r="J62" s="99">
        <f t="shared" si="5"/>
        <v>0</v>
      </c>
      <c r="K62" s="202">
        <v>2013202</v>
      </c>
      <c r="L62" s="202" t="s">
        <v>472</v>
      </c>
      <c r="M62" s="184">
        <v>1</v>
      </c>
      <c r="N62" s="184">
        <v>13</v>
      </c>
      <c r="O62" s="184"/>
      <c r="P62" s="184">
        <f t="shared" si="7"/>
        <v>13</v>
      </c>
      <c r="Q62" s="207"/>
      <c r="R62" s="185"/>
      <c r="S62" s="159"/>
      <c r="T62" s="185"/>
      <c r="U62" s="195">
        <f t="shared" si="9"/>
        <v>0</v>
      </c>
      <c r="W62" s="89">
        <v>20133</v>
      </c>
      <c r="X62" s="194" t="s">
        <v>553</v>
      </c>
      <c r="Y62" s="118"/>
    </row>
    <row r="63" ht="15.95" customHeight="1" spans="1:25">
      <c r="A63" s="202">
        <v>20133</v>
      </c>
      <c r="B63" s="75" t="s">
        <v>554</v>
      </c>
      <c r="C63" s="60">
        <f t="shared" ref="C63:H63" si="43">SUM(C64:C65)</f>
        <v>241</v>
      </c>
      <c r="D63" s="60">
        <f t="shared" si="43"/>
        <v>118</v>
      </c>
      <c r="E63" s="99">
        <f t="shared" si="1"/>
        <v>48.9626556016597</v>
      </c>
      <c r="F63" s="98">
        <f t="shared" si="12"/>
        <v>-152</v>
      </c>
      <c r="G63" s="99">
        <f t="shared" si="3"/>
        <v>-56.2962962962963</v>
      </c>
      <c r="H63" s="60">
        <f t="shared" si="43"/>
        <v>377</v>
      </c>
      <c r="I63" s="98">
        <f t="shared" si="4"/>
        <v>136</v>
      </c>
      <c r="J63" s="99">
        <f t="shared" si="5"/>
        <v>56.4315352697095</v>
      </c>
      <c r="K63" s="202">
        <v>20133</v>
      </c>
      <c r="L63" s="204" t="s">
        <v>554</v>
      </c>
      <c r="M63" s="184">
        <f t="shared" ref="M63:O63" si="44">SUM(M64:M65)</f>
        <v>270</v>
      </c>
      <c r="N63" s="184">
        <f t="shared" si="44"/>
        <v>112</v>
      </c>
      <c r="O63" s="60">
        <f t="shared" si="44"/>
        <v>211</v>
      </c>
      <c r="P63" s="184">
        <f t="shared" si="7"/>
        <v>118</v>
      </c>
      <c r="Q63" s="207"/>
      <c r="R63" s="185"/>
      <c r="S63" s="159"/>
      <c r="T63" s="195"/>
      <c r="U63" s="195">
        <f t="shared" si="9"/>
        <v>0</v>
      </c>
      <c r="W63" s="89">
        <v>2013350</v>
      </c>
      <c r="X63" s="89" t="s">
        <v>497</v>
      </c>
      <c r="Y63" s="118"/>
    </row>
    <row r="64" ht="15.95" customHeight="1" spans="1:25">
      <c r="A64" s="202">
        <v>2013350</v>
      </c>
      <c r="B64" s="75" t="s">
        <v>496</v>
      </c>
      <c r="C64" s="60">
        <v>34</v>
      </c>
      <c r="D64" s="60">
        <v>59</v>
      </c>
      <c r="E64" s="99">
        <f t="shared" si="1"/>
        <v>173.529411764706</v>
      </c>
      <c r="F64" s="98">
        <f t="shared" si="12"/>
        <v>-4</v>
      </c>
      <c r="G64" s="99">
        <f t="shared" si="3"/>
        <v>-6.34920634920635</v>
      </c>
      <c r="H64" s="60">
        <v>40</v>
      </c>
      <c r="I64" s="98">
        <f t="shared" si="4"/>
        <v>6</v>
      </c>
      <c r="J64" s="99">
        <f t="shared" si="5"/>
        <v>17.6470588235294</v>
      </c>
      <c r="K64" s="202">
        <v>2013350</v>
      </c>
      <c r="L64" s="202" t="s">
        <v>496</v>
      </c>
      <c r="M64" s="184">
        <v>63</v>
      </c>
      <c r="N64" s="184">
        <v>54</v>
      </c>
      <c r="O64" s="184">
        <f>C64</f>
        <v>34</v>
      </c>
      <c r="P64" s="184">
        <f t="shared" si="7"/>
        <v>59</v>
      </c>
      <c r="Q64" s="207"/>
      <c r="R64" s="185"/>
      <c r="S64" s="159"/>
      <c r="T64" s="195"/>
      <c r="U64" s="195">
        <f t="shared" si="9"/>
        <v>0</v>
      </c>
      <c r="V64" s="188"/>
      <c r="W64" s="89">
        <v>2013403</v>
      </c>
      <c r="X64" s="89" t="s">
        <v>549</v>
      </c>
      <c r="Y64" s="118"/>
    </row>
    <row r="65" ht="15.95" customHeight="1" spans="1:25">
      <c r="A65" s="202">
        <v>2013399</v>
      </c>
      <c r="B65" s="75" t="s">
        <v>555</v>
      </c>
      <c r="C65" s="60">
        <v>207</v>
      </c>
      <c r="D65" s="60">
        <v>59</v>
      </c>
      <c r="E65" s="99">
        <f t="shared" si="1"/>
        <v>28.5024154589372</v>
      </c>
      <c r="F65" s="98">
        <f t="shared" si="12"/>
        <v>-148</v>
      </c>
      <c r="G65" s="99">
        <f t="shared" si="3"/>
        <v>-71.4975845410628</v>
      </c>
      <c r="H65" s="60">
        <v>337</v>
      </c>
      <c r="I65" s="98">
        <f t="shared" si="4"/>
        <v>130</v>
      </c>
      <c r="J65" s="99">
        <f t="shared" si="5"/>
        <v>62.8019323671497</v>
      </c>
      <c r="K65" s="202">
        <v>2013399</v>
      </c>
      <c r="L65" s="202" t="s">
        <v>555</v>
      </c>
      <c r="M65" s="184">
        <v>207</v>
      </c>
      <c r="N65" s="184">
        <v>58</v>
      </c>
      <c r="O65" s="184">
        <f>C65-30</f>
        <v>177</v>
      </c>
      <c r="P65" s="184">
        <f t="shared" si="7"/>
        <v>59</v>
      </c>
      <c r="Q65" s="207"/>
      <c r="R65" s="185"/>
      <c r="S65" s="159"/>
      <c r="T65" s="195"/>
      <c r="U65" s="195">
        <f t="shared" si="9"/>
        <v>0</v>
      </c>
      <c r="V65" s="188"/>
      <c r="W65" s="89">
        <v>2013404</v>
      </c>
      <c r="X65" s="89" t="s">
        <v>556</v>
      </c>
      <c r="Y65" s="118"/>
    </row>
    <row r="66" ht="15.95" customHeight="1" spans="1:25">
      <c r="A66" s="202">
        <v>20134</v>
      </c>
      <c r="B66" s="75" t="s">
        <v>557</v>
      </c>
      <c r="C66" s="60">
        <f t="shared" ref="C66:H66" si="45">SUM(C67:C67)</f>
        <v>0</v>
      </c>
      <c r="D66" s="60">
        <f t="shared" si="45"/>
        <v>0</v>
      </c>
      <c r="E66" s="99">
        <f t="shared" si="1"/>
        <v>0</v>
      </c>
      <c r="F66" s="98">
        <f t="shared" si="12"/>
        <v>0</v>
      </c>
      <c r="G66" s="99">
        <f t="shared" si="3"/>
        <v>0</v>
      </c>
      <c r="H66" s="60">
        <f t="shared" si="45"/>
        <v>0</v>
      </c>
      <c r="I66" s="98">
        <f t="shared" si="4"/>
        <v>0</v>
      </c>
      <c r="J66" s="99">
        <f t="shared" si="5"/>
        <v>0</v>
      </c>
      <c r="K66" s="202">
        <v>20134</v>
      </c>
      <c r="L66" s="204" t="s">
        <v>557</v>
      </c>
      <c r="M66" s="184"/>
      <c r="N66" s="184"/>
      <c r="O66" s="184"/>
      <c r="P66" s="184">
        <f t="shared" si="7"/>
        <v>0</v>
      </c>
      <c r="Q66" s="207"/>
      <c r="R66" s="185"/>
      <c r="S66" s="159"/>
      <c r="T66" s="195"/>
      <c r="U66" s="195">
        <f t="shared" si="9"/>
        <v>0</v>
      </c>
      <c r="W66" s="89">
        <v>2013405</v>
      </c>
      <c r="X66" s="89" t="s">
        <v>558</v>
      </c>
      <c r="Y66" s="118"/>
    </row>
    <row r="67" ht="15.95" customHeight="1" spans="1:25">
      <c r="A67" s="202">
        <v>2013499</v>
      </c>
      <c r="B67" s="75" t="s">
        <v>559</v>
      </c>
      <c r="C67" s="60"/>
      <c r="D67" s="60"/>
      <c r="E67" s="99">
        <f t="shared" si="1"/>
        <v>0</v>
      </c>
      <c r="F67" s="98">
        <f t="shared" si="12"/>
        <v>0</v>
      </c>
      <c r="G67" s="99">
        <f t="shared" si="3"/>
        <v>0</v>
      </c>
      <c r="H67" s="60"/>
      <c r="I67" s="98">
        <f t="shared" si="4"/>
        <v>0</v>
      </c>
      <c r="J67" s="99">
        <f t="shared" si="5"/>
        <v>0</v>
      </c>
      <c r="K67" s="202">
        <v>2013499</v>
      </c>
      <c r="L67" s="202" t="s">
        <v>559</v>
      </c>
      <c r="M67" s="184"/>
      <c r="N67" s="184"/>
      <c r="O67" s="184"/>
      <c r="P67" s="184">
        <f t="shared" si="7"/>
        <v>0</v>
      </c>
      <c r="Q67" s="207"/>
      <c r="R67" s="185"/>
      <c r="S67" s="159"/>
      <c r="T67" s="195"/>
      <c r="U67" s="195">
        <f t="shared" si="9"/>
        <v>0</v>
      </c>
      <c r="V67" s="188"/>
      <c r="W67" s="89">
        <v>2013550</v>
      </c>
      <c r="X67" s="89" t="s">
        <v>497</v>
      </c>
      <c r="Y67" s="118"/>
    </row>
    <row r="68" ht="15.95" customHeight="1" spans="1:25">
      <c r="A68" s="202">
        <v>20135</v>
      </c>
      <c r="B68" s="75" t="s">
        <v>560</v>
      </c>
      <c r="C68" s="60">
        <f t="shared" ref="C68:H68" si="46">SUM(C69:C69)</f>
        <v>0</v>
      </c>
      <c r="D68" s="60">
        <f t="shared" si="46"/>
        <v>0</v>
      </c>
      <c r="E68" s="99">
        <f t="shared" si="1"/>
        <v>0</v>
      </c>
      <c r="F68" s="98">
        <f t="shared" si="12"/>
        <v>0</v>
      </c>
      <c r="G68" s="99">
        <f t="shared" si="3"/>
        <v>0</v>
      </c>
      <c r="H68" s="60">
        <f t="shared" si="46"/>
        <v>0</v>
      </c>
      <c r="I68" s="98">
        <f t="shared" si="4"/>
        <v>0</v>
      </c>
      <c r="J68" s="99">
        <f t="shared" si="5"/>
        <v>0</v>
      </c>
      <c r="K68" s="202">
        <v>20135</v>
      </c>
      <c r="L68" s="204" t="s">
        <v>560</v>
      </c>
      <c r="M68" s="184"/>
      <c r="N68" s="184"/>
      <c r="O68" s="184"/>
      <c r="P68" s="184">
        <f t="shared" si="7"/>
        <v>0</v>
      </c>
      <c r="Q68" s="207"/>
      <c r="R68" s="185"/>
      <c r="S68" s="159"/>
      <c r="T68" s="195"/>
      <c r="U68" s="195">
        <f t="shared" si="9"/>
        <v>0</v>
      </c>
      <c r="W68" s="89">
        <v>2013599</v>
      </c>
      <c r="X68" s="89" t="s">
        <v>561</v>
      </c>
      <c r="Y68" s="118"/>
    </row>
    <row r="69" ht="15.95" customHeight="1" spans="1:25">
      <c r="A69" s="202">
        <v>2013599</v>
      </c>
      <c r="B69" s="75" t="s">
        <v>562</v>
      </c>
      <c r="C69" s="60"/>
      <c r="D69" s="60"/>
      <c r="E69" s="99">
        <f t="shared" si="1"/>
        <v>0</v>
      </c>
      <c r="F69" s="98">
        <f t="shared" si="12"/>
        <v>0</v>
      </c>
      <c r="G69" s="99">
        <f t="shared" si="3"/>
        <v>0</v>
      </c>
      <c r="H69" s="60"/>
      <c r="I69" s="98">
        <f t="shared" si="4"/>
        <v>0</v>
      </c>
      <c r="J69" s="99">
        <f t="shared" si="5"/>
        <v>0</v>
      </c>
      <c r="K69" s="202">
        <v>2013599</v>
      </c>
      <c r="L69" s="202" t="s">
        <v>562</v>
      </c>
      <c r="M69" s="184"/>
      <c r="N69" s="184"/>
      <c r="O69" s="184"/>
      <c r="P69" s="184">
        <f t="shared" si="7"/>
        <v>0</v>
      </c>
      <c r="Q69" s="207"/>
      <c r="R69" s="185"/>
      <c r="S69" s="159"/>
      <c r="T69" s="195"/>
      <c r="U69" s="195">
        <f t="shared" si="9"/>
        <v>0</v>
      </c>
      <c r="W69" s="89">
        <v>2013650</v>
      </c>
      <c r="X69" s="89" t="s">
        <v>497</v>
      </c>
      <c r="Y69" s="118"/>
    </row>
    <row r="70" ht="15.95" customHeight="1" spans="1:25">
      <c r="A70" s="202">
        <v>20136</v>
      </c>
      <c r="B70" s="75" t="s">
        <v>563</v>
      </c>
      <c r="C70" s="60">
        <f t="shared" ref="C70:H70" si="47">SUM(C71:C71)</f>
        <v>31</v>
      </c>
      <c r="D70" s="60">
        <f t="shared" si="47"/>
        <v>28</v>
      </c>
      <c r="E70" s="99">
        <f t="shared" ref="E70:E133" si="48">IF(C70&lt;&gt;0,D70/C70*100,0)</f>
        <v>90.3225806451613</v>
      </c>
      <c r="F70" s="98">
        <f t="shared" si="12"/>
        <v>28</v>
      </c>
      <c r="G70" s="99">
        <f t="shared" ref="G70:G133" si="49">IF(M70&lt;&gt;0,(D70/M70-1)*100,0)</f>
        <v>0</v>
      </c>
      <c r="H70" s="60">
        <f t="shared" si="47"/>
        <v>14</v>
      </c>
      <c r="I70" s="98">
        <f t="shared" ref="I70:I133" si="50">H70-C70</f>
        <v>-17</v>
      </c>
      <c r="J70" s="99">
        <f t="shared" ref="J70:J133" si="51">IF(C70&lt;&gt;0,(H70/C70-1)*100,0)</f>
        <v>-54.8387096774194</v>
      </c>
      <c r="K70" s="202">
        <v>20136</v>
      </c>
      <c r="L70" s="204" t="s">
        <v>563</v>
      </c>
      <c r="M70" s="184">
        <f t="shared" ref="M70:O70" si="52">SUM(M71:M71)</f>
        <v>0</v>
      </c>
      <c r="N70" s="184">
        <f t="shared" si="52"/>
        <v>28</v>
      </c>
      <c r="O70" s="60">
        <f t="shared" si="52"/>
        <v>31</v>
      </c>
      <c r="P70" s="184">
        <f t="shared" ref="P70:P133" si="53">D70</f>
        <v>28</v>
      </c>
      <c r="Q70" s="207"/>
      <c r="R70" s="185"/>
      <c r="S70" s="159"/>
      <c r="T70" s="195"/>
      <c r="U70" s="195">
        <f t="shared" ref="U70:U133" si="54">Q70+R70+S70+T70</f>
        <v>0</v>
      </c>
      <c r="V70" s="188"/>
      <c r="W70" s="89">
        <v>2013699</v>
      </c>
      <c r="X70" s="89" t="s">
        <v>564</v>
      </c>
      <c r="Y70" s="118"/>
    </row>
    <row r="71" ht="15.95" customHeight="1" spans="1:25">
      <c r="A71" s="202">
        <v>2013699</v>
      </c>
      <c r="B71" s="75" t="s">
        <v>565</v>
      </c>
      <c r="C71" s="60">
        <v>31</v>
      </c>
      <c r="D71" s="60">
        <v>28</v>
      </c>
      <c r="E71" s="99">
        <f t="shared" si="48"/>
        <v>90.3225806451613</v>
      </c>
      <c r="F71" s="98">
        <f t="shared" si="12"/>
        <v>28</v>
      </c>
      <c r="G71" s="99">
        <f t="shared" si="49"/>
        <v>0</v>
      </c>
      <c r="H71" s="60">
        <v>14</v>
      </c>
      <c r="I71" s="98">
        <f t="shared" si="50"/>
        <v>-17</v>
      </c>
      <c r="J71" s="99">
        <f t="shared" si="51"/>
        <v>-54.8387096774194</v>
      </c>
      <c r="K71" s="202">
        <v>2013699</v>
      </c>
      <c r="L71" s="202" t="s">
        <v>565</v>
      </c>
      <c r="M71" s="184"/>
      <c r="N71" s="184">
        <v>28</v>
      </c>
      <c r="O71" s="184">
        <f>C71</f>
        <v>31</v>
      </c>
      <c r="P71" s="184">
        <f t="shared" si="53"/>
        <v>28</v>
      </c>
      <c r="Q71" s="207"/>
      <c r="R71" s="185"/>
      <c r="S71" s="159"/>
      <c r="T71" s="195"/>
      <c r="U71" s="195">
        <f t="shared" si="54"/>
        <v>0</v>
      </c>
      <c r="V71" s="188"/>
      <c r="W71" s="89">
        <v>2013704</v>
      </c>
      <c r="X71" s="89" t="s">
        <v>566</v>
      </c>
      <c r="Y71" s="118"/>
    </row>
    <row r="72" ht="15.95" customHeight="1" spans="1:25">
      <c r="A72" s="202">
        <v>20137</v>
      </c>
      <c r="B72" s="75" t="s">
        <v>567</v>
      </c>
      <c r="C72" s="60">
        <f t="shared" ref="C72:H72" si="55">SUM(C73:C73)</f>
        <v>0</v>
      </c>
      <c r="D72" s="60">
        <f t="shared" si="55"/>
        <v>0</v>
      </c>
      <c r="E72" s="99">
        <f t="shared" si="48"/>
        <v>0</v>
      </c>
      <c r="F72" s="98">
        <f t="shared" si="12"/>
        <v>0</v>
      </c>
      <c r="G72" s="99">
        <f t="shared" si="49"/>
        <v>0</v>
      </c>
      <c r="H72" s="60">
        <f t="shared" si="55"/>
        <v>0</v>
      </c>
      <c r="I72" s="98">
        <f t="shared" si="50"/>
        <v>0</v>
      </c>
      <c r="J72" s="99">
        <f t="shared" si="51"/>
        <v>0</v>
      </c>
      <c r="K72" s="202">
        <v>20137</v>
      </c>
      <c r="L72" s="204" t="s">
        <v>567</v>
      </c>
      <c r="M72" s="184">
        <f>SUM(M73:M73)</f>
        <v>0</v>
      </c>
      <c r="N72" s="184"/>
      <c r="O72" s="184"/>
      <c r="P72" s="184">
        <f t="shared" si="53"/>
        <v>0</v>
      </c>
      <c r="Q72" s="207"/>
      <c r="R72" s="185"/>
      <c r="S72" s="159"/>
      <c r="T72" s="185"/>
      <c r="U72" s="195">
        <f t="shared" si="54"/>
        <v>0</v>
      </c>
      <c r="W72" s="89">
        <v>2013750</v>
      </c>
      <c r="X72" s="89" t="s">
        <v>497</v>
      </c>
      <c r="Y72" s="118"/>
    </row>
    <row r="73" ht="15.95" customHeight="1" spans="1:25">
      <c r="A73" s="202">
        <v>2013799</v>
      </c>
      <c r="B73" s="75" t="s">
        <v>568</v>
      </c>
      <c r="C73" s="60"/>
      <c r="D73" s="60"/>
      <c r="E73" s="99">
        <f t="shared" si="48"/>
        <v>0</v>
      </c>
      <c r="F73" s="98">
        <f t="shared" si="12"/>
        <v>0</v>
      </c>
      <c r="G73" s="99">
        <f t="shared" si="49"/>
        <v>0</v>
      </c>
      <c r="H73" s="60"/>
      <c r="I73" s="98">
        <f t="shared" si="50"/>
        <v>0</v>
      </c>
      <c r="J73" s="99">
        <f t="shared" si="51"/>
        <v>0</v>
      </c>
      <c r="K73" s="202">
        <v>2013799</v>
      </c>
      <c r="L73" s="202" t="s">
        <v>568</v>
      </c>
      <c r="M73" s="184"/>
      <c r="N73" s="184"/>
      <c r="O73" s="184"/>
      <c r="P73" s="184">
        <f t="shared" si="53"/>
        <v>0</v>
      </c>
      <c r="Q73" s="207"/>
      <c r="R73" s="185"/>
      <c r="S73" s="159"/>
      <c r="T73" s="195"/>
      <c r="U73" s="195">
        <f t="shared" si="54"/>
        <v>0</v>
      </c>
      <c r="V73" s="188"/>
      <c r="W73" s="89">
        <v>2013804</v>
      </c>
      <c r="X73" s="89" t="s">
        <v>569</v>
      </c>
      <c r="Y73" s="118"/>
    </row>
    <row r="74" ht="15.95" customHeight="1" spans="1:25">
      <c r="A74" s="202">
        <v>20138</v>
      </c>
      <c r="B74" s="75" t="s">
        <v>570</v>
      </c>
      <c r="C74" s="60">
        <f t="shared" ref="C74:H74" si="56">SUM(C75:C77)</f>
        <v>1791</v>
      </c>
      <c r="D74" s="60">
        <f t="shared" si="56"/>
        <v>1252</v>
      </c>
      <c r="E74" s="99">
        <f t="shared" si="48"/>
        <v>69.9050809603574</v>
      </c>
      <c r="F74" s="98">
        <f t="shared" ref="F74:F137" si="57">D74-M74</f>
        <v>-46</v>
      </c>
      <c r="G74" s="99">
        <f t="shared" si="49"/>
        <v>-3.54391371340523</v>
      </c>
      <c r="H74" s="60">
        <f t="shared" si="56"/>
        <v>787</v>
      </c>
      <c r="I74" s="98">
        <f t="shared" si="50"/>
        <v>-1004</v>
      </c>
      <c r="J74" s="99">
        <f t="shared" si="51"/>
        <v>-56.0580681183696</v>
      </c>
      <c r="K74" s="202">
        <v>20138</v>
      </c>
      <c r="L74" s="204" t="s">
        <v>570</v>
      </c>
      <c r="M74" s="184">
        <f t="shared" ref="M74:O74" si="58">SUM(M75:M77)</f>
        <v>1298</v>
      </c>
      <c r="N74" s="184">
        <f t="shared" si="58"/>
        <v>1141</v>
      </c>
      <c r="O74" s="60">
        <f t="shared" si="58"/>
        <v>1295</v>
      </c>
      <c r="P74" s="184">
        <f t="shared" si="53"/>
        <v>1252</v>
      </c>
      <c r="Q74" s="207"/>
      <c r="R74" s="185"/>
      <c r="S74" s="159"/>
      <c r="T74" s="195"/>
      <c r="U74" s="195">
        <f t="shared" si="54"/>
        <v>0</v>
      </c>
      <c r="V74" s="188"/>
      <c r="W74" s="89">
        <v>2013805</v>
      </c>
      <c r="X74" s="89" t="s">
        <v>571</v>
      </c>
      <c r="Y74" s="118"/>
    </row>
    <row r="75" ht="15.95" customHeight="1" spans="1:25">
      <c r="A75" s="202">
        <v>2013801</v>
      </c>
      <c r="B75" s="75" t="s">
        <v>470</v>
      </c>
      <c r="C75" s="60">
        <v>1031</v>
      </c>
      <c r="D75" s="60">
        <v>900</v>
      </c>
      <c r="E75" s="99">
        <f t="shared" si="48"/>
        <v>87.2938894277401</v>
      </c>
      <c r="F75" s="98">
        <f t="shared" si="57"/>
        <v>-101</v>
      </c>
      <c r="G75" s="99">
        <f t="shared" si="49"/>
        <v>-10.0899100899101</v>
      </c>
      <c r="H75" s="60">
        <v>722</v>
      </c>
      <c r="I75" s="98">
        <f t="shared" si="50"/>
        <v>-309</v>
      </c>
      <c r="J75" s="99">
        <f t="shared" si="51"/>
        <v>-29.9709020368574</v>
      </c>
      <c r="K75" s="202">
        <v>2013801</v>
      </c>
      <c r="L75" s="202" t="s">
        <v>470</v>
      </c>
      <c r="M75" s="184">
        <v>1001</v>
      </c>
      <c r="N75" s="184">
        <v>789</v>
      </c>
      <c r="O75" s="184">
        <f>C75-88</f>
        <v>943</v>
      </c>
      <c r="P75" s="184">
        <f t="shared" si="53"/>
        <v>900</v>
      </c>
      <c r="Q75" s="207"/>
      <c r="R75" s="185"/>
      <c r="S75" s="159"/>
      <c r="T75" s="195"/>
      <c r="U75" s="195">
        <f t="shared" si="54"/>
        <v>0</v>
      </c>
      <c r="W75" s="89">
        <v>2013808</v>
      </c>
      <c r="X75" s="89" t="s">
        <v>572</v>
      </c>
      <c r="Y75" s="118"/>
    </row>
    <row r="76" ht="15.95" customHeight="1" spans="1:25">
      <c r="A76" s="202">
        <v>2013802</v>
      </c>
      <c r="B76" s="75" t="s">
        <v>472</v>
      </c>
      <c r="C76" s="60"/>
      <c r="D76" s="60"/>
      <c r="E76" s="99">
        <f t="shared" si="48"/>
        <v>0</v>
      </c>
      <c r="F76" s="98">
        <f t="shared" si="57"/>
        <v>0</v>
      </c>
      <c r="G76" s="99">
        <f t="shared" si="49"/>
        <v>0</v>
      </c>
      <c r="H76" s="60">
        <v>65</v>
      </c>
      <c r="I76" s="98">
        <f t="shared" si="50"/>
        <v>65</v>
      </c>
      <c r="J76" s="99">
        <f t="shared" si="51"/>
        <v>0</v>
      </c>
      <c r="K76" s="202">
        <v>2013802</v>
      </c>
      <c r="L76" s="202" t="s">
        <v>472</v>
      </c>
      <c r="M76" s="184"/>
      <c r="N76" s="184"/>
      <c r="O76" s="184"/>
      <c r="P76" s="184">
        <f t="shared" si="53"/>
        <v>0</v>
      </c>
      <c r="Q76" s="207"/>
      <c r="R76" s="185"/>
      <c r="S76" s="159"/>
      <c r="T76" s="195"/>
      <c r="U76" s="195">
        <f t="shared" si="54"/>
        <v>0</v>
      </c>
      <c r="W76" s="89">
        <v>2013810</v>
      </c>
      <c r="X76" s="89" t="s">
        <v>573</v>
      </c>
      <c r="Y76" s="118"/>
    </row>
    <row r="77" ht="15.95" customHeight="1" spans="1:25">
      <c r="A77" s="202">
        <v>2013899</v>
      </c>
      <c r="B77" s="75" t="s">
        <v>574</v>
      </c>
      <c r="C77" s="60">
        <v>760</v>
      </c>
      <c r="D77" s="60">
        <v>352</v>
      </c>
      <c r="E77" s="99">
        <f t="shared" si="48"/>
        <v>46.3157894736842</v>
      </c>
      <c r="F77" s="98">
        <f t="shared" si="57"/>
        <v>55</v>
      </c>
      <c r="G77" s="99">
        <f t="shared" si="49"/>
        <v>18.5185185185185</v>
      </c>
      <c r="H77" s="60"/>
      <c r="I77" s="98">
        <f t="shared" si="50"/>
        <v>-760</v>
      </c>
      <c r="J77" s="99">
        <f t="shared" si="51"/>
        <v>-100</v>
      </c>
      <c r="K77" s="202">
        <v>2013899</v>
      </c>
      <c r="L77" s="202" t="s">
        <v>574</v>
      </c>
      <c r="M77" s="184">
        <v>297</v>
      </c>
      <c r="N77" s="184">
        <v>352</v>
      </c>
      <c r="O77" s="184">
        <f>C77-408</f>
        <v>352</v>
      </c>
      <c r="P77" s="184">
        <f t="shared" si="53"/>
        <v>352</v>
      </c>
      <c r="Q77" s="207"/>
      <c r="R77" s="185"/>
      <c r="S77" s="159"/>
      <c r="T77" s="195"/>
      <c r="U77" s="195">
        <f t="shared" si="54"/>
        <v>0</v>
      </c>
      <c r="W77" s="89">
        <v>20201</v>
      </c>
      <c r="X77" s="194" t="s">
        <v>575</v>
      </c>
      <c r="Y77" s="118"/>
    </row>
    <row r="78" ht="15.95" customHeight="1" spans="1:25">
      <c r="A78" s="202">
        <v>20199</v>
      </c>
      <c r="B78" s="75" t="s">
        <v>576</v>
      </c>
      <c r="C78" s="60">
        <f t="shared" ref="C78:H78" si="59">SUM(C79:C79)</f>
        <v>2200</v>
      </c>
      <c r="D78" s="60">
        <f t="shared" si="59"/>
        <v>0</v>
      </c>
      <c r="E78" s="99">
        <f t="shared" si="48"/>
        <v>0</v>
      </c>
      <c r="F78" s="98">
        <f t="shared" si="57"/>
        <v>-100</v>
      </c>
      <c r="G78" s="99">
        <f t="shared" si="49"/>
        <v>-100</v>
      </c>
      <c r="H78" s="60">
        <f t="shared" si="59"/>
        <v>1620</v>
      </c>
      <c r="I78" s="98">
        <f t="shared" si="50"/>
        <v>-580</v>
      </c>
      <c r="J78" s="99">
        <f t="shared" si="51"/>
        <v>-26.3636363636364</v>
      </c>
      <c r="K78" s="202">
        <v>20199</v>
      </c>
      <c r="L78" s="204" t="s">
        <v>576</v>
      </c>
      <c r="M78" s="184">
        <f>SUM(M79:M79)</f>
        <v>100</v>
      </c>
      <c r="N78" s="184"/>
      <c r="O78" s="60">
        <f>SUM(O79:O79)</f>
        <v>1817</v>
      </c>
      <c r="P78" s="184">
        <f t="shared" si="53"/>
        <v>0</v>
      </c>
      <c r="Q78" s="207"/>
      <c r="R78" s="185"/>
      <c r="S78" s="159"/>
      <c r="T78" s="195"/>
      <c r="U78" s="195">
        <f t="shared" si="54"/>
        <v>0</v>
      </c>
      <c r="V78" s="188"/>
      <c r="W78" s="89">
        <v>2020101</v>
      </c>
      <c r="X78" s="89" t="s">
        <v>471</v>
      </c>
      <c r="Y78" s="118"/>
    </row>
    <row r="79" ht="15.95" customHeight="1" spans="1:25">
      <c r="A79" s="202">
        <v>2019999</v>
      </c>
      <c r="B79" s="75" t="s">
        <v>577</v>
      </c>
      <c r="C79" s="60">
        <v>2200</v>
      </c>
      <c r="D79" s="60"/>
      <c r="E79" s="99">
        <f t="shared" si="48"/>
        <v>0</v>
      </c>
      <c r="F79" s="98">
        <f t="shared" si="57"/>
        <v>-100</v>
      </c>
      <c r="G79" s="99">
        <f t="shared" si="49"/>
        <v>-100</v>
      </c>
      <c r="H79" s="60">
        <v>1620</v>
      </c>
      <c r="I79" s="98">
        <f t="shared" si="50"/>
        <v>-580</v>
      </c>
      <c r="J79" s="99">
        <f t="shared" si="51"/>
        <v>-26.3636363636364</v>
      </c>
      <c r="K79" s="202">
        <v>2019999</v>
      </c>
      <c r="L79" s="202" t="s">
        <v>577</v>
      </c>
      <c r="M79" s="184">
        <v>100</v>
      </c>
      <c r="N79" s="184"/>
      <c r="O79" s="184">
        <f>C79-383</f>
        <v>1817</v>
      </c>
      <c r="P79" s="184">
        <f t="shared" si="53"/>
        <v>0</v>
      </c>
      <c r="Q79" s="207"/>
      <c r="R79" s="185"/>
      <c r="S79" s="159"/>
      <c r="T79" s="195"/>
      <c r="U79" s="195">
        <f t="shared" si="54"/>
        <v>0</v>
      </c>
      <c r="W79" s="89">
        <v>2020103</v>
      </c>
      <c r="X79" s="89" t="s">
        <v>549</v>
      </c>
      <c r="Y79" s="118"/>
    </row>
    <row r="80" ht="15.95" customHeight="1" spans="1:25">
      <c r="A80" s="202">
        <v>202</v>
      </c>
      <c r="B80" s="97" t="s">
        <v>578</v>
      </c>
      <c r="C80" s="55"/>
      <c r="D80" s="55"/>
      <c r="E80" s="96">
        <f t="shared" si="48"/>
        <v>0</v>
      </c>
      <c r="F80" s="95">
        <f t="shared" si="57"/>
        <v>0</v>
      </c>
      <c r="G80" s="96">
        <f t="shared" si="49"/>
        <v>0</v>
      </c>
      <c r="H80" s="55">
        <f>U80</f>
        <v>0</v>
      </c>
      <c r="I80" s="95">
        <f t="shared" si="50"/>
        <v>0</v>
      </c>
      <c r="J80" s="96">
        <f t="shared" si="51"/>
        <v>0</v>
      </c>
      <c r="K80" s="204">
        <v>202</v>
      </c>
      <c r="L80" s="204" t="s">
        <v>579</v>
      </c>
      <c r="M80" s="184"/>
      <c r="N80" s="184"/>
      <c r="O80" s="184"/>
      <c r="P80" s="184">
        <f t="shared" si="53"/>
        <v>0</v>
      </c>
      <c r="Q80" s="207"/>
      <c r="R80" s="185"/>
      <c r="S80" s="159"/>
      <c r="T80" s="195"/>
      <c r="U80" s="195">
        <f t="shared" si="54"/>
        <v>0</v>
      </c>
      <c r="W80" s="89">
        <v>2020104</v>
      </c>
      <c r="X80" s="89" t="s">
        <v>546</v>
      </c>
      <c r="Y80" s="118"/>
    </row>
    <row r="81" s="67" customFormat="1" ht="15.95" customHeight="1" spans="1:25">
      <c r="A81" s="204">
        <v>203</v>
      </c>
      <c r="B81" s="97" t="s">
        <v>580</v>
      </c>
      <c r="C81" s="55">
        <f t="shared" ref="C81:H81" si="60">SUM(C82,C84,C86,C88,C90)</f>
        <v>81</v>
      </c>
      <c r="D81" s="55">
        <f t="shared" si="60"/>
        <v>74</v>
      </c>
      <c r="E81" s="96">
        <f t="shared" si="48"/>
        <v>91.358024691358</v>
      </c>
      <c r="F81" s="95">
        <f t="shared" si="57"/>
        <v>-4</v>
      </c>
      <c r="G81" s="96">
        <f t="shared" si="49"/>
        <v>-5.12820512820513</v>
      </c>
      <c r="H81" s="55">
        <f t="shared" si="60"/>
        <v>100</v>
      </c>
      <c r="I81" s="95">
        <f t="shared" si="50"/>
        <v>19</v>
      </c>
      <c r="J81" s="96">
        <f t="shared" si="51"/>
        <v>23.4567901234568</v>
      </c>
      <c r="K81" s="204">
        <v>203</v>
      </c>
      <c r="L81" s="204" t="s">
        <v>581</v>
      </c>
      <c r="M81" s="55">
        <f t="shared" ref="M81:O81" si="61">SUM(M82,M84,M86,M88,M90)</f>
        <v>78</v>
      </c>
      <c r="N81" s="55">
        <f t="shared" si="61"/>
        <v>62</v>
      </c>
      <c r="O81" s="55">
        <f t="shared" si="61"/>
        <v>91</v>
      </c>
      <c r="P81" s="184">
        <f t="shared" si="53"/>
        <v>74</v>
      </c>
      <c r="Q81" s="207"/>
      <c r="R81" s="159"/>
      <c r="S81" s="159"/>
      <c r="T81" s="193"/>
      <c r="U81" s="193">
        <f t="shared" si="54"/>
        <v>0</v>
      </c>
      <c r="V81" s="188"/>
      <c r="W81" s="89">
        <v>2020150</v>
      </c>
      <c r="X81" s="89" t="s">
        <v>497</v>
      </c>
      <c r="Y81" s="118"/>
    </row>
    <row r="82" ht="15.95" customHeight="1" spans="1:25">
      <c r="A82" s="202">
        <v>20301</v>
      </c>
      <c r="B82" s="75" t="s">
        <v>582</v>
      </c>
      <c r="C82" s="60">
        <f t="shared" ref="C82:H82" si="62">SUM(C83)</f>
        <v>0</v>
      </c>
      <c r="D82" s="60">
        <f t="shared" si="62"/>
        <v>0</v>
      </c>
      <c r="E82" s="99">
        <f t="shared" si="48"/>
        <v>0</v>
      </c>
      <c r="F82" s="98">
        <f t="shared" si="57"/>
        <v>0</v>
      </c>
      <c r="G82" s="99">
        <f t="shared" si="49"/>
        <v>0</v>
      </c>
      <c r="H82" s="60">
        <f t="shared" si="62"/>
        <v>0</v>
      </c>
      <c r="I82" s="98">
        <f t="shared" si="50"/>
        <v>0</v>
      </c>
      <c r="J82" s="99">
        <f t="shared" si="51"/>
        <v>0</v>
      </c>
      <c r="K82" s="202">
        <v>20301</v>
      </c>
      <c r="L82" s="204" t="s">
        <v>583</v>
      </c>
      <c r="M82" s="184"/>
      <c r="N82" s="184"/>
      <c r="O82" s="184"/>
      <c r="P82" s="184">
        <f t="shared" si="53"/>
        <v>0</v>
      </c>
      <c r="Q82" s="207"/>
      <c r="R82" s="185"/>
      <c r="S82" s="159"/>
      <c r="T82" s="195"/>
      <c r="U82" s="195">
        <f t="shared" si="54"/>
        <v>0</v>
      </c>
      <c r="V82" s="188"/>
      <c r="W82" s="89">
        <v>2020199</v>
      </c>
      <c r="X82" s="89" t="s">
        <v>584</v>
      </c>
      <c r="Y82" s="118"/>
    </row>
    <row r="83" ht="15.95" customHeight="1" spans="1:25">
      <c r="A83" s="202">
        <v>2030101</v>
      </c>
      <c r="B83" s="75" t="s">
        <v>585</v>
      </c>
      <c r="C83" s="60"/>
      <c r="D83" s="60"/>
      <c r="E83" s="99">
        <f t="shared" si="48"/>
        <v>0</v>
      </c>
      <c r="F83" s="98">
        <f t="shared" si="57"/>
        <v>0</v>
      </c>
      <c r="G83" s="99">
        <f t="shared" si="49"/>
        <v>0</v>
      </c>
      <c r="H83" s="60"/>
      <c r="I83" s="98">
        <f t="shared" si="50"/>
        <v>0</v>
      </c>
      <c r="J83" s="99">
        <f t="shared" si="51"/>
        <v>0</v>
      </c>
      <c r="K83" s="202">
        <v>2030101</v>
      </c>
      <c r="L83" s="202" t="s">
        <v>585</v>
      </c>
      <c r="M83" s="184"/>
      <c r="N83" s="184"/>
      <c r="O83" s="184"/>
      <c r="P83" s="184">
        <f t="shared" si="53"/>
        <v>0</v>
      </c>
      <c r="Q83" s="207"/>
      <c r="R83" s="185"/>
      <c r="S83" s="159"/>
      <c r="T83" s="195"/>
      <c r="U83" s="195">
        <f t="shared" si="54"/>
        <v>0</v>
      </c>
      <c r="W83" s="89">
        <v>20202</v>
      </c>
      <c r="X83" s="194" t="s">
        <v>586</v>
      </c>
      <c r="Y83" s="118"/>
    </row>
    <row r="84" ht="15.95" customHeight="1" spans="1:25">
      <c r="A84" s="202">
        <v>20304</v>
      </c>
      <c r="B84" s="75" t="s">
        <v>587</v>
      </c>
      <c r="C84" s="60">
        <f t="shared" ref="C84:H84" si="63">SUM(C85)</f>
        <v>0</v>
      </c>
      <c r="D84" s="60">
        <f t="shared" si="63"/>
        <v>0</v>
      </c>
      <c r="E84" s="99">
        <f t="shared" si="48"/>
        <v>0</v>
      </c>
      <c r="F84" s="98">
        <f t="shared" si="57"/>
        <v>0</v>
      </c>
      <c r="G84" s="99">
        <f t="shared" si="49"/>
        <v>0</v>
      </c>
      <c r="H84" s="60">
        <f t="shared" si="63"/>
        <v>0</v>
      </c>
      <c r="I84" s="98">
        <f t="shared" si="50"/>
        <v>0</v>
      </c>
      <c r="J84" s="99">
        <f t="shared" si="51"/>
        <v>0</v>
      </c>
      <c r="K84" s="202">
        <v>20304</v>
      </c>
      <c r="L84" s="202" t="s">
        <v>587</v>
      </c>
      <c r="M84" s="184"/>
      <c r="N84" s="184"/>
      <c r="O84" s="184"/>
      <c r="P84" s="184">
        <f t="shared" si="53"/>
        <v>0</v>
      </c>
      <c r="Q84" s="207"/>
      <c r="R84" s="185"/>
      <c r="S84" s="159"/>
      <c r="T84" s="185"/>
      <c r="U84" s="195">
        <f t="shared" si="54"/>
        <v>0</v>
      </c>
      <c r="W84" s="89">
        <v>2020201</v>
      </c>
      <c r="X84" s="89" t="s">
        <v>588</v>
      </c>
      <c r="Y84" s="118"/>
    </row>
    <row r="85" ht="15.95" customHeight="1" spans="1:25">
      <c r="A85" s="202">
        <v>2030401</v>
      </c>
      <c r="B85" s="75" t="s">
        <v>589</v>
      </c>
      <c r="C85" s="60"/>
      <c r="D85" s="60"/>
      <c r="E85" s="99">
        <f t="shared" si="48"/>
        <v>0</v>
      </c>
      <c r="F85" s="98">
        <f t="shared" si="57"/>
        <v>0</v>
      </c>
      <c r="G85" s="99">
        <f t="shared" si="49"/>
        <v>0</v>
      </c>
      <c r="H85" s="60"/>
      <c r="I85" s="98">
        <f t="shared" si="50"/>
        <v>0</v>
      </c>
      <c r="J85" s="99">
        <f t="shared" si="51"/>
        <v>0</v>
      </c>
      <c r="K85" s="202">
        <v>2030401</v>
      </c>
      <c r="L85" s="202" t="s">
        <v>589</v>
      </c>
      <c r="M85" s="184"/>
      <c r="N85" s="184"/>
      <c r="O85" s="184"/>
      <c r="P85" s="184">
        <f t="shared" si="53"/>
        <v>0</v>
      </c>
      <c r="Q85" s="207"/>
      <c r="R85" s="185"/>
      <c r="S85" s="159"/>
      <c r="T85" s="195"/>
      <c r="U85" s="195">
        <f t="shared" si="54"/>
        <v>0</v>
      </c>
      <c r="V85" s="188"/>
      <c r="W85" s="89">
        <v>2020202</v>
      </c>
      <c r="X85" s="89" t="s">
        <v>590</v>
      </c>
      <c r="Y85" s="118"/>
    </row>
    <row r="86" ht="15.95" customHeight="1" spans="1:25">
      <c r="A86" s="202">
        <v>20305</v>
      </c>
      <c r="B86" s="75" t="s">
        <v>591</v>
      </c>
      <c r="C86" s="60">
        <f t="shared" ref="C86:H86" si="64">SUM(C87)</f>
        <v>0</v>
      </c>
      <c r="D86" s="60">
        <f t="shared" si="64"/>
        <v>0</v>
      </c>
      <c r="E86" s="99">
        <f t="shared" si="48"/>
        <v>0</v>
      </c>
      <c r="F86" s="98">
        <f t="shared" si="57"/>
        <v>0</v>
      </c>
      <c r="G86" s="99">
        <f t="shared" si="49"/>
        <v>0</v>
      </c>
      <c r="H86" s="60">
        <f t="shared" si="64"/>
        <v>0</v>
      </c>
      <c r="I86" s="98">
        <f t="shared" si="50"/>
        <v>0</v>
      </c>
      <c r="J86" s="99">
        <f t="shared" si="51"/>
        <v>0</v>
      </c>
      <c r="K86" s="202">
        <v>20305</v>
      </c>
      <c r="L86" s="202" t="s">
        <v>591</v>
      </c>
      <c r="M86" s="184"/>
      <c r="N86" s="184"/>
      <c r="O86" s="184"/>
      <c r="P86" s="184">
        <f t="shared" si="53"/>
        <v>0</v>
      </c>
      <c r="Q86" s="207"/>
      <c r="R86" s="185"/>
      <c r="S86" s="159"/>
      <c r="T86" s="195"/>
      <c r="U86" s="195">
        <f t="shared" si="54"/>
        <v>0</v>
      </c>
      <c r="V86" s="188"/>
      <c r="W86" s="89">
        <v>20203</v>
      </c>
      <c r="X86" s="194" t="s">
        <v>592</v>
      </c>
      <c r="Y86" s="118"/>
    </row>
    <row r="87" ht="15.95" customHeight="1" spans="1:25">
      <c r="A87" s="202">
        <v>2030501</v>
      </c>
      <c r="B87" s="75" t="s">
        <v>593</v>
      </c>
      <c r="C87" s="60"/>
      <c r="D87" s="60"/>
      <c r="E87" s="99">
        <f t="shared" si="48"/>
        <v>0</v>
      </c>
      <c r="F87" s="98">
        <f t="shared" si="57"/>
        <v>0</v>
      </c>
      <c r="G87" s="99">
        <f t="shared" si="49"/>
        <v>0</v>
      </c>
      <c r="H87" s="60"/>
      <c r="I87" s="98">
        <f t="shared" si="50"/>
        <v>0</v>
      </c>
      <c r="J87" s="99">
        <f t="shared" si="51"/>
        <v>0</v>
      </c>
      <c r="K87" s="202">
        <v>2030501</v>
      </c>
      <c r="L87" s="202" t="s">
        <v>593</v>
      </c>
      <c r="M87" s="184"/>
      <c r="N87" s="184"/>
      <c r="O87" s="184"/>
      <c r="P87" s="184">
        <f t="shared" si="53"/>
        <v>0</v>
      </c>
      <c r="Q87" s="207"/>
      <c r="R87" s="185"/>
      <c r="S87" s="159"/>
      <c r="T87" s="195"/>
      <c r="U87" s="195">
        <f t="shared" si="54"/>
        <v>0</v>
      </c>
      <c r="W87" s="89">
        <v>2020304</v>
      </c>
      <c r="X87" s="89" t="s">
        <v>594</v>
      </c>
      <c r="Y87" s="118"/>
    </row>
    <row r="88" ht="15.95" customHeight="1" spans="1:25">
      <c r="A88" s="202">
        <v>20306</v>
      </c>
      <c r="B88" s="75" t="s">
        <v>595</v>
      </c>
      <c r="C88" s="60">
        <f t="shared" ref="C88:H88" si="65">SUM(C89:C89)</f>
        <v>0</v>
      </c>
      <c r="D88" s="60">
        <f t="shared" si="65"/>
        <v>0</v>
      </c>
      <c r="E88" s="99">
        <f t="shared" si="48"/>
        <v>0</v>
      </c>
      <c r="F88" s="98">
        <f t="shared" si="57"/>
        <v>0</v>
      </c>
      <c r="G88" s="99">
        <f t="shared" si="49"/>
        <v>0</v>
      </c>
      <c r="H88" s="60">
        <f t="shared" si="65"/>
        <v>45</v>
      </c>
      <c r="I88" s="98">
        <f t="shared" si="50"/>
        <v>45</v>
      </c>
      <c r="J88" s="99">
        <f t="shared" si="51"/>
        <v>0</v>
      </c>
      <c r="K88" s="202">
        <v>20306</v>
      </c>
      <c r="L88" s="204" t="s">
        <v>595</v>
      </c>
      <c r="M88" s="60">
        <f>SUM(M89:M89)</f>
        <v>0</v>
      </c>
      <c r="N88" s="60">
        <f>SUM(N89:N89)</f>
        <v>0</v>
      </c>
      <c r="O88" s="184"/>
      <c r="P88" s="184">
        <f t="shared" si="53"/>
        <v>0</v>
      </c>
      <c r="Q88" s="207"/>
      <c r="R88" s="185"/>
      <c r="S88" s="159"/>
      <c r="T88" s="185"/>
      <c r="U88" s="195">
        <f t="shared" si="54"/>
        <v>0</v>
      </c>
      <c r="W88" s="89">
        <v>2020306</v>
      </c>
      <c r="X88" s="89" t="s">
        <v>596</v>
      </c>
      <c r="Y88" s="118"/>
    </row>
    <row r="89" ht="15.95" customHeight="1" spans="1:25">
      <c r="A89" s="202">
        <v>2030607</v>
      </c>
      <c r="B89" s="75" t="s">
        <v>597</v>
      </c>
      <c r="C89" s="60"/>
      <c r="D89" s="60"/>
      <c r="E89" s="99">
        <f t="shared" si="48"/>
        <v>0</v>
      </c>
      <c r="F89" s="98">
        <f t="shared" si="57"/>
        <v>0</v>
      </c>
      <c r="G89" s="99">
        <f t="shared" si="49"/>
        <v>0</v>
      </c>
      <c r="H89" s="60">
        <v>45</v>
      </c>
      <c r="I89" s="98">
        <f t="shared" si="50"/>
        <v>45</v>
      </c>
      <c r="J89" s="99">
        <f t="shared" si="51"/>
        <v>0</v>
      </c>
      <c r="K89" s="202">
        <v>2030607</v>
      </c>
      <c r="L89" s="202" t="s">
        <v>597</v>
      </c>
      <c r="M89" s="184"/>
      <c r="N89" s="184"/>
      <c r="O89" s="184"/>
      <c r="P89" s="184">
        <f t="shared" si="53"/>
        <v>0</v>
      </c>
      <c r="Q89" s="207"/>
      <c r="R89" s="185"/>
      <c r="S89" s="159"/>
      <c r="T89" s="185"/>
      <c r="U89" s="195">
        <f t="shared" si="54"/>
        <v>0</v>
      </c>
      <c r="W89" s="89">
        <v>20205</v>
      </c>
      <c r="X89" s="194" t="s">
        <v>598</v>
      </c>
      <c r="Y89" s="118"/>
    </row>
    <row r="90" ht="15.95" customHeight="1" spans="1:25">
      <c r="A90" s="202">
        <v>20399</v>
      </c>
      <c r="B90" s="75" t="s">
        <v>599</v>
      </c>
      <c r="C90" s="60">
        <f t="shared" ref="C90:H90" si="66">SUM(C91)</f>
        <v>81</v>
      </c>
      <c r="D90" s="60">
        <f t="shared" si="66"/>
        <v>74</v>
      </c>
      <c r="E90" s="99">
        <f t="shared" si="48"/>
        <v>91.358024691358</v>
      </c>
      <c r="F90" s="98">
        <f t="shared" si="57"/>
        <v>-4</v>
      </c>
      <c r="G90" s="99">
        <f t="shared" si="49"/>
        <v>-5.12820512820513</v>
      </c>
      <c r="H90" s="60">
        <f t="shared" si="66"/>
        <v>55</v>
      </c>
      <c r="I90" s="98">
        <f t="shared" si="50"/>
        <v>-26</v>
      </c>
      <c r="J90" s="99">
        <f t="shared" si="51"/>
        <v>-32.0987654320988</v>
      </c>
      <c r="K90" s="202">
        <v>20399</v>
      </c>
      <c r="L90" s="202" t="s">
        <v>599</v>
      </c>
      <c r="M90" s="184">
        <f t="shared" ref="M90:O90" si="67">M91</f>
        <v>78</v>
      </c>
      <c r="N90" s="184">
        <f t="shared" si="67"/>
        <v>62</v>
      </c>
      <c r="O90" s="60">
        <f t="shared" si="67"/>
        <v>91</v>
      </c>
      <c r="P90" s="184">
        <f t="shared" si="53"/>
        <v>74</v>
      </c>
      <c r="Q90" s="207"/>
      <c r="R90" s="185"/>
      <c r="S90" s="159"/>
      <c r="T90" s="195"/>
      <c r="U90" s="195">
        <f t="shared" si="54"/>
        <v>0</v>
      </c>
      <c r="V90" s="188"/>
      <c r="W90" s="89">
        <v>2020505</v>
      </c>
      <c r="X90" s="89" t="s">
        <v>600</v>
      </c>
      <c r="Y90" s="118"/>
    </row>
    <row r="91" ht="15.95" customHeight="1" spans="1:25">
      <c r="A91" s="202">
        <v>2039901</v>
      </c>
      <c r="B91" s="75" t="s">
        <v>601</v>
      </c>
      <c r="C91" s="60">
        <v>81</v>
      </c>
      <c r="D91" s="60">
        <v>74</v>
      </c>
      <c r="E91" s="99">
        <f t="shared" si="48"/>
        <v>91.358024691358</v>
      </c>
      <c r="F91" s="98">
        <f t="shared" si="57"/>
        <v>-4</v>
      </c>
      <c r="G91" s="99">
        <f t="shared" si="49"/>
        <v>-5.12820512820513</v>
      </c>
      <c r="H91" s="60">
        <v>55</v>
      </c>
      <c r="I91" s="98">
        <f t="shared" si="50"/>
        <v>-26</v>
      </c>
      <c r="J91" s="99">
        <f t="shared" si="51"/>
        <v>-32.0987654320988</v>
      </c>
      <c r="K91" s="202">
        <v>2039999</v>
      </c>
      <c r="L91" s="202" t="s">
        <v>601</v>
      </c>
      <c r="M91" s="184">
        <v>78</v>
      </c>
      <c r="N91" s="184">
        <v>62</v>
      </c>
      <c r="O91" s="184">
        <f>C91+10</f>
        <v>91</v>
      </c>
      <c r="P91" s="184">
        <f t="shared" si="53"/>
        <v>74</v>
      </c>
      <c r="Q91" s="207"/>
      <c r="R91" s="185"/>
      <c r="S91" s="159"/>
      <c r="T91" s="185"/>
      <c r="U91" s="195">
        <f t="shared" si="54"/>
        <v>0</v>
      </c>
      <c r="W91" s="89">
        <v>2020599</v>
      </c>
      <c r="X91" s="89" t="s">
        <v>602</v>
      </c>
      <c r="Y91" s="118"/>
    </row>
    <row r="92" ht="15.95" customHeight="1" spans="1:25">
      <c r="A92" s="202">
        <v>204</v>
      </c>
      <c r="B92" s="97" t="s">
        <v>603</v>
      </c>
      <c r="C92" s="55">
        <f t="shared" ref="C92:H92" si="68">SUM(C93,C96,C98,C100,C102,C104,C114,C116,C118,C120,C122)</f>
        <v>6762</v>
      </c>
      <c r="D92" s="55">
        <f t="shared" si="68"/>
        <v>5396</v>
      </c>
      <c r="E92" s="96">
        <f t="shared" si="48"/>
        <v>79.798876072168</v>
      </c>
      <c r="F92" s="95">
        <f t="shared" si="57"/>
        <v>-783</v>
      </c>
      <c r="G92" s="96">
        <f t="shared" si="49"/>
        <v>-12.6719533905163</v>
      </c>
      <c r="H92" s="55">
        <f t="shared" si="68"/>
        <v>6029</v>
      </c>
      <c r="I92" s="95">
        <f t="shared" si="50"/>
        <v>-733</v>
      </c>
      <c r="J92" s="96">
        <f t="shared" si="51"/>
        <v>-10.8399881691807</v>
      </c>
      <c r="K92" s="204">
        <v>204</v>
      </c>
      <c r="L92" s="204" t="s">
        <v>604</v>
      </c>
      <c r="M92" s="55">
        <f t="shared" ref="M92:O92" si="69">SUM(M93,M96,M98,M100,M102,M104,M114,M116,M118,M120,M122)</f>
        <v>6179</v>
      </c>
      <c r="N92" s="55">
        <f t="shared" si="69"/>
        <v>3927</v>
      </c>
      <c r="O92" s="55">
        <f t="shared" si="69"/>
        <v>7343</v>
      </c>
      <c r="P92" s="184">
        <f t="shared" si="53"/>
        <v>5396</v>
      </c>
      <c r="Q92" s="207"/>
      <c r="R92" s="185"/>
      <c r="S92" s="159"/>
      <c r="T92" s="195"/>
      <c r="U92" s="195">
        <f t="shared" si="54"/>
        <v>0</v>
      </c>
      <c r="V92" s="188"/>
      <c r="W92" s="89">
        <v>20206</v>
      </c>
      <c r="X92" s="194" t="s">
        <v>605</v>
      </c>
      <c r="Y92" s="118"/>
    </row>
    <row r="93" ht="15.95" customHeight="1" spans="1:25">
      <c r="A93" s="202">
        <v>20401</v>
      </c>
      <c r="B93" s="75" t="s">
        <v>606</v>
      </c>
      <c r="C93" s="60">
        <f t="shared" ref="C93:H93" si="70">SUM(C94:C95)</f>
        <v>0</v>
      </c>
      <c r="D93" s="60">
        <f t="shared" si="70"/>
        <v>0</v>
      </c>
      <c r="E93" s="99">
        <f t="shared" si="48"/>
        <v>0</v>
      </c>
      <c r="F93" s="98">
        <f t="shared" si="57"/>
        <v>0</v>
      </c>
      <c r="G93" s="99">
        <f t="shared" si="49"/>
        <v>0</v>
      </c>
      <c r="H93" s="60">
        <f t="shared" si="70"/>
        <v>0</v>
      </c>
      <c r="I93" s="98">
        <f t="shared" si="50"/>
        <v>0</v>
      </c>
      <c r="J93" s="99">
        <f t="shared" si="51"/>
        <v>0</v>
      </c>
      <c r="K93" s="202">
        <v>20401</v>
      </c>
      <c r="L93" s="204" t="s">
        <v>606</v>
      </c>
      <c r="M93" s="184"/>
      <c r="N93" s="184"/>
      <c r="O93" s="184"/>
      <c r="P93" s="184">
        <f t="shared" si="53"/>
        <v>0</v>
      </c>
      <c r="Q93" s="207"/>
      <c r="R93" s="185"/>
      <c r="S93" s="159"/>
      <c r="T93" s="195"/>
      <c r="U93" s="195">
        <f t="shared" si="54"/>
        <v>0</v>
      </c>
      <c r="V93" s="188"/>
      <c r="W93" s="89">
        <v>2020601</v>
      </c>
      <c r="X93" s="89" t="s">
        <v>607</v>
      </c>
      <c r="Y93" s="118"/>
    </row>
    <row r="94" ht="15.95" customHeight="1" spans="1:25">
      <c r="A94" s="202">
        <v>2040101</v>
      </c>
      <c r="B94" s="75" t="s">
        <v>608</v>
      </c>
      <c r="C94" s="60"/>
      <c r="D94" s="60"/>
      <c r="E94" s="99">
        <f t="shared" si="48"/>
        <v>0</v>
      </c>
      <c r="F94" s="98">
        <f t="shared" si="57"/>
        <v>0</v>
      </c>
      <c r="G94" s="99">
        <f t="shared" si="49"/>
        <v>0</v>
      </c>
      <c r="H94" s="60"/>
      <c r="I94" s="98">
        <f t="shared" si="50"/>
        <v>0</v>
      </c>
      <c r="J94" s="99">
        <f t="shared" si="51"/>
        <v>0</v>
      </c>
      <c r="K94" s="202">
        <v>2040101</v>
      </c>
      <c r="L94" s="202" t="s">
        <v>608</v>
      </c>
      <c r="M94" s="184"/>
      <c r="N94" s="184"/>
      <c r="O94" s="184"/>
      <c r="P94" s="184">
        <f t="shared" si="53"/>
        <v>0</v>
      </c>
      <c r="Q94" s="207"/>
      <c r="R94" s="185"/>
      <c r="S94" s="159"/>
      <c r="T94" s="185"/>
      <c r="U94" s="195">
        <f t="shared" si="54"/>
        <v>0</v>
      </c>
      <c r="W94" s="89">
        <v>20207</v>
      </c>
      <c r="X94" s="194" t="s">
        <v>609</v>
      </c>
      <c r="Y94" s="118"/>
    </row>
    <row r="95" ht="15.95" customHeight="1" spans="1:25">
      <c r="A95" s="202">
        <v>2040199</v>
      </c>
      <c r="B95" s="75" t="s">
        <v>610</v>
      </c>
      <c r="C95" s="60"/>
      <c r="D95" s="60"/>
      <c r="E95" s="99">
        <f t="shared" si="48"/>
        <v>0</v>
      </c>
      <c r="F95" s="98">
        <f t="shared" si="57"/>
        <v>0</v>
      </c>
      <c r="G95" s="99">
        <f t="shared" si="49"/>
        <v>0</v>
      </c>
      <c r="H95" s="60"/>
      <c r="I95" s="98">
        <f t="shared" si="50"/>
        <v>0</v>
      </c>
      <c r="J95" s="99">
        <f t="shared" si="51"/>
        <v>0</v>
      </c>
      <c r="K95" s="202">
        <v>2040199</v>
      </c>
      <c r="L95" s="202" t="s">
        <v>610</v>
      </c>
      <c r="M95" s="184"/>
      <c r="N95" s="184"/>
      <c r="O95" s="184"/>
      <c r="P95" s="184">
        <f t="shared" si="53"/>
        <v>0</v>
      </c>
      <c r="Q95" s="207"/>
      <c r="R95" s="185"/>
      <c r="S95" s="159"/>
      <c r="T95" s="195"/>
      <c r="U95" s="195">
        <f t="shared" si="54"/>
        <v>0</v>
      </c>
      <c r="W95" s="89">
        <v>2020701</v>
      </c>
      <c r="X95" s="89" t="s">
        <v>611</v>
      </c>
      <c r="Y95" s="118"/>
    </row>
    <row r="96" ht="15.95" customHeight="1" spans="1:25">
      <c r="A96" s="202">
        <v>20402</v>
      </c>
      <c r="B96" s="75" t="s">
        <v>612</v>
      </c>
      <c r="C96" s="60">
        <f t="shared" ref="C96:H96" si="71">SUM(C97:C97)</f>
        <v>5495</v>
      </c>
      <c r="D96" s="60">
        <f t="shared" si="71"/>
        <v>4524</v>
      </c>
      <c r="E96" s="99">
        <f t="shared" si="48"/>
        <v>82.3293903548681</v>
      </c>
      <c r="F96" s="98">
        <f t="shared" si="57"/>
        <v>-38</v>
      </c>
      <c r="G96" s="99">
        <f t="shared" si="49"/>
        <v>-0.832967996492762</v>
      </c>
      <c r="H96" s="60">
        <f t="shared" si="71"/>
        <v>4746</v>
      </c>
      <c r="I96" s="98">
        <f t="shared" si="50"/>
        <v>-749</v>
      </c>
      <c r="J96" s="99">
        <f t="shared" si="51"/>
        <v>-13.6305732484076</v>
      </c>
      <c r="K96" s="202">
        <v>20402</v>
      </c>
      <c r="L96" s="204" t="s">
        <v>612</v>
      </c>
      <c r="M96" s="184">
        <f t="shared" ref="M96:O96" si="72">SUM(M97:M97)</f>
        <v>4562</v>
      </c>
      <c r="N96" s="184">
        <f t="shared" si="72"/>
        <v>3248</v>
      </c>
      <c r="O96" s="60">
        <f t="shared" si="72"/>
        <v>5081</v>
      </c>
      <c r="P96" s="184">
        <f t="shared" si="53"/>
        <v>4524</v>
      </c>
      <c r="Q96" s="207"/>
      <c r="R96" s="185"/>
      <c r="S96" s="159"/>
      <c r="T96" s="195"/>
      <c r="U96" s="195">
        <f t="shared" si="54"/>
        <v>0</v>
      </c>
      <c r="V96" s="188"/>
      <c r="W96" s="89">
        <v>2020702</v>
      </c>
      <c r="X96" s="89" t="s">
        <v>613</v>
      </c>
      <c r="Y96" s="118"/>
    </row>
    <row r="97" s="67" customFormat="1" ht="15.95" customHeight="1" spans="1:25">
      <c r="A97" s="202">
        <v>2040299</v>
      </c>
      <c r="B97" s="75" t="s">
        <v>614</v>
      </c>
      <c r="C97" s="60">
        <v>5495</v>
      </c>
      <c r="D97" s="60">
        <v>4524</v>
      </c>
      <c r="E97" s="99">
        <f t="shared" si="48"/>
        <v>82.3293903548681</v>
      </c>
      <c r="F97" s="98">
        <f t="shared" si="57"/>
        <v>-38</v>
      </c>
      <c r="G97" s="99">
        <f t="shared" si="49"/>
        <v>-0.832967996492762</v>
      </c>
      <c r="H97" s="60">
        <v>4746</v>
      </c>
      <c r="I97" s="98">
        <f t="shared" si="50"/>
        <v>-749</v>
      </c>
      <c r="J97" s="99">
        <f t="shared" si="51"/>
        <v>-13.6305732484076</v>
      </c>
      <c r="K97" s="202">
        <v>2040299</v>
      </c>
      <c r="L97" s="202" t="s">
        <v>614</v>
      </c>
      <c r="M97" s="184">
        <v>4562</v>
      </c>
      <c r="N97" s="184">
        <v>3248</v>
      </c>
      <c r="O97" s="184">
        <f>C97+685-1099</f>
        <v>5081</v>
      </c>
      <c r="P97" s="184">
        <f t="shared" si="53"/>
        <v>4524</v>
      </c>
      <c r="Q97" s="207"/>
      <c r="R97" s="159"/>
      <c r="S97" s="159"/>
      <c r="T97" s="159"/>
      <c r="U97" s="193">
        <f t="shared" si="54"/>
        <v>0</v>
      </c>
      <c r="V97" s="71"/>
      <c r="W97" s="89">
        <v>2029999</v>
      </c>
      <c r="X97" s="194" t="s">
        <v>615</v>
      </c>
      <c r="Y97" s="118"/>
    </row>
    <row r="98" ht="15.95" customHeight="1" spans="1:25">
      <c r="A98" s="202">
        <v>20403</v>
      </c>
      <c r="B98" s="75" t="s">
        <v>616</v>
      </c>
      <c r="C98" s="60">
        <f t="shared" ref="C98:H98" si="73">SUM(C99:C99)</f>
        <v>1</v>
      </c>
      <c r="D98" s="60">
        <f t="shared" si="73"/>
        <v>0</v>
      </c>
      <c r="E98" s="99">
        <f t="shared" si="48"/>
        <v>0</v>
      </c>
      <c r="F98" s="98">
        <f t="shared" si="57"/>
        <v>0</v>
      </c>
      <c r="G98" s="99">
        <f t="shared" si="49"/>
        <v>0</v>
      </c>
      <c r="H98" s="60">
        <f t="shared" si="73"/>
        <v>0</v>
      </c>
      <c r="I98" s="98">
        <f t="shared" si="50"/>
        <v>-1</v>
      </c>
      <c r="J98" s="99">
        <f t="shared" si="51"/>
        <v>-100</v>
      </c>
      <c r="K98" s="202">
        <v>20403</v>
      </c>
      <c r="L98" s="204" t="s">
        <v>616</v>
      </c>
      <c r="M98" s="184"/>
      <c r="N98" s="184"/>
      <c r="O98" s="60">
        <f>SUM(O99:O99)</f>
        <v>0</v>
      </c>
      <c r="P98" s="184">
        <f t="shared" si="53"/>
        <v>0</v>
      </c>
      <c r="Q98" s="207"/>
      <c r="R98" s="185"/>
      <c r="S98" s="159"/>
      <c r="T98" s="185"/>
      <c r="U98" s="195">
        <f t="shared" si="54"/>
        <v>0</v>
      </c>
      <c r="W98" s="89">
        <v>203</v>
      </c>
      <c r="X98" s="194" t="s">
        <v>617</v>
      </c>
      <c r="Y98" s="118"/>
    </row>
    <row r="99" ht="15.95" customHeight="1" spans="1:25">
      <c r="A99" s="202">
        <v>2040399</v>
      </c>
      <c r="B99" s="75" t="s">
        <v>618</v>
      </c>
      <c r="C99" s="60">
        <v>1</v>
      </c>
      <c r="D99" s="60"/>
      <c r="E99" s="99">
        <f t="shared" si="48"/>
        <v>0</v>
      </c>
      <c r="F99" s="98">
        <f t="shared" si="57"/>
        <v>0</v>
      </c>
      <c r="G99" s="99">
        <f t="shared" si="49"/>
        <v>0</v>
      </c>
      <c r="H99" s="60"/>
      <c r="I99" s="98">
        <f t="shared" si="50"/>
        <v>-1</v>
      </c>
      <c r="J99" s="99">
        <f t="shared" si="51"/>
        <v>-100</v>
      </c>
      <c r="K99" s="202">
        <v>2040399</v>
      </c>
      <c r="L99" s="202" t="s">
        <v>618</v>
      </c>
      <c r="M99" s="184"/>
      <c r="N99" s="184"/>
      <c r="O99" s="184">
        <f>C99-1</f>
        <v>0</v>
      </c>
      <c r="P99" s="184">
        <f t="shared" si="53"/>
        <v>0</v>
      </c>
      <c r="Q99" s="207"/>
      <c r="R99" s="185"/>
      <c r="S99" s="159"/>
      <c r="T99" s="195"/>
      <c r="U99" s="195">
        <f t="shared" si="54"/>
        <v>0</v>
      </c>
      <c r="V99" s="188"/>
      <c r="W99" s="89">
        <v>2030501</v>
      </c>
      <c r="X99" s="89" t="s">
        <v>619</v>
      </c>
      <c r="Y99" s="118"/>
    </row>
    <row r="100" ht="15.95" customHeight="1" spans="1:25">
      <c r="A100" s="202">
        <v>20404</v>
      </c>
      <c r="B100" s="75" t="s">
        <v>620</v>
      </c>
      <c r="C100" s="60">
        <f t="shared" ref="C100:H100" si="74">SUM(C101:C101)</f>
        <v>0</v>
      </c>
      <c r="D100" s="60">
        <f t="shared" si="74"/>
        <v>0</v>
      </c>
      <c r="E100" s="99">
        <f t="shared" si="48"/>
        <v>0</v>
      </c>
      <c r="F100" s="98">
        <f t="shared" si="57"/>
        <v>-60</v>
      </c>
      <c r="G100" s="99">
        <f t="shared" si="49"/>
        <v>-100</v>
      </c>
      <c r="H100" s="60">
        <f t="shared" si="74"/>
        <v>0</v>
      </c>
      <c r="I100" s="98">
        <f t="shared" si="50"/>
        <v>0</v>
      </c>
      <c r="J100" s="99">
        <f t="shared" si="51"/>
        <v>0</v>
      </c>
      <c r="K100" s="202">
        <v>20404</v>
      </c>
      <c r="L100" s="204" t="s">
        <v>620</v>
      </c>
      <c r="M100" s="184">
        <f>SUM(M101:M101)</f>
        <v>60</v>
      </c>
      <c r="N100" s="184">
        <f>SUM(N101:N101)</f>
        <v>0</v>
      </c>
      <c r="O100" s="184"/>
      <c r="P100" s="184">
        <f t="shared" si="53"/>
        <v>0</v>
      </c>
      <c r="Q100" s="207"/>
      <c r="R100" s="185"/>
      <c r="S100" s="159"/>
      <c r="T100" s="195"/>
      <c r="U100" s="195">
        <f t="shared" si="54"/>
        <v>0</v>
      </c>
      <c r="W100" s="89">
        <v>20306</v>
      </c>
      <c r="X100" s="194" t="s">
        <v>621</v>
      </c>
      <c r="Y100" s="118"/>
    </row>
    <row r="101" ht="15.95" customHeight="1" spans="1:25">
      <c r="A101" s="202">
        <v>2040499</v>
      </c>
      <c r="B101" s="75" t="s">
        <v>622</v>
      </c>
      <c r="C101" s="60"/>
      <c r="D101" s="60"/>
      <c r="E101" s="99">
        <f t="shared" si="48"/>
        <v>0</v>
      </c>
      <c r="F101" s="98">
        <f t="shared" si="57"/>
        <v>-60</v>
      </c>
      <c r="G101" s="99">
        <f t="shared" si="49"/>
        <v>-100</v>
      </c>
      <c r="H101" s="60"/>
      <c r="I101" s="98">
        <f t="shared" si="50"/>
        <v>0</v>
      </c>
      <c r="J101" s="99">
        <f t="shared" si="51"/>
        <v>0</v>
      </c>
      <c r="K101" s="202">
        <v>2040499</v>
      </c>
      <c r="L101" s="202" t="s">
        <v>622</v>
      </c>
      <c r="M101" s="184">
        <v>60</v>
      </c>
      <c r="N101" s="184"/>
      <c r="O101" s="184"/>
      <c r="P101" s="184">
        <f t="shared" si="53"/>
        <v>0</v>
      </c>
      <c r="Q101" s="207"/>
      <c r="R101" s="185"/>
      <c r="S101" s="159"/>
      <c r="T101" s="195"/>
      <c r="U101" s="195">
        <f t="shared" si="54"/>
        <v>0</v>
      </c>
      <c r="V101" s="188"/>
      <c r="W101" s="89">
        <v>2030607</v>
      </c>
      <c r="X101" s="89" t="s">
        <v>623</v>
      </c>
      <c r="Y101" s="118"/>
    </row>
    <row r="102" ht="15.95" customHeight="1" spans="1:25">
      <c r="A102" s="202">
        <v>20405</v>
      </c>
      <c r="B102" s="75" t="s">
        <v>624</v>
      </c>
      <c r="C102" s="60">
        <f t="shared" ref="C102:H102" si="75">SUM(C103:C103)</f>
        <v>0</v>
      </c>
      <c r="D102" s="60">
        <f t="shared" si="75"/>
        <v>0</v>
      </c>
      <c r="E102" s="99">
        <f t="shared" si="48"/>
        <v>0</v>
      </c>
      <c r="F102" s="98">
        <f t="shared" si="57"/>
        <v>-60</v>
      </c>
      <c r="G102" s="99">
        <f t="shared" si="49"/>
        <v>-100</v>
      </c>
      <c r="H102" s="60">
        <f t="shared" si="75"/>
        <v>0</v>
      </c>
      <c r="I102" s="98">
        <f t="shared" si="50"/>
        <v>0</v>
      </c>
      <c r="J102" s="99">
        <f t="shared" si="51"/>
        <v>0</v>
      </c>
      <c r="K102" s="202">
        <v>20405</v>
      </c>
      <c r="L102" s="204" t="s">
        <v>624</v>
      </c>
      <c r="M102" s="184">
        <f>SUM(M103:M103)</f>
        <v>60</v>
      </c>
      <c r="N102" s="184">
        <f>SUM(N103:N103)</f>
        <v>0</v>
      </c>
      <c r="O102" s="184"/>
      <c r="P102" s="184">
        <f t="shared" si="53"/>
        <v>0</v>
      </c>
      <c r="Q102" s="207"/>
      <c r="R102" s="185"/>
      <c r="S102" s="159"/>
      <c r="T102" s="195"/>
      <c r="U102" s="195">
        <f t="shared" si="54"/>
        <v>0</v>
      </c>
      <c r="W102" s="89">
        <v>2030608</v>
      </c>
      <c r="X102" s="89" t="s">
        <v>625</v>
      </c>
      <c r="Y102" s="118"/>
    </row>
    <row r="103" ht="15.95" customHeight="1" spans="1:25">
      <c r="A103" s="202">
        <v>2040599</v>
      </c>
      <c r="B103" s="75" t="s">
        <v>626</v>
      </c>
      <c r="C103" s="60"/>
      <c r="D103" s="60"/>
      <c r="E103" s="99">
        <f t="shared" si="48"/>
        <v>0</v>
      </c>
      <c r="F103" s="98">
        <f t="shared" si="57"/>
        <v>-60</v>
      </c>
      <c r="G103" s="99">
        <f t="shared" si="49"/>
        <v>-100</v>
      </c>
      <c r="H103" s="60"/>
      <c r="I103" s="98">
        <f t="shared" si="50"/>
        <v>0</v>
      </c>
      <c r="J103" s="99">
        <f t="shared" si="51"/>
        <v>0</v>
      </c>
      <c r="K103" s="202">
        <v>2040599</v>
      </c>
      <c r="L103" s="202" t="s">
        <v>626</v>
      </c>
      <c r="M103" s="184">
        <v>60</v>
      </c>
      <c r="N103" s="184"/>
      <c r="O103" s="184"/>
      <c r="P103" s="184">
        <f t="shared" si="53"/>
        <v>0</v>
      </c>
      <c r="Q103" s="207"/>
      <c r="R103" s="185"/>
      <c r="S103" s="159"/>
      <c r="T103" s="195"/>
      <c r="U103" s="195">
        <f t="shared" si="54"/>
        <v>0</v>
      </c>
      <c r="W103" s="89">
        <v>20402</v>
      </c>
      <c r="X103" s="194" t="s">
        <v>627</v>
      </c>
      <c r="Y103" s="118"/>
    </row>
    <row r="104" ht="15.95" customHeight="1" spans="1:25">
      <c r="A104" s="202">
        <v>20406</v>
      </c>
      <c r="B104" s="75" t="s">
        <v>628</v>
      </c>
      <c r="C104" s="60">
        <f t="shared" ref="C104:H104" si="76">SUM(C105:C113)</f>
        <v>331</v>
      </c>
      <c r="D104" s="60">
        <f t="shared" si="76"/>
        <v>350</v>
      </c>
      <c r="E104" s="99">
        <f t="shared" si="48"/>
        <v>105.740181268882</v>
      </c>
      <c r="F104" s="98">
        <f t="shared" si="57"/>
        <v>-277</v>
      </c>
      <c r="G104" s="99">
        <f t="shared" si="49"/>
        <v>-44.1786283891547</v>
      </c>
      <c r="H104" s="60">
        <f t="shared" si="76"/>
        <v>447</v>
      </c>
      <c r="I104" s="98">
        <f t="shared" si="50"/>
        <v>116</v>
      </c>
      <c r="J104" s="99">
        <f t="shared" si="51"/>
        <v>35.0453172205438</v>
      </c>
      <c r="K104" s="202">
        <v>20406</v>
      </c>
      <c r="L104" s="204" t="s">
        <v>628</v>
      </c>
      <c r="M104" s="184">
        <f t="shared" ref="M104:O104" si="77">SUM(M105:M113)</f>
        <v>627</v>
      </c>
      <c r="N104" s="184">
        <f t="shared" si="77"/>
        <v>238</v>
      </c>
      <c r="O104" s="60">
        <f t="shared" si="77"/>
        <v>265</v>
      </c>
      <c r="P104" s="184">
        <f t="shared" si="53"/>
        <v>350</v>
      </c>
      <c r="Q104" s="207"/>
      <c r="R104" s="185"/>
      <c r="S104" s="159"/>
      <c r="T104" s="195"/>
      <c r="U104" s="195">
        <f t="shared" si="54"/>
        <v>0</v>
      </c>
      <c r="W104" s="89">
        <v>2040201</v>
      </c>
      <c r="X104" s="89" t="s">
        <v>471</v>
      </c>
      <c r="Y104" s="118"/>
    </row>
    <row r="105" ht="15.95" customHeight="1" spans="1:25">
      <c r="A105" s="202">
        <v>2040601</v>
      </c>
      <c r="B105" s="75" t="s">
        <v>470</v>
      </c>
      <c r="C105" s="60">
        <v>71</v>
      </c>
      <c r="D105" s="60">
        <v>107</v>
      </c>
      <c r="E105" s="99">
        <f t="shared" si="48"/>
        <v>150.704225352113</v>
      </c>
      <c r="F105" s="98">
        <f t="shared" si="57"/>
        <v>-15</v>
      </c>
      <c r="G105" s="99">
        <f t="shared" si="49"/>
        <v>-12.2950819672131</v>
      </c>
      <c r="H105" s="60">
        <v>81</v>
      </c>
      <c r="I105" s="98">
        <f t="shared" si="50"/>
        <v>10</v>
      </c>
      <c r="J105" s="99">
        <f t="shared" si="51"/>
        <v>14.0845070422535</v>
      </c>
      <c r="K105" s="202">
        <v>2040601</v>
      </c>
      <c r="L105" s="202" t="s">
        <v>470</v>
      </c>
      <c r="M105" s="184">
        <v>122</v>
      </c>
      <c r="N105" s="184">
        <v>96</v>
      </c>
      <c r="O105" s="184">
        <f t="shared" ref="O105:O107" si="78">C105-5</f>
        <v>66</v>
      </c>
      <c r="P105" s="184">
        <f t="shared" si="53"/>
        <v>107</v>
      </c>
      <c r="Q105" s="207"/>
      <c r="R105" s="185"/>
      <c r="S105" s="159"/>
      <c r="T105" s="185"/>
      <c r="U105" s="195">
        <f t="shared" si="54"/>
        <v>0</v>
      </c>
      <c r="V105" s="188"/>
      <c r="W105" s="89">
        <v>2040202</v>
      </c>
      <c r="X105" s="89" t="s">
        <v>473</v>
      </c>
      <c r="Y105" s="118"/>
    </row>
    <row r="106" ht="15.95" customHeight="1" spans="1:25">
      <c r="A106" s="202">
        <v>2040602</v>
      </c>
      <c r="B106" s="75" t="s">
        <v>472</v>
      </c>
      <c r="C106" s="60">
        <v>81</v>
      </c>
      <c r="D106" s="60">
        <v>103</v>
      </c>
      <c r="E106" s="99">
        <f t="shared" si="48"/>
        <v>127.160493827161</v>
      </c>
      <c r="F106" s="98">
        <f t="shared" si="57"/>
        <v>23</v>
      </c>
      <c r="G106" s="99">
        <f t="shared" si="49"/>
        <v>28.75</v>
      </c>
      <c r="H106" s="60">
        <v>138</v>
      </c>
      <c r="I106" s="98">
        <f t="shared" si="50"/>
        <v>57</v>
      </c>
      <c r="J106" s="99">
        <f t="shared" si="51"/>
        <v>70.3703703703704</v>
      </c>
      <c r="K106" s="202">
        <v>2040602</v>
      </c>
      <c r="L106" s="202" t="s">
        <v>472</v>
      </c>
      <c r="M106" s="184">
        <v>80</v>
      </c>
      <c r="N106" s="184">
        <v>76</v>
      </c>
      <c r="O106" s="184">
        <f t="shared" si="78"/>
        <v>76</v>
      </c>
      <c r="P106" s="184">
        <f t="shared" si="53"/>
        <v>103</v>
      </c>
      <c r="Q106" s="207"/>
      <c r="R106" s="185"/>
      <c r="S106" s="159"/>
      <c r="T106" s="195"/>
      <c r="U106" s="195">
        <f t="shared" si="54"/>
        <v>0</v>
      </c>
      <c r="V106" s="188"/>
      <c r="W106" s="89">
        <v>2040203</v>
      </c>
      <c r="X106" s="89" t="s">
        <v>549</v>
      </c>
      <c r="Y106" s="118"/>
    </row>
    <row r="107" ht="15.95" customHeight="1" spans="1:25">
      <c r="A107" s="202">
        <v>2040604</v>
      </c>
      <c r="B107" s="75" t="s">
        <v>629</v>
      </c>
      <c r="C107" s="60">
        <v>21</v>
      </c>
      <c r="D107" s="60">
        <v>14</v>
      </c>
      <c r="E107" s="99">
        <f t="shared" si="48"/>
        <v>66.6666666666667</v>
      </c>
      <c r="F107" s="98">
        <f t="shared" si="57"/>
        <v>-8</v>
      </c>
      <c r="G107" s="99">
        <f t="shared" si="49"/>
        <v>-36.3636363636364</v>
      </c>
      <c r="H107" s="60">
        <v>78</v>
      </c>
      <c r="I107" s="98">
        <f t="shared" si="50"/>
        <v>57</v>
      </c>
      <c r="J107" s="99">
        <f t="shared" si="51"/>
        <v>271.428571428571</v>
      </c>
      <c r="K107" s="202">
        <v>2040604</v>
      </c>
      <c r="L107" s="202" t="s">
        <v>629</v>
      </c>
      <c r="M107" s="184">
        <v>22</v>
      </c>
      <c r="N107" s="184">
        <v>2</v>
      </c>
      <c r="O107" s="184">
        <f t="shared" si="78"/>
        <v>16</v>
      </c>
      <c r="P107" s="184">
        <f t="shared" si="53"/>
        <v>14</v>
      </c>
      <c r="Q107" s="207"/>
      <c r="R107" s="185"/>
      <c r="S107" s="159"/>
      <c r="T107" s="185"/>
      <c r="U107" s="195">
        <f t="shared" si="54"/>
        <v>0</v>
      </c>
      <c r="W107" s="89">
        <v>2040220</v>
      </c>
      <c r="X107" s="89" t="s">
        <v>630</v>
      </c>
      <c r="Y107" s="118"/>
    </row>
    <row r="108" ht="15.95" customHeight="1" spans="1:25">
      <c r="A108" s="202">
        <v>2040605</v>
      </c>
      <c r="B108" s="75" t="s">
        <v>631</v>
      </c>
      <c r="C108" s="60">
        <v>25</v>
      </c>
      <c r="D108" s="60">
        <v>10</v>
      </c>
      <c r="E108" s="99">
        <f t="shared" si="48"/>
        <v>40</v>
      </c>
      <c r="F108" s="98">
        <f t="shared" si="57"/>
        <v>-7</v>
      </c>
      <c r="G108" s="99">
        <f t="shared" si="49"/>
        <v>-41.1764705882353</v>
      </c>
      <c r="H108" s="60">
        <v>23</v>
      </c>
      <c r="I108" s="98">
        <f t="shared" si="50"/>
        <v>-2</v>
      </c>
      <c r="J108" s="99">
        <f t="shared" si="51"/>
        <v>-8</v>
      </c>
      <c r="K108" s="202">
        <v>2040605</v>
      </c>
      <c r="L108" s="202" t="s">
        <v>631</v>
      </c>
      <c r="M108" s="184">
        <v>17</v>
      </c>
      <c r="N108" s="184">
        <v>9</v>
      </c>
      <c r="O108" s="184">
        <f>C108-10</f>
        <v>15</v>
      </c>
      <c r="P108" s="184">
        <f t="shared" si="53"/>
        <v>10</v>
      </c>
      <c r="Q108" s="207"/>
      <c r="R108" s="185"/>
      <c r="S108" s="159"/>
      <c r="T108" s="195"/>
      <c r="U108" s="195">
        <f t="shared" si="54"/>
        <v>0</v>
      </c>
      <c r="V108" s="188"/>
      <c r="W108" s="89">
        <v>2040221</v>
      </c>
      <c r="X108" s="89" t="s">
        <v>632</v>
      </c>
      <c r="Y108" s="118"/>
    </row>
    <row r="109" s="51" customFormat="1" ht="15.95" customHeight="1" spans="1:25">
      <c r="A109" s="202">
        <v>2040606</v>
      </c>
      <c r="B109" s="75" t="s">
        <v>633</v>
      </c>
      <c r="C109" s="60">
        <v>42</v>
      </c>
      <c r="D109" s="60"/>
      <c r="E109" s="99">
        <f t="shared" si="48"/>
        <v>0</v>
      </c>
      <c r="F109" s="98">
        <f t="shared" si="57"/>
        <v>0</v>
      </c>
      <c r="G109" s="99">
        <f t="shared" si="49"/>
        <v>0</v>
      </c>
      <c r="H109" s="60">
        <v>47</v>
      </c>
      <c r="I109" s="98">
        <f t="shared" si="50"/>
        <v>5</v>
      </c>
      <c r="J109" s="99">
        <f t="shared" si="51"/>
        <v>11.9047619047619</v>
      </c>
      <c r="K109" s="202">
        <v>2040606</v>
      </c>
      <c r="L109" s="202" t="s">
        <v>634</v>
      </c>
      <c r="M109" s="184"/>
      <c r="N109" s="184"/>
      <c r="O109" s="184">
        <v>40</v>
      </c>
      <c r="P109" s="184">
        <f t="shared" si="53"/>
        <v>0</v>
      </c>
      <c r="Q109" s="207"/>
      <c r="R109" s="185"/>
      <c r="S109" s="159"/>
      <c r="T109" s="195"/>
      <c r="U109" s="195">
        <f t="shared" si="54"/>
        <v>0</v>
      </c>
      <c r="V109" s="188"/>
      <c r="W109" s="89">
        <v>2040222</v>
      </c>
      <c r="X109" s="89" t="s">
        <v>635</v>
      </c>
      <c r="Y109" s="118"/>
    </row>
    <row r="110" s="51" customFormat="1" ht="15.95" customHeight="1" spans="1:25">
      <c r="A110" s="202">
        <v>2040607</v>
      </c>
      <c r="B110" s="75" t="s">
        <v>636</v>
      </c>
      <c r="C110" s="60">
        <v>16</v>
      </c>
      <c r="D110" s="60">
        <v>11</v>
      </c>
      <c r="E110" s="99">
        <f t="shared" si="48"/>
        <v>68.75</v>
      </c>
      <c r="F110" s="98">
        <f t="shared" si="57"/>
        <v>11</v>
      </c>
      <c r="G110" s="99">
        <f t="shared" si="49"/>
        <v>0</v>
      </c>
      <c r="H110" s="60">
        <v>16</v>
      </c>
      <c r="I110" s="98">
        <f t="shared" si="50"/>
        <v>0</v>
      </c>
      <c r="J110" s="99">
        <f t="shared" si="51"/>
        <v>0</v>
      </c>
      <c r="K110" s="202">
        <v>2040607</v>
      </c>
      <c r="L110" s="202" t="s">
        <v>637</v>
      </c>
      <c r="M110" s="184"/>
      <c r="N110" s="184">
        <v>10</v>
      </c>
      <c r="O110" s="184">
        <v>7</v>
      </c>
      <c r="P110" s="184">
        <f t="shared" si="53"/>
        <v>11</v>
      </c>
      <c r="Q110" s="207"/>
      <c r="R110" s="185"/>
      <c r="S110" s="159"/>
      <c r="T110" s="195"/>
      <c r="U110" s="195">
        <f t="shared" si="54"/>
        <v>0</v>
      </c>
      <c r="V110" s="71"/>
      <c r="W110" s="89">
        <v>2040223</v>
      </c>
      <c r="X110" s="89" t="s">
        <v>638</v>
      </c>
      <c r="Y110" s="118"/>
    </row>
    <row r="111" ht="15.95" customHeight="1" spans="1:25">
      <c r="A111" s="202">
        <v>2040610</v>
      </c>
      <c r="B111" s="75" t="s">
        <v>639</v>
      </c>
      <c r="C111" s="60">
        <v>21</v>
      </c>
      <c r="D111" s="60">
        <v>3</v>
      </c>
      <c r="E111" s="99">
        <f t="shared" si="48"/>
        <v>14.2857142857143</v>
      </c>
      <c r="F111" s="98">
        <f t="shared" si="57"/>
        <v>0</v>
      </c>
      <c r="G111" s="99">
        <f t="shared" si="49"/>
        <v>0</v>
      </c>
      <c r="H111" s="60">
        <v>5</v>
      </c>
      <c r="I111" s="98">
        <f t="shared" si="50"/>
        <v>-16</v>
      </c>
      <c r="J111" s="99">
        <f t="shared" si="51"/>
        <v>-76.1904761904762</v>
      </c>
      <c r="K111" s="202">
        <v>2040610</v>
      </c>
      <c r="L111" s="202" t="s">
        <v>639</v>
      </c>
      <c r="M111" s="184">
        <v>3</v>
      </c>
      <c r="N111" s="184">
        <v>2</v>
      </c>
      <c r="O111" s="184">
        <f>C111-19</f>
        <v>2</v>
      </c>
      <c r="P111" s="184">
        <f t="shared" si="53"/>
        <v>3</v>
      </c>
      <c r="Q111" s="207"/>
      <c r="R111" s="185"/>
      <c r="S111" s="159"/>
      <c r="T111" s="195"/>
      <c r="U111" s="195">
        <f t="shared" si="54"/>
        <v>0</v>
      </c>
      <c r="V111" s="188"/>
      <c r="W111" s="89">
        <v>20403</v>
      </c>
      <c r="X111" s="194" t="s">
        <v>640</v>
      </c>
      <c r="Y111" s="118"/>
    </row>
    <row r="112" ht="15.95" customHeight="1" spans="1:25">
      <c r="A112" s="202">
        <v>2040612</v>
      </c>
      <c r="B112" s="75" t="s">
        <v>641</v>
      </c>
      <c r="C112" s="60">
        <v>54</v>
      </c>
      <c r="D112" s="60">
        <v>102</v>
      </c>
      <c r="E112" s="99">
        <f t="shared" si="48"/>
        <v>188.888888888889</v>
      </c>
      <c r="F112" s="98">
        <f t="shared" si="57"/>
        <v>60</v>
      </c>
      <c r="G112" s="99">
        <f t="shared" si="49"/>
        <v>142.857142857143</v>
      </c>
      <c r="H112" s="60">
        <v>59</v>
      </c>
      <c r="I112" s="98">
        <f t="shared" si="50"/>
        <v>5</v>
      </c>
      <c r="J112" s="99">
        <f t="shared" si="51"/>
        <v>9.25925925925926</v>
      </c>
      <c r="K112" s="202">
        <v>2040612</v>
      </c>
      <c r="L112" s="202" t="s">
        <v>642</v>
      </c>
      <c r="M112" s="184">
        <v>42</v>
      </c>
      <c r="N112" s="184">
        <v>43</v>
      </c>
      <c r="O112" s="184">
        <f>C112-11</f>
        <v>43</v>
      </c>
      <c r="P112" s="184">
        <f t="shared" si="53"/>
        <v>102</v>
      </c>
      <c r="Q112" s="207"/>
      <c r="R112" s="185"/>
      <c r="S112" s="159"/>
      <c r="T112" s="195"/>
      <c r="U112" s="195">
        <f t="shared" si="54"/>
        <v>0</v>
      </c>
      <c r="W112" s="89">
        <v>2040301</v>
      </c>
      <c r="X112" s="89" t="s">
        <v>471</v>
      </c>
      <c r="Y112" s="118"/>
    </row>
    <row r="113" ht="15.95" customHeight="1" spans="1:25">
      <c r="A113" s="202">
        <v>2040699</v>
      </c>
      <c r="B113" s="75" t="s">
        <v>643</v>
      </c>
      <c r="C113" s="60"/>
      <c r="D113" s="60"/>
      <c r="E113" s="99">
        <f t="shared" si="48"/>
        <v>0</v>
      </c>
      <c r="F113" s="98">
        <f t="shared" si="57"/>
        <v>-341</v>
      </c>
      <c r="G113" s="99">
        <f t="shared" si="49"/>
        <v>-100</v>
      </c>
      <c r="H113" s="60"/>
      <c r="I113" s="98">
        <f t="shared" si="50"/>
        <v>0</v>
      </c>
      <c r="J113" s="99">
        <f t="shared" si="51"/>
        <v>0</v>
      </c>
      <c r="K113" s="202">
        <v>2040699</v>
      </c>
      <c r="L113" s="202" t="s">
        <v>643</v>
      </c>
      <c r="M113" s="184">
        <v>341</v>
      </c>
      <c r="N113" s="184"/>
      <c r="O113" s="184"/>
      <c r="P113" s="184">
        <f t="shared" si="53"/>
        <v>0</v>
      </c>
      <c r="Q113" s="207"/>
      <c r="R113" s="185"/>
      <c r="S113" s="159"/>
      <c r="T113" s="195"/>
      <c r="U113" s="195">
        <f t="shared" si="54"/>
        <v>0</v>
      </c>
      <c r="W113" s="89">
        <v>2040304</v>
      </c>
      <c r="X113" s="89" t="s">
        <v>644</v>
      </c>
      <c r="Y113" s="118"/>
    </row>
    <row r="114" ht="15.95" customHeight="1" spans="1:25">
      <c r="A114" s="202">
        <v>20407</v>
      </c>
      <c r="B114" s="75" t="s">
        <v>645</v>
      </c>
      <c r="C114" s="60">
        <f t="shared" ref="C114:H114" si="79">SUM(C115:C115)</f>
        <v>0</v>
      </c>
      <c r="D114" s="60">
        <f t="shared" si="79"/>
        <v>0</v>
      </c>
      <c r="E114" s="99">
        <f t="shared" si="48"/>
        <v>0</v>
      </c>
      <c r="F114" s="98">
        <f t="shared" si="57"/>
        <v>0</v>
      </c>
      <c r="G114" s="99">
        <f t="shared" si="49"/>
        <v>0</v>
      </c>
      <c r="H114" s="60">
        <f t="shared" si="79"/>
        <v>0</v>
      </c>
      <c r="I114" s="98">
        <f t="shared" si="50"/>
        <v>0</v>
      </c>
      <c r="J114" s="99">
        <f t="shared" si="51"/>
        <v>0</v>
      </c>
      <c r="K114" s="202">
        <v>20407</v>
      </c>
      <c r="L114" s="204" t="s">
        <v>645</v>
      </c>
      <c r="M114" s="184"/>
      <c r="N114" s="184"/>
      <c r="O114" s="184"/>
      <c r="P114" s="184">
        <f t="shared" si="53"/>
        <v>0</v>
      </c>
      <c r="Q114" s="207"/>
      <c r="R114" s="185"/>
      <c r="S114" s="159"/>
      <c r="T114" s="195"/>
      <c r="U114" s="195">
        <f t="shared" si="54"/>
        <v>0</v>
      </c>
      <c r="W114" s="89">
        <v>2040350</v>
      </c>
      <c r="X114" s="89" t="s">
        <v>497</v>
      </c>
      <c r="Y114" s="118"/>
    </row>
    <row r="115" ht="15.95" customHeight="1" spans="1:25">
      <c r="A115" s="202">
        <v>2040799</v>
      </c>
      <c r="B115" s="75" t="s">
        <v>646</v>
      </c>
      <c r="C115" s="60"/>
      <c r="D115" s="60"/>
      <c r="E115" s="99">
        <f t="shared" si="48"/>
        <v>0</v>
      </c>
      <c r="F115" s="98">
        <f t="shared" si="57"/>
        <v>0</v>
      </c>
      <c r="G115" s="99">
        <f t="shared" si="49"/>
        <v>0</v>
      </c>
      <c r="H115" s="60"/>
      <c r="I115" s="98">
        <f t="shared" si="50"/>
        <v>0</v>
      </c>
      <c r="J115" s="99">
        <f t="shared" si="51"/>
        <v>0</v>
      </c>
      <c r="K115" s="202">
        <v>2040799</v>
      </c>
      <c r="L115" s="202" t="s">
        <v>646</v>
      </c>
      <c r="M115" s="184"/>
      <c r="N115" s="184"/>
      <c r="O115" s="184"/>
      <c r="P115" s="184">
        <f t="shared" si="53"/>
        <v>0</v>
      </c>
      <c r="Q115" s="207"/>
      <c r="R115" s="185"/>
      <c r="S115" s="159"/>
      <c r="T115" s="195"/>
      <c r="U115" s="195">
        <f t="shared" si="54"/>
        <v>0</v>
      </c>
      <c r="V115" s="188"/>
      <c r="W115" s="89">
        <v>2040499</v>
      </c>
      <c r="X115" s="89" t="s">
        <v>647</v>
      </c>
      <c r="Y115" s="118"/>
    </row>
    <row r="116" ht="15.95" customHeight="1" spans="1:25">
      <c r="A116" s="202">
        <v>20408</v>
      </c>
      <c r="B116" s="75" t="s">
        <v>648</v>
      </c>
      <c r="C116" s="60">
        <f t="shared" ref="C116:H116" si="80">SUM(C117:C117)</f>
        <v>0</v>
      </c>
      <c r="D116" s="60">
        <f t="shared" si="80"/>
        <v>0</v>
      </c>
      <c r="E116" s="99">
        <f t="shared" si="48"/>
        <v>0</v>
      </c>
      <c r="F116" s="98">
        <f t="shared" si="57"/>
        <v>0</v>
      </c>
      <c r="G116" s="99">
        <f t="shared" si="49"/>
        <v>0</v>
      </c>
      <c r="H116" s="60">
        <f t="shared" si="80"/>
        <v>0</v>
      </c>
      <c r="I116" s="98">
        <f t="shared" si="50"/>
        <v>0</v>
      </c>
      <c r="J116" s="99">
        <f t="shared" si="51"/>
        <v>0</v>
      </c>
      <c r="K116" s="202">
        <v>20408</v>
      </c>
      <c r="L116" s="204" t="s">
        <v>648</v>
      </c>
      <c r="M116" s="184"/>
      <c r="N116" s="184"/>
      <c r="O116" s="184"/>
      <c r="P116" s="184">
        <f t="shared" si="53"/>
        <v>0</v>
      </c>
      <c r="Q116" s="207"/>
      <c r="R116" s="185"/>
      <c r="S116" s="159"/>
      <c r="T116" s="195"/>
      <c r="U116" s="195">
        <f t="shared" si="54"/>
        <v>0</v>
      </c>
      <c r="V116" s="188"/>
      <c r="W116" s="89">
        <v>20405</v>
      </c>
      <c r="X116" s="194" t="s">
        <v>649</v>
      </c>
      <c r="Y116" s="118"/>
    </row>
    <row r="117" ht="15.95" customHeight="1" spans="1:25">
      <c r="A117" s="202">
        <v>2040899</v>
      </c>
      <c r="B117" s="75" t="s">
        <v>650</v>
      </c>
      <c r="C117" s="60"/>
      <c r="D117" s="60"/>
      <c r="E117" s="99">
        <f t="shared" si="48"/>
        <v>0</v>
      </c>
      <c r="F117" s="98">
        <f t="shared" si="57"/>
        <v>0</v>
      </c>
      <c r="G117" s="99">
        <f t="shared" si="49"/>
        <v>0</v>
      </c>
      <c r="H117" s="60"/>
      <c r="I117" s="98">
        <f t="shared" si="50"/>
        <v>0</v>
      </c>
      <c r="J117" s="99">
        <f t="shared" si="51"/>
        <v>0</v>
      </c>
      <c r="K117" s="202">
        <v>2040899</v>
      </c>
      <c r="L117" s="202" t="s">
        <v>650</v>
      </c>
      <c r="M117" s="184"/>
      <c r="N117" s="184"/>
      <c r="O117" s="184"/>
      <c r="P117" s="184">
        <f t="shared" si="53"/>
        <v>0</v>
      </c>
      <c r="Q117" s="207"/>
      <c r="R117" s="185"/>
      <c r="S117" s="159"/>
      <c r="T117" s="195"/>
      <c r="U117" s="195">
        <f t="shared" si="54"/>
        <v>0</v>
      </c>
      <c r="W117" s="89">
        <v>20406</v>
      </c>
      <c r="X117" s="194" t="s">
        <v>651</v>
      </c>
      <c r="Y117" s="118"/>
    </row>
    <row r="118" ht="15.95" customHeight="1" spans="1:25">
      <c r="A118" s="202">
        <v>20409</v>
      </c>
      <c r="B118" s="75" t="s">
        <v>652</v>
      </c>
      <c r="C118" s="60">
        <f t="shared" ref="C118:H118" si="81">SUM(C119:C119)</f>
        <v>0</v>
      </c>
      <c r="D118" s="60">
        <f t="shared" si="81"/>
        <v>0</v>
      </c>
      <c r="E118" s="99">
        <f t="shared" si="48"/>
        <v>0</v>
      </c>
      <c r="F118" s="98">
        <f t="shared" si="57"/>
        <v>0</v>
      </c>
      <c r="G118" s="99">
        <f t="shared" si="49"/>
        <v>0</v>
      </c>
      <c r="H118" s="60">
        <f t="shared" si="81"/>
        <v>0</v>
      </c>
      <c r="I118" s="98">
        <f t="shared" si="50"/>
        <v>0</v>
      </c>
      <c r="J118" s="99">
        <f t="shared" si="51"/>
        <v>0</v>
      </c>
      <c r="K118" s="202">
        <v>20409</v>
      </c>
      <c r="L118" s="204" t="s">
        <v>652</v>
      </c>
      <c r="M118" s="184"/>
      <c r="N118" s="184"/>
      <c r="O118" s="184"/>
      <c r="P118" s="184">
        <f t="shared" si="53"/>
        <v>0</v>
      </c>
      <c r="Q118" s="207"/>
      <c r="R118" s="185"/>
      <c r="S118" s="159"/>
      <c r="T118" s="195"/>
      <c r="U118" s="195">
        <f t="shared" si="54"/>
        <v>0</v>
      </c>
      <c r="W118" s="89">
        <v>2040601</v>
      </c>
      <c r="X118" s="89" t="s">
        <v>471</v>
      </c>
      <c r="Y118" s="118"/>
    </row>
    <row r="119" ht="15.95" customHeight="1" spans="1:25">
      <c r="A119" s="202">
        <v>2040999</v>
      </c>
      <c r="B119" s="75" t="s">
        <v>653</v>
      </c>
      <c r="C119" s="60"/>
      <c r="D119" s="60"/>
      <c r="E119" s="99">
        <f t="shared" si="48"/>
        <v>0</v>
      </c>
      <c r="F119" s="98">
        <f t="shared" si="57"/>
        <v>0</v>
      </c>
      <c r="G119" s="99">
        <f t="shared" si="49"/>
        <v>0</v>
      </c>
      <c r="H119" s="60"/>
      <c r="I119" s="98">
        <f t="shared" si="50"/>
        <v>0</v>
      </c>
      <c r="J119" s="99">
        <f t="shared" si="51"/>
        <v>0</v>
      </c>
      <c r="K119" s="202">
        <v>2040999</v>
      </c>
      <c r="L119" s="202" t="s">
        <v>653</v>
      </c>
      <c r="M119" s="184"/>
      <c r="N119" s="184"/>
      <c r="O119" s="184"/>
      <c r="P119" s="184">
        <f t="shared" si="53"/>
        <v>0</v>
      </c>
      <c r="Q119" s="207"/>
      <c r="R119" s="185"/>
      <c r="S119" s="159"/>
      <c r="T119" s="185"/>
      <c r="U119" s="195">
        <f t="shared" si="54"/>
        <v>0</v>
      </c>
      <c r="W119" s="89">
        <v>2040608</v>
      </c>
      <c r="X119" s="89" t="s">
        <v>654</v>
      </c>
      <c r="Y119" s="118"/>
    </row>
    <row r="120" ht="15.95" customHeight="1" spans="1:25">
      <c r="A120" s="202">
        <v>20410</v>
      </c>
      <c r="B120" s="75" t="s">
        <v>655</v>
      </c>
      <c r="C120" s="60">
        <f t="shared" ref="C120:H120" si="82">SUM(C121:C121)</f>
        <v>0</v>
      </c>
      <c r="D120" s="60">
        <f t="shared" si="82"/>
        <v>0</v>
      </c>
      <c r="E120" s="99">
        <f t="shared" si="48"/>
        <v>0</v>
      </c>
      <c r="F120" s="98">
        <f t="shared" si="57"/>
        <v>0</v>
      </c>
      <c r="G120" s="99">
        <f t="shared" si="49"/>
        <v>0</v>
      </c>
      <c r="H120" s="60">
        <f t="shared" si="82"/>
        <v>0</v>
      </c>
      <c r="I120" s="98">
        <f t="shared" si="50"/>
        <v>0</v>
      </c>
      <c r="J120" s="99">
        <f t="shared" si="51"/>
        <v>0</v>
      </c>
      <c r="K120" s="202">
        <v>20410</v>
      </c>
      <c r="L120" s="204" t="s">
        <v>655</v>
      </c>
      <c r="M120" s="184"/>
      <c r="N120" s="184"/>
      <c r="O120" s="184"/>
      <c r="P120" s="184">
        <f t="shared" si="53"/>
        <v>0</v>
      </c>
      <c r="Q120" s="207"/>
      <c r="R120" s="185"/>
      <c r="S120" s="159"/>
      <c r="T120" s="195"/>
      <c r="U120" s="195">
        <f t="shared" si="54"/>
        <v>0</v>
      </c>
      <c r="W120" s="89">
        <v>2040610</v>
      </c>
      <c r="X120" s="89" t="s">
        <v>656</v>
      </c>
      <c r="Y120" s="118"/>
    </row>
    <row r="121" ht="15.95" customHeight="1" spans="1:25">
      <c r="A121" s="202">
        <v>2041099</v>
      </c>
      <c r="B121" s="75" t="s">
        <v>657</v>
      </c>
      <c r="C121" s="60"/>
      <c r="D121" s="60"/>
      <c r="E121" s="99">
        <f t="shared" si="48"/>
        <v>0</v>
      </c>
      <c r="F121" s="98">
        <f t="shared" si="57"/>
        <v>0</v>
      </c>
      <c r="G121" s="99">
        <f t="shared" si="49"/>
        <v>0</v>
      </c>
      <c r="H121" s="60"/>
      <c r="I121" s="98">
        <f t="shared" si="50"/>
        <v>0</v>
      </c>
      <c r="J121" s="99">
        <f t="shared" si="51"/>
        <v>0</v>
      </c>
      <c r="K121" s="202">
        <v>2041099</v>
      </c>
      <c r="L121" s="202" t="s">
        <v>657</v>
      </c>
      <c r="M121" s="184"/>
      <c r="N121" s="184"/>
      <c r="O121" s="184"/>
      <c r="P121" s="184">
        <f t="shared" si="53"/>
        <v>0</v>
      </c>
      <c r="Q121" s="207"/>
      <c r="R121" s="185"/>
      <c r="S121" s="159"/>
      <c r="T121" s="195"/>
      <c r="U121" s="195">
        <f t="shared" si="54"/>
        <v>0</v>
      </c>
      <c r="V121" s="188"/>
      <c r="W121" s="89">
        <v>20407</v>
      </c>
      <c r="X121" s="194" t="s">
        <v>658</v>
      </c>
      <c r="Y121" s="118"/>
    </row>
    <row r="122" ht="15.95" customHeight="1" spans="1:25">
      <c r="A122" s="202">
        <v>20499</v>
      </c>
      <c r="B122" s="75" t="s">
        <v>659</v>
      </c>
      <c r="C122" s="60">
        <f t="shared" ref="C122:H122" si="83">SUM(C123:C124)</f>
        <v>935</v>
      </c>
      <c r="D122" s="60">
        <f t="shared" si="83"/>
        <v>522</v>
      </c>
      <c r="E122" s="99">
        <f t="shared" si="48"/>
        <v>55.8288770053476</v>
      </c>
      <c r="F122" s="98">
        <f t="shared" si="57"/>
        <v>-348</v>
      </c>
      <c r="G122" s="99">
        <f t="shared" si="49"/>
        <v>-40</v>
      </c>
      <c r="H122" s="60">
        <f t="shared" si="83"/>
        <v>836</v>
      </c>
      <c r="I122" s="98">
        <f t="shared" si="50"/>
        <v>-99</v>
      </c>
      <c r="J122" s="99">
        <f t="shared" si="51"/>
        <v>-10.5882352941176</v>
      </c>
      <c r="K122" s="202">
        <v>20499</v>
      </c>
      <c r="L122" s="204" t="s">
        <v>659</v>
      </c>
      <c r="M122" s="184">
        <f>M123</f>
        <v>870</v>
      </c>
      <c r="N122" s="184">
        <f>N123</f>
        <v>441</v>
      </c>
      <c r="O122" s="60">
        <f>SUM(O123:O124)</f>
        <v>1997</v>
      </c>
      <c r="P122" s="184">
        <f t="shared" si="53"/>
        <v>522</v>
      </c>
      <c r="Q122" s="207"/>
      <c r="R122" s="185"/>
      <c r="S122" s="159"/>
      <c r="T122" s="195"/>
      <c r="U122" s="195">
        <f t="shared" si="54"/>
        <v>0</v>
      </c>
      <c r="V122" s="188"/>
      <c r="W122" s="89">
        <v>2040701</v>
      </c>
      <c r="X122" s="89" t="s">
        <v>471</v>
      </c>
      <c r="Y122" s="118"/>
    </row>
    <row r="123" ht="15.95" customHeight="1" spans="1:25">
      <c r="A123" s="208">
        <v>2049902</v>
      </c>
      <c r="B123" s="75" t="s">
        <v>660</v>
      </c>
      <c r="C123" s="60"/>
      <c r="D123" s="60"/>
      <c r="E123" s="99">
        <f t="shared" si="48"/>
        <v>0</v>
      </c>
      <c r="F123" s="98">
        <f t="shared" si="57"/>
        <v>-870</v>
      </c>
      <c r="G123" s="99">
        <f t="shared" si="49"/>
        <v>-100</v>
      </c>
      <c r="H123" s="60"/>
      <c r="I123" s="98">
        <f t="shared" si="50"/>
        <v>0</v>
      </c>
      <c r="J123" s="99">
        <f t="shared" si="51"/>
        <v>0</v>
      </c>
      <c r="K123" s="202">
        <v>2049902</v>
      </c>
      <c r="L123" s="202" t="s">
        <v>660</v>
      </c>
      <c r="M123" s="184">
        <v>870</v>
      </c>
      <c r="N123" s="184">
        <v>441</v>
      </c>
      <c r="O123" s="184"/>
      <c r="P123" s="184">
        <f t="shared" si="53"/>
        <v>0</v>
      </c>
      <c r="Q123" s="207"/>
      <c r="R123" s="185"/>
      <c r="S123" s="159"/>
      <c r="T123" s="195"/>
      <c r="U123" s="195">
        <f t="shared" si="54"/>
        <v>0</v>
      </c>
      <c r="W123" s="89">
        <v>2040702</v>
      </c>
      <c r="X123" s="89" t="s">
        <v>473</v>
      </c>
      <c r="Y123" s="118"/>
    </row>
    <row r="124" ht="15.95" customHeight="1" spans="1:25">
      <c r="A124" s="208">
        <v>2049999</v>
      </c>
      <c r="B124" s="75" t="s">
        <v>661</v>
      </c>
      <c r="C124" s="60">
        <v>935</v>
      </c>
      <c r="D124" s="60">
        <v>522</v>
      </c>
      <c r="E124" s="99">
        <f t="shared" si="48"/>
        <v>55.8288770053476</v>
      </c>
      <c r="F124" s="98">
        <f t="shared" si="57"/>
        <v>522</v>
      </c>
      <c r="G124" s="99">
        <f t="shared" si="49"/>
        <v>0</v>
      </c>
      <c r="H124" s="60">
        <v>836</v>
      </c>
      <c r="I124" s="98">
        <f t="shared" si="50"/>
        <v>-99</v>
      </c>
      <c r="J124" s="99">
        <f t="shared" si="51"/>
        <v>-10.5882352941176</v>
      </c>
      <c r="K124" s="202">
        <v>2049999</v>
      </c>
      <c r="L124" s="202" t="s">
        <v>662</v>
      </c>
      <c r="M124" s="184"/>
      <c r="N124" s="184"/>
      <c r="O124" s="184">
        <f>C124-99+22+1139</f>
        <v>1997</v>
      </c>
      <c r="P124" s="184">
        <f t="shared" si="53"/>
        <v>522</v>
      </c>
      <c r="Q124" s="207"/>
      <c r="R124" s="185"/>
      <c r="S124" s="159"/>
      <c r="T124" s="185"/>
      <c r="U124" s="195">
        <f t="shared" si="54"/>
        <v>0</v>
      </c>
      <c r="V124" s="188"/>
      <c r="W124" s="89">
        <v>2040703</v>
      </c>
      <c r="X124" s="89" t="s">
        <v>549</v>
      </c>
      <c r="Y124" s="118"/>
    </row>
    <row r="125" ht="15.95" customHeight="1" spans="1:25">
      <c r="A125" s="202">
        <v>205</v>
      </c>
      <c r="B125" s="97" t="s">
        <v>663</v>
      </c>
      <c r="C125" s="55">
        <f t="shared" ref="C125:H125" si="84">SUM(C126,C128,C133,C135,C137,C139,C141,C143,C145,C151)</f>
        <v>22877</v>
      </c>
      <c r="D125" s="55">
        <f t="shared" si="84"/>
        <v>21576</v>
      </c>
      <c r="E125" s="96">
        <f t="shared" si="48"/>
        <v>94.3130655243258</v>
      </c>
      <c r="F125" s="95">
        <f t="shared" si="57"/>
        <v>4068</v>
      </c>
      <c r="G125" s="96">
        <f t="shared" si="49"/>
        <v>23.2350925291295</v>
      </c>
      <c r="H125" s="55">
        <f t="shared" si="84"/>
        <v>23045</v>
      </c>
      <c r="I125" s="95">
        <f t="shared" si="50"/>
        <v>168</v>
      </c>
      <c r="J125" s="96">
        <f t="shared" si="51"/>
        <v>0.73436202299253</v>
      </c>
      <c r="K125" s="204">
        <v>205</v>
      </c>
      <c r="L125" s="204" t="s">
        <v>664</v>
      </c>
      <c r="M125" s="55">
        <f t="shared" ref="M125:O125" si="85">SUM(M126,M128,M133,M135,M137,M139,M141,M143,M145,M151)</f>
        <v>17508</v>
      </c>
      <c r="N125" s="55">
        <f t="shared" si="85"/>
        <v>17535</v>
      </c>
      <c r="O125" s="55">
        <f t="shared" si="85"/>
        <v>23653</v>
      </c>
      <c r="P125" s="184">
        <f t="shared" si="53"/>
        <v>21576</v>
      </c>
      <c r="Q125" s="207"/>
      <c r="R125" s="185"/>
      <c r="S125" s="159"/>
      <c r="T125" s="195"/>
      <c r="U125" s="195">
        <f t="shared" si="54"/>
        <v>0</v>
      </c>
      <c r="V125" s="188"/>
      <c r="W125" s="89">
        <v>2040704</v>
      </c>
      <c r="X125" s="89" t="s">
        <v>665</v>
      </c>
      <c r="Y125" s="118"/>
    </row>
    <row r="126" ht="15.95" customHeight="1" spans="1:25">
      <c r="A126" s="202">
        <v>20501</v>
      </c>
      <c r="B126" s="75" t="s">
        <v>666</v>
      </c>
      <c r="C126" s="60">
        <f t="shared" ref="C126:H126" si="86">SUM(C127:C127)</f>
        <v>518</v>
      </c>
      <c r="D126" s="60">
        <f t="shared" si="86"/>
        <v>259</v>
      </c>
      <c r="E126" s="99">
        <f t="shared" si="48"/>
        <v>50</v>
      </c>
      <c r="F126" s="98">
        <f t="shared" si="57"/>
        <v>-131</v>
      </c>
      <c r="G126" s="99">
        <f t="shared" si="49"/>
        <v>-33.5897435897436</v>
      </c>
      <c r="H126" s="60">
        <f t="shared" si="86"/>
        <v>542</v>
      </c>
      <c r="I126" s="98">
        <f t="shared" si="50"/>
        <v>24</v>
      </c>
      <c r="J126" s="99">
        <f t="shared" si="51"/>
        <v>4.63320463320462</v>
      </c>
      <c r="K126" s="202">
        <v>20501</v>
      </c>
      <c r="L126" s="202" t="s">
        <v>666</v>
      </c>
      <c r="M126" s="60">
        <f t="shared" ref="M126:O126" si="87">SUM(M127:M127)</f>
        <v>390</v>
      </c>
      <c r="N126" s="60">
        <f t="shared" si="87"/>
        <v>223</v>
      </c>
      <c r="O126" s="60">
        <f t="shared" si="87"/>
        <v>445</v>
      </c>
      <c r="P126" s="184">
        <f t="shared" si="53"/>
        <v>259</v>
      </c>
      <c r="Q126" s="207"/>
      <c r="R126" s="185"/>
      <c r="S126" s="159"/>
      <c r="T126" s="195"/>
      <c r="U126" s="195">
        <f t="shared" si="54"/>
        <v>0</v>
      </c>
      <c r="W126" s="89">
        <v>2040705</v>
      </c>
      <c r="X126" s="89" t="s">
        <v>667</v>
      </c>
      <c r="Y126" s="118"/>
    </row>
    <row r="127" ht="15.95" customHeight="1" spans="1:25">
      <c r="A127" s="202">
        <v>2050199</v>
      </c>
      <c r="B127" s="75" t="s">
        <v>668</v>
      </c>
      <c r="C127" s="60">
        <v>518</v>
      </c>
      <c r="D127" s="60">
        <v>259</v>
      </c>
      <c r="E127" s="99">
        <f t="shared" si="48"/>
        <v>50</v>
      </c>
      <c r="F127" s="98">
        <f t="shared" si="57"/>
        <v>-131</v>
      </c>
      <c r="G127" s="99">
        <f t="shared" si="49"/>
        <v>-33.5897435897436</v>
      </c>
      <c r="H127" s="60">
        <v>542</v>
      </c>
      <c r="I127" s="98">
        <f t="shared" si="50"/>
        <v>24</v>
      </c>
      <c r="J127" s="99">
        <f t="shared" si="51"/>
        <v>4.63320463320462</v>
      </c>
      <c r="K127" s="202">
        <v>2050199</v>
      </c>
      <c r="L127" s="202" t="s">
        <v>668</v>
      </c>
      <c r="M127" s="184">
        <v>390</v>
      </c>
      <c r="N127" s="184">
        <v>223</v>
      </c>
      <c r="O127" s="184">
        <f>C127-53-20</f>
        <v>445</v>
      </c>
      <c r="P127" s="184">
        <f t="shared" si="53"/>
        <v>259</v>
      </c>
      <c r="Q127" s="207"/>
      <c r="R127" s="185"/>
      <c r="S127" s="159"/>
      <c r="T127" s="195"/>
      <c r="U127" s="195">
        <f t="shared" si="54"/>
        <v>0</v>
      </c>
      <c r="W127" s="89">
        <v>2040799</v>
      </c>
      <c r="X127" s="89" t="s">
        <v>669</v>
      </c>
      <c r="Y127" s="118"/>
    </row>
    <row r="128" ht="15.95" customHeight="1" spans="1:25">
      <c r="A128" s="202">
        <v>20502</v>
      </c>
      <c r="B128" s="75" t="s">
        <v>670</v>
      </c>
      <c r="C128" s="60">
        <f t="shared" ref="C128:H128" si="88">SUM(C129:C132)</f>
        <v>19689</v>
      </c>
      <c r="D128" s="60">
        <f t="shared" si="88"/>
        <v>18967</v>
      </c>
      <c r="E128" s="99">
        <f t="shared" si="48"/>
        <v>96.3329778048657</v>
      </c>
      <c r="F128" s="98">
        <f t="shared" si="57"/>
        <v>4367</v>
      </c>
      <c r="G128" s="99">
        <f t="shared" si="49"/>
        <v>29.9109589041096</v>
      </c>
      <c r="H128" s="60">
        <f t="shared" si="88"/>
        <v>20009</v>
      </c>
      <c r="I128" s="98">
        <f t="shared" si="50"/>
        <v>320</v>
      </c>
      <c r="J128" s="99">
        <f t="shared" si="51"/>
        <v>1.6252729950734</v>
      </c>
      <c r="K128" s="202">
        <v>20502</v>
      </c>
      <c r="L128" s="202" t="s">
        <v>670</v>
      </c>
      <c r="M128" s="91">
        <f>SUM(M129:M133)</f>
        <v>14600</v>
      </c>
      <c r="N128" s="91">
        <f>SUM(N129:N133)</f>
        <v>16042</v>
      </c>
      <c r="O128" s="60">
        <f>SUM(O129:O132)</f>
        <v>21182</v>
      </c>
      <c r="P128" s="184">
        <f t="shared" si="53"/>
        <v>18967</v>
      </c>
      <c r="Q128" s="207"/>
      <c r="R128" s="185"/>
      <c r="S128" s="159"/>
      <c r="T128" s="195"/>
      <c r="U128" s="195">
        <f t="shared" si="54"/>
        <v>0</v>
      </c>
      <c r="W128" s="89">
        <v>20408</v>
      </c>
      <c r="X128" s="194" t="s">
        <v>671</v>
      </c>
      <c r="Y128" s="118"/>
    </row>
    <row r="129" ht="15.95" customHeight="1" spans="1:25">
      <c r="A129" s="202">
        <v>2050201</v>
      </c>
      <c r="B129" s="75" t="s">
        <v>672</v>
      </c>
      <c r="C129" s="60">
        <v>2499</v>
      </c>
      <c r="D129" s="60">
        <f>3330-2</f>
        <v>3328</v>
      </c>
      <c r="E129" s="99">
        <f t="shared" si="48"/>
        <v>133.173269307723</v>
      </c>
      <c r="F129" s="98">
        <f t="shared" si="57"/>
        <v>2061</v>
      </c>
      <c r="G129" s="99">
        <f t="shared" si="49"/>
        <v>162.66771902131</v>
      </c>
      <c r="H129" s="60">
        <f>4169-64</f>
        <v>4105</v>
      </c>
      <c r="I129" s="98">
        <f t="shared" si="50"/>
        <v>1606</v>
      </c>
      <c r="J129" s="99">
        <f t="shared" si="51"/>
        <v>64.265706282513</v>
      </c>
      <c r="K129" s="202">
        <v>2050201</v>
      </c>
      <c r="L129" s="202" t="s">
        <v>672</v>
      </c>
      <c r="M129" s="184">
        <v>1267</v>
      </c>
      <c r="N129" s="184">
        <v>2516</v>
      </c>
      <c r="O129" s="184">
        <f>C129+828</f>
        <v>3327</v>
      </c>
      <c r="P129" s="184">
        <f t="shared" si="53"/>
        <v>3328</v>
      </c>
      <c r="Q129" s="207"/>
      <c r="R129" s="185"/>
      <c r="S129" s="159"/>
      <c r="T129" s="195"/>
      <c r="U129" s="195">
        <f t="shared" si="54"/>
        <v>0</v>
      </c>
      <c r="V129" s="188"/>
      <c r="W129" s="89">
        <v>2040801</v>
      </c>
      <c r="X129" s="89" t="s">
        <v>471</v>
      </c>
      <c r="Y129" s="118"/>
    </row>
    <row r="130" ht="15.95" customHeight="1" spans="1:25">
      <c r="A130" s="202">
        <v>2050202</v>
      </c>
      <c r="B130" s="75" t="s">
        <v>673</v>
      </c>
      <c r="C130" s="60">
        <v>6282</v>
      </c>
      <c r="D130" s="60">
        <f>8572-871-1</f>
        <v>7700</v>
      </c>
      <c r="E130" s="99">
        <f t="shared" si="48"/>
        <v>122.572429162687</v>
      </c>
      <c r="F130" s="98">
        <f t="shared" si="57"/>
        <v>-958</v>
      </c>
      <c r="G130" s="99">
        <f t="shared" si="49"/>
        <v>-11.0649110649111</v>
      </c>
      <c r="H130" s="60">
        <v>7871</v>
      </c>
      <c r="I130" s="98">
        <f t="shared" si="50"/>
        <v>1589</v>
      </c>
      <c r="J130" s="99">
        <f t="shared" si="51"/>
        <v>25.2944921999363</v>
      </c>
      <c r="K130" s="202">
        <v>2050202</v>
      </c>
      <c r="L130" s="202" t="s">
        <v>673</v>
      </c>
      <c r="M130" s="184">
        <v>8658</v>
      </c>
      <c r="N130" s="184">
        <v>6993</v>
      </c>
      <c r="O130" s="184">
        <f>C130+137</f>
        <v>6419</v>
      </c>
      <c r="P130" s="184">
        <f t="shared" si="53"/>
        <v>7700</v>
      </c>
      <c r="Q130" s="207"/>
      <c r="R130" s="185"/>
      <c r="S130" s="159"/>
      <c r="T130" s="195"/>
      <c r="U130" s="195">
        <f t="shared" si="54"/>
        <v>0</v>
      </c>
      <c r="V130" s="188"/>
      <c r="W130" s="89">
        <v>2040802</v>
      </c>
      <c r="X130" s="89" t="s">
        <v>473</v>
      </c>
      <c r="Y130" s="118"/>
    </row>
    <row r="131" ht="15.95" customHeight="1" spans="1:25">
      <c r="A131" s="202">
        <v>2050203</v>
      </c>
      <c r="B131" s="75" t="s">
        <v>674</v>
      </c>
      <c r="C131" s="60">
        <v>5682</v>
      </c>
      <c r="D131" s="60">
        <f>7480-11</f>
        <v>7469</v>
      </c>
      <c r="E131" s="99">
        <f t="shared" si="48"/>
        <v>131.450193593805</v>
      </c>
      <c r="F131" s="98">
        <f t="shared" si="57"/>
        <v>3688</v>
      </c>
      <c r="G131" s="99">
        <f t="shared" si="49"/>
        <v>97.5403332451732</v>
      </c>
      <c r="H131" s="60">
        <v>7629</v>
      </c>
      <c r="I131" s="98">
        <f t="shared" si="50"/>
        <v>1947</v>
      </c>
      <c r="J131" s="99">
        <f t="shared" si="51"/>
        <v>34.2661034846885</v>
      </c>
      <c r="K131" s="202">
        <v>2050203</v>
      </c>
      <c r="L131" s="202" t="s">
        <v>674</v>
      </c>
      <c r="M131" s="184">
        <v>3781</v>
      </c>
      <c r="N131" s="184">
        <v>6075</v>
      </c>
      <c r="O131" s="184">
        <f>C131+423</f>
        <v>6105</v>
      </c>
      <c r="P131" s="184">
        <f t="shared" si="53"/>
        <v>7469</v>
      </c>
      <c r="Q131" s="207"/>
      <c r="R131" s="185"/>
      <c r="S131" s="159"/>
      <c r="T131" s="195"/>
      <c r="U131" s="195">
        <f t="shared" si="54"/>
        <v>0</v>
      </c>
      <c r="W131" s="89">
        <v>2040803</v>
      </c>
      <c r="X131" s="89" t="s">
        <v>549</v>
      </c>
      <c r="Y131" s="118"/>
    </row>
    <row r="132" ht="15.95" customHeight="1" spans="1:25">
      <c r="A132" s="202">
        <v>2050299</v>
      </c>
      <c r="B132" s="75" t="s">
        <v>675</v>
      </c>
      <c r="C132" s="60">
        <v>5226</v>
      </c>
      <c r="D132" s="60">
        <f>485-15</f>
        <v>470</v>
      </c>
      <c r="E132" s="99">
        <f t="shared" si="48"/>
        <v>8.99349406812093</v>
      </c>
      <c r="F132" s="98">
        <f t="shared" si="57"/>
        <v>-424</v>
      </c>
      <c r="G132" s="99">
        <f t="shared" si="49"/>
        <v>-47.4272930648769</v>
      </c>
      <c r="H132" s="60">
        <f>1434-1030</f>
        <v>404</v>
      </c>
      <c r="I132" s="98">
        <f t="shared" si="50"/>
        <v>-4822</v>
      </c>
      <c r="J132" s="99">
        <f t="shared" si="51"/>
        <v>-92.2694221201684</v>
      </c>
      <c r="K132" s="202">
        <v>2050299</v>
      </c>
      <c r="L132" s="202" t="s">
        <v>675</v>
      </c>
      <c r="M132" s="184">
        <v>894</v>
      </c>
      <c r="N132" s="184">
        <v>458</v>
      </c>
      <c r="O132" s="184">
        <f>C132+17-2113+776+1425</f>
        <v>5331</v>
      </c>
      <c r="P132" s="184">
        <f t="shared" si="53"/>
        <v>470</v>
      </c>
      <c r="Q132" s="207"/>
      <c r="R132" s="185"/>
      <c r="S132" s="159"/>
      <c r="T132" s="195"/>
      <c r="U132" s="195">
        <f t="shared" si="54"/>
        <v>0</v>
      </c>
      <c r="W132" s="89">
        <v>2040806</v>
      </c>
      <c r="X132" s="89" t="s">
        <v>676</v>
      </c>
      <c r="Y132" s="118"/>
    </row>
    <row r="133" ht="15.95" customHeight="1" spans="1:25">
      <c r="A133" s="202">
        <v>20503</v>
      </c>
      <c r="B133" s="75" t="s">
        <v>677</v>
      </c>
      <c r="C133" s="60">
        <f t="shared" ref="C133:H133" si="89">SUM(C134:C134)</f>
        <v>0</v>
      </c>
      <c r="D133" s="60">
        <f t="shared" si="89"/>
        <v>0</v>
      </c>
      <c r="E133" s="99">
        <f t="shared" si="48"/>
        <v>0</v>
      </c>
      <c r="F133" s="98">
        <f t="shared" si="57"/>
        <v>0</v>
      </c>
      <c r="G133" s="99">
        <f t="shared" si="49"/>
        <v>0</v>
      </c>
      <c r="H133" s="60">
        <f t="shared" si="89"/>
        <v>0</v>
      </c>
      <c r="I133" s="98">
        <f t="shared" si="50"/>
        <v>0</v>
      </c>
      <c r="J133" s="99">
        <f t="shared" si="51"/>
        <v>0</v>
      </c>
      <c r="K133" s="202">
        <v>20503</v>
      </c>
      <c r="L133" s="202" t="s">
        <v>677</v>
      </c>
      <c r="M133" s="184"/>
      <c r="N133" s="184"/>
      <c r="O133" s="184"/>
      <c r="P133" s="184">
        <f t="shared" si="53"/>
        <v>0</v>
      </c>
      <c r="Q133" s="207"/>
      <c r="R133" s="185"/>
      <c r="S133" s="159"/>
      <c r="T133" s="195"/>
      <c r="U133" s="195">
        <f t="shared" si="54"/>
        <v>0</v>
      </c>
      <c r="V133" s="188"/>
      <c r="W133" s="89">
        <v>2040807</v>
      </c>
      <c r="X133" s="89" t="s">
        <v>572</v>
      </c>
      <c r="Y133" s="118"/>
    </row>
    <row r="134" ht="15.95" customHeight="1" spans="1:25">
      <c r="A134" s="202">
        <v>2050399</v>
      </c>
      <c r="B134" s="75" t="s">
        <v>678</v>
      </c>
      <c r="C134" s="60"/>
      <c r="D134" s="60"/>
      <c r="E134" s="99">
        <f t="shared" ref="E134:E197" si="90">IF(C134&lt;&gt;0,D134/C134*100,0)</f>
        <v>0</v>
      </c>
      <c r="F134" s="98">
        <f t="shared" si="57"/>
        <v>0</v>
      </c>
      <c r="G134" s="99">
        <f t="shared" ref="G134:G197" si="91">IF(M134&lt;&gt;0,(D134/M134-1)*100,0)</f>
        <v>0</v>
      </c>
      <c r="H134" s="60"/>
      <c r="I134" s="98">
        <f t="shared" ref="I134:I197" si="92">H134-C134</f>
        <v>0</v>
      </c>
      <c r="J134" s="99">
        <f t="shared" ref="J134:J197" si="93">IF(C134&lt;&gt;0,(H134/C134-1)*100,0)</f>
        <v>0</v>
      </c>
      <c r="K134" s="202">
        <v>2050399</v>
      </c>
      <c r="L134" s="202" t="s">
        <v>678</v>
      </c>
      <c r="M134" s="184"/>
      <c r="N134" s="184"/>
      <c r="O134" s="184"/>
      <c r="P134" s="184">
        <f t="shared" ref="P134:P197" si="94">D134</f>
        <v>0</v>
      </c>
      <c r="Q134" s="207"/>
      <c r="R134" s="185"/>
      <c r="S134" s="159"/>
      <c r="T134" s="195"/>
      <c r="U134" s="195">
        <f t="shared" ref="U134:U197" si="95">Q134+R134+S134+T134</f>
        <v>0</v>
      </c>
      <c r="W134" s="89">
        <v>2040902</v>
      </c>
      <c r="X134" s="89" t="s">
        <v>473</v>
      </c>
      <c r="Y134" s="118"/>
    </row>
    <row r="135" ht="15.95" customHeight="1" spans="1:25">
      <c r="A135" s="202">
        <v>20504</v>
      </c>
      <c r="B135" s="75" t="s">
        <v>679</v>
      </c>
      <c r="C135" s="60">
        <f t="shared" ref="C135:H135" si="96">SUM(C136:C136)</f>
        <v>0</v>
      </c>
      <c r="D135" s="60">
        <f t="shared" si="96"/>
        <v>0</v>
      </c>
      <c r="E135" s="99">
        <f t="shared" si="90"/>
        <v>0</v>
      </c>
      <c r="F135" s="98">
        <f t="shared" si="57"/>
        <v>0</v>
      </c>
      <c r="G135" s="99">
        <f t="shared" si="91"/>
        <v>0</v>
      </c>
      <c r="H135" s="60">
        <f t="shared" si="96"/>
        <v>0</v>
      </c>
      <c r="I135" s="98">
        <f t="shared" si="92"/>
        <v>0</v>
      </c>
      <c r="J135" s="99">
        <f t="shared" si="93"/>
        <v>0</v>
      </c>
      <c r="K135" s="202">
        <v>20504</v>
      </c>
      <c r="L135" s="202" t="s">
        <v>679</v>
      </c>
      <c r="M135" s="184"/>
      <c r="N135" s="184"/>
      <c r="O135" s="184"/>
      <c r="P135" s="184">
        <f t="shared" si="94"/>
        <v>0</v>
      </c>
      <c r="Q135" s="207"/>
      <c r="R135" s="185"/>
      <c r="S135" s="159"/>
      <c r="T135" s="195"/>
      <c r="U135" s="195">
        <f t="shared" si="95"/>
        <v>0</v>
      </c>
      <c r="W135" s="89">
        <v>2040903</v>
      </c>
      <c r="X135" s="89" t="s">
        <v>549</v>
      </c>
      <c r="Y135" s="118"/>
    </row>
    <row r="136" ht="15.95" customHeight="1" spans="1:25">
      <c r="A136" s="202">
        <v>2050499</v>
      </c>
      <c r="B136" s="75" t="s">
        <v>680</v>
      </c>
      <c r="C136" s="60"/>
      <c r="D136" s="60"/>
      <c r="E136" s="99">
        <f t="shared" si="90"/>
        <v>0</v>
      </c>
      <c r="F136" s="98">
        <f t="shared" si="57"/>
        <v>0</v>
      </c>
      <c r="G136" s="99">
        <f t="shared" si="91"/>
        <v>0</v>
      </c>
      <c r="H136" s="60"/>
      <c r="I136" s="98">
        <f t="shared" si="92"/>
        <v>0</v>
      </c>
      <c r="J136" s="99">
        <f t="shared" si="93"/>
        <v>0</v>
      </c>
      <c r="K136" s="202">
        <v>2050499</v>
      </c>
      <c r="L136" s="202" t="s">
        <v>680</v>
      </c>
      <c r="M136" s="184"/>
      <c r="N136" s="184"/>
      <c r="O136" s="184"/>
      <c r="P136" s="184">
        <f t="shared" si="94"/>
        <v>0</v>
      </c>
      <c r="Q136" s="207"/>
      <c r="R136" s="185"/>
      <c r="S136" s="159"/>
      <c r="T136" s="195"/>
      <c r="U136" s="195">
        <f t="shared" si="95"/>
        <v>0</v>
      </c>
      <c r="V136" s="188"/>
      <c r="W136" s="89">
        <v>20410</v>
      </c>
      <c r="X136" s="194" t="s">
        <v>681</v>
      </c>
      <c r="Y136" s="118"/>
    </row>
    <row r="137" ht="15.95" customHeight="1" spans="1:25">
      <c r="A137" s="202">
        <v>20505</v>
      </c>
      <c r="B137" s="75" t="s">
        <v>682</v>
      </c>
      <c r="C137" s="60">
        <f t="shared" ref="C137:H137" si="97">SUM(C138:C138)</f>
        <v>0</v>
      </c>
      <c r="D137" s="60">
        <f t="shared" si="97"/>
        <v>0</v>
      </c>
      <c r="E137" s="99">
        <f t="shared" si="90"/>
        <v>0</v>
      </c>
      <c r="F137" s="98">
        <f t="shared" si="57"/>
        <v>0</v>
      </c>
      <c r="G137" s="99">
        <f t="shared" si="91"/>
        <v>0</v>
      </c>
      <c r="H137" s="60">
        <f t="shared" si="97"/>
        <v>0</v>
      </c>
      <c r="I137" s="98">
        <f t="shared" si="92"/>
        <v>0</v>
      </c>
      <c r="J137" s="99">
        <f t="shared" si="93"/>
        <v>0</v>
      </c>
      <c r="K137" s="202">
        <v>20505</v>
      </c>
      <c r="L137" s="202" t="s">
        <v>682</v>
      </c>
      <c r="M137" s="184"/>
      <c r="N137" s="184"/>
      <c r="O137" s="184"/>
      <c r="P137" s="184">
        <f t="shared" si="94"/>
        <v>0</v>
      </c>
      <c r="Q137" s="207"/>
      <c r="R137" s="185"/>
      <c r="S137" s="159"/>
      <c r="T137" s="195"/>
      <c r="U137" s="195">
        <f t="shared" si="95"/>
        <v>0</v>
      </c>
      <c r="V137" s="188"/>
      <c r="W137" s="89">
        <v>2041001</v>
      </c>
      <c r="X137" s="89" t="s">
        <v>471</v>
      </c>
      <c r="Y137" s="118"/>
    </row>
    <row r="138" ht="15.95" customHeight="1" spans="1:25">
      <c r="A138" s="202">
        <v>2050599</v>
      </c>
      <c r="B138" s="75" t="s">
        <v>683</v>
      </c>
      <c r="C138" s="60"/>
      <c r="D138" s="60"/>
      <c r="E138" s="99">
        <f t="shared" si="90"/>
        <v>0</v>
      </c>
      <c r="F138" s="98">
        <f t="shared" ref="F138:F201" si="98">D138-M138</f>
        <v>0</v>
      </c>
      <c r="G138" s="99">
        <f t="shared" si="91"/>
        <v>0</v>
      </c>
      <c r="H138" s="60"/>
      <c r="I138" s="98">
        <f t="shared" si="92"/>
        <v>0</v>
      </c>
      <c r="J138" s="99">
        <f t="shared" si="93"/>
        <v>0</v>
      </c>
      <c r="K138" s="202">
        <v>2050599</v>
      </c>
      <c r="L138" s="202" t="s">
        <v>683</v>
      </c>
      <c r="M138" s="184"/>
      <c r="N138" s="184"/>
      <c r="O138" s="184"/>
      <c r="P138" s="184">
        <f t="shared" si="94"/>
        <v>0</v>
      </c>
      <c r="Q138" s="207"/>
      <c r="R138" s="185"/>
      <c r="S138" s="159"/>
      <c r="T138" s="195"/>
      <c r="U138" s="195">
        <f t="shared" si="95"/>
        <v>0</v>
      </c>
      <c r="V138" s="188"/>
      <c r="W138" s="89">
        <v>2041007</v>
      </c>
      <c r="X138" s="89" t="s">
        <v>684</v>
      </c>
      <c r="Y138" s="118"/>
    </row>
    <row r="139" ht="15.95" customHeight="1" spans="1:25">
      <c r="A139" s="202">
        <v>20506</v>
      </c>
      <c r="B139" s="75" t="s">
        <v>685</v>
      </c>
      <c r="C139" s="60">
        <f t="shared" ref="C139:H139" si="99">SUM(C140:C140)</f>
        <v>0</v>
      </c>
      <c r="D139" s="60">
        <f t="shared" si="99"/>
        <v>0</v>
      </c>
      <c r="E139" s="99">
        <f t="shared" si="90"/>
        <v>0</v>
      </c>
      <c r="F139" s="98">
        <f t="shared" si="98"/>
        <v>0</v>
      </c>
      <c r="G139" s="99">
        <f t="shared" si="91"/>
        <v>0</v>
      </c>
      <c r="H139" s="60">
        <f t="shared" si="99"/>
        <v>0</v>
      </c>
      <c r="I139" s="98">
        <f t="shared" si="92"/>
        <v>0</v>
      </c>
      <c r="J139" s="99">
        <f t="shared" si="93"/>
        <v>0</v>
      </c>
      <c r="K139" s="202">
        <v>20506</v>
      </c>
      <c r="L139" s="202" t="s">
        <v>685</v>
      </c>
      <c r="M139" s="184"/>
      <c r="N139" s="184"/>
      <c r="O139" s="184"/>
      <c r="P139" s="184">
        <f t="shared" si="94"/>
        <v>0</v>
      </c>
      <c r="Q139" s="207"/>
      <c r="R139" s="185"/>
      <c r="S139" s="159"/>
      <c r="T139" s="185"/>
      <c r="U139" s="195">
        <f t="shared" si="95"/>
        <v>0</v>
      </c>
      <c r="V139" s="188"/>
      <c r="W139" s="89">
        <v>2041099</v>
      </c>
      <c r="X139" s="89" t="s">
        <v>686</v>
      </c>
      <c r="Y139" s="118"/>
    </row>
    <row r="140" ht="15.95" customHeight="1" spans="1:25">
      <c r="A140" s="202">
        <v>2050699</v>
      </c>
      <c r="B140" s="75" t="s">
        <v>687</v>
      </c>
      <c r="C140" s="60"/>
      <c r="D140" s="60"/>
      <c r="E140" s="99">
        <f t="shared" si="90"/>
        <v>0</v>
      </c>
      <c r="F140" s="98">
        <f t="shared" si="98"/>
        <v>0</v>
      </c>
      <c r="G140" s="99">
        <f t="shared" si="91"/>
        <v>0</v>
      </c>
      <c r="H140" s="60"/>
      <c r="I140" s="98">
        <f t="shared" si="92"/>
        <v>0</v>
      </c>
      <c r="J140" s="99">
        <f t="shared" si="93"/>
        <v>0</v>
      </c>
      <c r="K140" s="202">
        <v>2050699</v>
      </c>
      <c r="L140" s="202" t="s">
        <v>687</v>
      </c>
      <c r="M140" s="184"/>
      <c r="N140" s="184"/>
      <c r="O140" s="184"/>
      <c r="P140" s="184">
        <f t="shared" si="94"/>
        <v>0</v>
      </c>
      <c r="Q140" s="207"/>
      <c r="R140" s="185"/>
      <c r="S140" s="159"/>
      <c r="T140" s="195"/>
      <c r="U140" s="195">
        <f t="shared" si="95"/>
        <v>0</v>
      </c>
      <c r="V140" s="188"/>
      <c r="W140" s="89">
        <v>2049999</v>
      </c>
      <c r="X140" s="89" t="s">
        <v>688</v>
      </c>
      <c r="Y140" s="118"/>
    </row>
    <row r="141" ht="15.95" customHeight="1" spans="1:25">
      <c r="A141" s="202">
        <v>20507</v>
      </c>
      <c r="B141" s="75" t="s">
        <v>689</v>
      </c>
      <c r="C141" s="60">
        <f t="shared" ref="C141:H141" si="100">SUM(C142:C142)</f>
        <v>0</v>
      </c>
      <c r="D141" s="60">
        <f t="shared" si="100"/>
        <v>0</v>
      </c>
      <c r="E141" s="99">
        <f t="shared" si="90"/>
        <v>0</v>
      </c>
      <c r="F141" s="98">
        <f t="shared" si="98"/>
        <v>0</v>
      </c>
      <c r="G141" s="99">
        <f t="shared" si="91"/>
        <v>0</v>
      </c>
      <c r="H141" s="60">
        <f t="shared" si="100"/>
        <v>0</v>
      </c>
      <c r="I141" s="98">
        <f t="shared" si="92"/>
        <v>0</v>
      </c>
      <c r="J141" s="99">
        <f t="shared" si="93"/>
        <v>0</v>
      </c>
      <c r="K141" s="202">
        <v>20507</v>
      </c>
      <c r="L141" s="202" t="s">
        <v>689</v>
      </c>
      <c r="M141" s="184"/>
      <c r="N141" s="184"/>
      <c r="O141" s="184"/>
      <c r="P141" s="184">
        <f t="shared" si="94"/>
        <v>0</v>
      </c>
      <c r="Q141" s="207"/>
      <c r="R141" s="185"/>
      <c r="S141" s="159"/>
      <c r="T141" s="195"/>
      <c r="U141" s="195">
        <f t="shared" si="95"/>
        <v>0</v>
      </c>
      <c r="V141" s="188"/>
      <c r="W141" s="89">
        <v>205</v>
      </c>
      <c r="X141" s="194" t="s">
        <v>690</v>
      </c>
      <c r="Y141" s="118"/>
    </row>
    <row r="142" ht="15.95" customHeight="1" spans="1:25">
      <c r="A142" s="202">
        <v>2050799</v>
      </c>
      <c r="B142" s="75" t="s">
        <v>691</v>
      </c>
      <c r="C142" s="60"/>
      <c r="D142" s="60"/>
      <c r="E142" s="99">
        <f t="shared" si="90"/>
        <v>0</v>
      </c>
      <c r="F142" s="98">
        <f t="shared" si="98"/>
        <v>0</v>
      </c>
      <c r="G142" s="99">
        <f t="shared" si="91"/>
        <v>0</v>
      </c>
      <c r="H142" s="60"/>
      <c r="I142" s="98">
        <f t="shared" si="92"/>
        <v>0</v>
      </c>
      <c r="J142" s="99">
        <f t="shared" si="93"/>
        <v>0</v>
      </c>
      <c r="K142" s="202">
        <v>2050799</v>
      </c>
      <c r="L142" s="202" t="s">
        <v>691</v>
      </c>
      <c r="M142" s="184"/>
      <c r="N142" s="184"/>
      <c r="O142" s="184"/>
      <c r="P142" s="184">
        <f t="shared" si="94"/>
        <v>0</v>
      </c>
      <c r="Q142" s="207"/>
      <c r="R142" s="185"/>
      <c r="S142" s="159"/>
      <c r="T142" s="185"/>
      <c r="U142" s="195">
        <f t="shared" si="95"/>
        <v>0</v>
      </c>
      <c r="V142" s="188"/>
      <c r="W142" s="89">
        <v>2050102</v>
      </c>
      <c r="X142" s="89" t="s">
        <v>473</v>
      </c>
      <c r="Y142" s="118"/>
    </row>
    <row r="143" ht="15.95" customHeight="1" spans="1:25">
      <c r="A143" s="202">
        <v>20508</v>
      </c>
      <c r="B143" s="75" t="s">
        <v>692</v>
      </c>
      <c r="C143" s="60">
        <f t="shared" ref="C143:H143" si="101">SUM(C144:C144)</f>
        <v>0</v>
      </c>
      <c r="D143" s="60">
        <f t="shared" si="101"/>
        <v>0</v>
      </c>
      <c r="E143" s="99">
        <f t="shared" si="90"/>
        <v>0</v>
      </c>
      <c r="F143" s="98">
        <f t="shared" si="98"/>
        <v>0</v>
      </c>
      <c r="G143" s="99">
        <f t="shared" si="91"/>
        <v>0</v>
      </c>
      <c r="H143" s="60">
        <f t="shared" si="101"/>
        <v>0</v>
      </c>
      <c r="I143" s="98">
        <f t="shared" si="92"/>
        <v>0</v>
      </c>
      <c r="J143" s="99">
        <f t="shared" si="93"/>
        <v>0</v>
      </c>
      <c r="K143" s="202">
        <v>20508</v>
      </c>
      <c r="L143" s="202" t="s">
        <v>692</v>
      </c>
      <c r="M143" s="184"/>
      <c r="N143" s="184"/>
      <c r="O143" s="184"/>
      <c r="P143" s="184">
        <f t="shared" si="94"/>
        <v>0</v>
      </c>
      <c r="Q143" s="207"/>
      <c r="R143" s="185"/>
      <c r="S143" s="159"/>
      <c r="T143" s="195"/>
      <c r="U143" s="195">
        <f t="shared" si="95"/>
        <v>0</v>
      </c>
      <c r="V143" s="188"/>
      <c r="W143" s="89">
        <v>2050103</v>
      </c>
      <c r="X143" s="89" t="s">
        <v>549</v>
      </c>
      <c r="Y143" s="118"/>
    </row>
    <row r="144" ht="15.95" customHeight="1" spans="1:25">
      <c r="A144" s="202">
        <v>2050899</v>
      </c>
      <c r="B144" s="75" t="s">
        <v>693</v>
      </c>
      <c r="C144" s="60"/>
      <c r="D144" s="60"/>
      <c r="E144" s="99">
        <f t="shared" si="90"/>
        <v>0</v>
      </c>
      <c r="F144" s="98">
        <f t="shared" si="98"/>
        <v>0</v>
      </c>
      <c r="G144" s="99">
        <f t="shared" si="91"/>
        <v>0</v>
      </c>
      <c r="H144" s="60"/>
      <c r="I144" s="98">
        <f t="shared" si="92"/>
        <v>0</v>
      </c>
      <c r="J144" s="99">
        <f t="shared" si="93"/>
        <v>0</v>
      </c>
      <c r="K144" s="202">
        <v>2050899</v>
      </c>
      <c r="L144" s="202" t="s">
        <v>693</v>
      </c>
      <c r="M144" s="184"/>
      <c r="N144" s="184"/>
      <c r="O144" s="184"/>
      <c r="P144" s="184">
        <f t="shared" si="94"/>
        <v>0</v>
      </c>
      <c r="Q144" s="207"/>
      <c r="R144" s="185"/>
      <c r="S144" s="159"/>
      <c r="T144" s="195"/>
      <c r="U144" s="195">
        <f t="shared" si="95"/>
        <v>0</v>
      </c>
      <c r="W144" s="89">
        <v>2050203</v>
      </c>
      <c r="X144" s="89" t="s">
        <v>694</v>
      </c>
      <c r="Y144" s="118"/>
    </row>
    <row r="145" ht="15.95" customHeight="1" spans="1:25">
      <c r="A145" s="202">
        <v>20509</v>
      </c>
      <c r="B145" s="75" t="s">
        <v>695</v>
      </c>
      <c r="C145" s="60">
        <f t="shared" ref="C145:H145" si="102">SUM(C146:C150)</f>
        <v>2670</v>
      </c>
      <c r="D145" s="60">
        <f t="shared" si="102"/>
        <v>2350</v>
      </c>
      <c r="E145" s="99">
        <f t="shared" si="90"/>
        <v>88.0149812734082</v>
      </c>
      <c r="F145" s="98">
        <f t="shared" si="98"/>
        <v>-168</v>
      </c>
      <c r="G145" s="99">
        <f t="shared" si="91"/>
        <v>-6.67196187450357</v>
      </c>
      <c r="H145" s="60">
        <f t="shared" si="102"/>
        <v>2494</v>
      </c>
      <c r="I145" s="98">
        <f t="shared" si="92"/>
        <v>-176</v>
      </c>
      <c r="J145" s="99">
        <f t="shared" si="93"/>
        <v>-6.59176029962547</v>
      </c>
      <c r="K145" s="202">
        <v>20509</v>
      </c>
      <c r="L145" s="202" t="s">
        <v>695</v>
      </c>
      <c r="M145" s="91">
        <f t="shared" ref="M145:O145" si="103">SUM(M146:M150)</f>
        <v>2518</v>
      </c>
      <c r="N145" s="91">
        <f t="shared" si="103"/>
        <v>1270</v>
      </c>
      <c r="O145" s="60">
        <f t="shared" si="103"/>
        <v>2026</v>
      </c>
      <c r="P145" s="184">
        <f t="shared" si="94"/>
        <v>2350</v>
      </c>
      <c r="Q145" s="207"/>
      <c r="R145" s="185"/>
      <c r="S145" s="159"/>
      <c r="T145" s="185"/>
      <c r="U145" s="195">
        <f t="shared" si="95"/>
        <v>0</v>
      </c>
      <c r="W145" s="89">
        <v>2050204</v>
      </c>
      <c r="X145" s="89" t="s">
        <v>696</v>
      </c>
      <c r="Y145" s="118"/>
    </row>
    <row r="146" ht="15.95" customHeight="1" spans="1:25">
      <c r="A146" s="202">
        <v>2050901</v>
      </c>
      <c r="B146" s="75" t="s">
        <v>697</v>
      </c>
      <c r="C146" s="60"/>
      <c r="D146" s="60"/>
      <c r="E146" s="99">
        <f t="shared" si="90"/>
        <v>0</v>
      </c>
      <c r="F146" s="98">
        <f t="shared" si="98"/>
        <v>0</v>
      </c>
      <c r="G146" s="99">
        <f t="shared" si="91"/>
        <v>0</v>
      </c>
      <c r="H146" s="60"/>
      <c r="I146" s="98">
        <f t="shared" si="92"/>
        <v>0</v>
      </c>
      <c r="J146" s="99">
        <f t="shared" si="93"/>
        <v>0</v>
      </c>
      <c r="K146" s="202">
        <v>2050901</v>
      </c>
      <c r="L146" s="202" t="s">
        <v>697</v>
      </c>
      <c r="M146" s="184"/>
      <c r="N146" s="184"/>
      <c r="O146" s="184"/>
      <c r="P146" s="184">
        <f t="shared" si="94"/>
        <v>0</v>
      </c>
      <c r="Q146" s="207"/>
      <c r="R146" s="185"/>
      <c r="S146" s="159"/>
      <c r="T146" s="195"/>
      <c r="U146" s="195">
        <f t="shared" si="95"/>
        <v>0</v>
      </c>
      <c r="V146" s="188"/>
      <c r="W146" s="89">
        <v>2050205</v>
      </c>
      <c r="X146" s="89" t="s">
        <v>698</v>
      </c>
      <c r="Y146" s="118"/>
    </row>
    <row r="147" ht="15.95" customHeight="1" spans="1:25">
      <c r="A147" s="202">
        <v>2050902</v>
      </c>
      <c r="B147" s="75" t="s">
        <v>699</v>
      </c>
      <c r="C147" s="60"/>
      <c r="D147" s="60"/>
      <c r="E147" s="99">
        <f t="shared" si="90"/>
        <v>0</v>
      </c>
      <c r="F147" s="98">
        <f t="shared" si="98"/>
        <v>0</v>
      </c>
      <c r="G147" s="99">
        <f t="shared" si="91"/>
        <v>0</v>
      </c>
      <c r="H147" s="60"/>
      <c r="I147" s="98">
        <f t="shared" si="92"/>
        <v>0</v>
      </c>
      <c r="J147" s="99">
        <f t="shared" si="93"/>
        <v>0</v>
      </c>
      <c r="K147" s="202">
        <v>2050902</v>
      </c>
      <c r="L147" s="202" t="s">
        <v>699</v>
      </c>
      <c r="M147" s="184"/>
      <c r="N147" s="184"/>
      <c r="O147" s="184"/>
      <c r="P147" s="184">
        <f t="shared" si="94"/>
        <v>0</v>
      </c>
      <c r="Q147" s="207"/>
      <c r="R147" s="185"/>
      <c r="S147" s="159"/>
      <c r="T147" s="195"/>
      <c r="U147" s="195">
        <f t="shared" si="95"/>
        <v>0</v>
      </c>
      <c r="V147" s="188"/>
      <c r="W147" s="89">
        <v>2050299</v>
      </c>
      <c r="X147" s="89" t="s">
        <v>700</v>
      </c>
      <c r="Y147" s="118"/>
    </row>
    <row r="148" ht="15.95" customHeight="1" spans="1:25">
      <c r="A148" s="202">
        <v>2050903</v>
      </c>
      <c r="B148" s="75" t="s">
        <v>701</v>
      </c>
      <c r="C148" s="60">
        <v>650</v>
      </c>
      <c r="D148" s="60">
        <v>416</v>
      </c>
      <c r="E148" s="99">
        <f t="shared" si="90"/>
        <v>64</v>
      </c>
      <c r="F148" s="98">
        <f t="shared" si="98"/>
        <v>-326</v>
      </c>
      <c r="G148" s="99">
        <f t="shared" si="91"/>
        <v>-43.9353099730458</v>
      </c>
      <c r="H148" s="60">
        <v>400</v>
      </c>
      <c r="I148" s="98">
        <f t="shared" si="92"/>
        <v>-250</v>
      </c>
      <c r="J148" s="99">
        <f t="shared" si="93"/>
        <v>-38.4615384615385</v>
      </c>
      <c r="K148" s="202">
        <v>2050903</v>
      </c>
      <c r="L148" s="202" t="s">
        <v>701</v>
      </c>
      <c r="M148" s="184">
        <v>742</v>
      </c>
      <c r="N148" s="184">
        <v>415</v>
      </c>
      <c r="O148" s="184">
        <f>C148-128</f>
        <v>522</v>
      </c>
      <c r="P148" s="184">
        <f t="shared" si="94"/>
        <v>416</v>
      </c>
      <c r="Q148" s="207"/>
      <c r="R148" s="185"/>
      <c r="S148" s="159"/>
      <c r="T148" s="185"/>
      <c r="U148" s="195">
        <f t="shared" si="95"/>
        <v>0</v>
      </c>
      <c r="W148" s="89">
        <v>20503</v>
      </c>
      <c r="X148" s="194" t="s">
        <v>702</v>
      </c>
      <c r="Y148" s="118"/>
    </row>
    <row r="149" ht="15.95" customHeight="1" spans="1:25">
      <c r="A149" s="202">
        <v>2050904</v>
      </c>
      <c r="B149" s="75" t="s">
        <v>703</v>
      </c>
      <c r="C149" s="60">
        <v>300</v>
      </c>
      <c r="D149" s="60">
        <v>155</v>
      </c>
      <c r="E149" s="99">
        <f t="shared" si="90"/>
        <v>51.6666666666667</v>
      </c>
      <c r="F149" s="98">
        <f t="shared" si="98"/>
        <v>155</v>
      </c>
      <c r="G149" s="99">
        <f t="shared" si="91"/>
        <v>0</v>
      </c>
      <c r="H149" s="60">
        <v>1000</v>
      </c>
      <c r="I149" s="98">
        <f t="shared" si="92"/>
        <v>700</v>
      </c>
      <c r="J149" s="99">
        <f t="shared" si="93"/>
        <v>233.333333333333</v>
      </c>
      <c r="K149" s="202">
        <v>2050904</v>
      </c>
      <c r="L149" s="202" t="s">
        <v>703</v>
      </c>
      <c r="M149" s="184"/>
      <c r="N149" s="184">
        <v>15</v>
      </c>
      <c r="O149" s="184">
        <f>C149+50</f>
        <v>350</v>
      </c>
      <c r="P149" s="184">
        <f t="shared" si="94"/>
        <v>155</v>
      </c>
      <c r="Q149" s="207"/>
      <c r="R149" s="185"/>
      <c r="S149" s="159"/>
      <c r="T149" s="195"/>
      <c r="U149" s="195">
        <f t="shared" si="95"/>
        <v>0</v>
      </c>
      <c r="W149" s="89">
        <v>2050301</v>
      </c>
      <c r="X149" s="89" t="s">
        <v>704</v>
      </c>
      <c r="Y149" s="118"/>
    </row>
    <row r="150" ht="15.95" customHeight="1" spans="1:25">
      <c r="A150" s="202">
        <v>2050999</v>
      </c>
      <c r="B150" s="75" t="s">
        <v>705</v>
      </c>
      <c r="C150" s="60">
        <v>1720</v>
      </c>
      <c r="D150" s="60">
        <f>908+871</f>
        <v>1779</v>
      </c>
      <c r="E150" s="99">
        <f t="shared" si="90"/>
        <v>103.43023255814</v>
      </c>
      <c r="F150" s="98">
        <f t="shared" si="98"/>
        <v>3</v>
      </c>
      <c r="G150" s="99">
        <f t="shared" si="91"/>
        <v>0.168918918918926</v>
      </c>
      <c r="H150" s="60">
        <f>1030+64</f>
        <v>1094</v>
      </c>
      <c r="I150" s="98">
        <f t="shared" si="92"/>
        <v>-626</v>
      </c>
      <c r="J150" s="99">
        <f t="shared" si="93"/>
        <v>-36.3953488372093</v>
      </c>
      <c r="K150" s="202">
        <v>2050999</v>
      </c>
      <c r="L150" s="202" t="s">
        <v>705</v>
      </c>
      <c r="M150" s="184">
        <v>1776</v>
      </c>
      <c r="N150" s="184">
        <v>840</v>
      </c>
      <c r="O150" s="184">
        <f>C150-566</f>
        <v>1154</v>
      </c>
      <c r="P150" s="184">
        <f t="shared" si="94"/>
        <v>1779</v>
      </c>
      <c r="Q150" s="207"/>
      <c r="R150" s="185"/>
      <c r="S150" s="159"/>
      <c r="T150" s="185"/>
      <c r="U150" s="195">
        <f t="shared" si="95"/>
        <v>0</v>
      </c>
      <c r="V150" s="188"/>
      <c r="W150" s="89">
        <v>2050303</v>
      </c>
      <c r="X150" s="89" t="s">
        <v>706</v>
      </c>
      <c r="Y150" s="118"/>
    </row>
    <row r="151" ht="15.95" customHeight="1" spans="1:25">
      <c r="A151" s="202">
        <v>20599</v>
      </c>
      <c r="B151" s="75" t="s">
        <v>707</v>
      </c>
      <c r="C151" s="60">
        <f t="shared" ref="C151:H151" si="104">SUM(C152)</f>
        <v>0</v>
      </c>
      <c r="D151" s="60">
        <f t="shared" si="104"/>
        <v>0</v>
      </c>
      <c r="E151" s="99">
        <f t="shared" si="90"/>
        <v>0</v>
      </c>
      <c r="F151" s="98">
        <f t="shared" si="98"/>
        <v>0</v>
      </c>
      <c r="G151" s="99">
        <f t="shared" si="91"/>
        <v>0</v>
      </c>
      <c r="H151" s="60">
        <f t="shared" si="104"/>
        <v>0</v>
      </c>
      <c r="I151" s="98">
        <f t="shared" si="92"/>
        <v>0</v>
      </c>
      <c r="J151" s="99">
        <f t="shared" si="93"/>
        <v>0</v>
      </c>
      <c r="K151" s="202">
        <v>20599</v>
      </c>
      <c r="L151" s="202" t="s">
        <v>707</v>
      </c>
      <c r="M151" s="184"/>
      <c r="N151" s="184"/>
      <c r="O151" s="184"/>
      <c r="P151" s="184">
        <f t="shared" si="94"/>
        <v>0</v>
      </c>
      <c r="Q151" s="207"/>
      <c r="R151" s="185"/>
      <c r="S151" s="159"/>
      <c r="T151" s="195"/>
      <c r="U151" s="195">
        <f t="shared" si="95"/>
        <v>0</v>
      </c>
      <c r="W151" s="89">
        <v>2050305</v>
      </c>
      <c r="X151" s="89" t="s">
        <v>708</v>
      </c>
      <c r="Y151" s="118"/>
    </row>
    <row r="152" ht="15.95" customHeight="1" spans="1:25">
      <c r="A152" s="202">
        <v>2059999</v>
      </c>
      <c r="B152" s="75" t="s">
        <v>709</v>
      </c>
      <c r="C152" s="60"/>
      <c r="D152" s="60"/>
      <c r="E152" s="99">
        <f t="shared" si="90"/>
        <v>0</v>
      </c>
      <c r="F152" s="98">
        <f t="shared" si="98"/>
        <v>0</v>
      </c>
      <c r="G152" s="99">
        <f t="shared" si="91"/>
        <v>0</v>
      </c>
      <c r="H152" s="60"/>
      <c r="I152" s="98">
        <f t="shared" si="92"/>
        <v>0</v>
      </c>
      <c r="J152" s="99">
        <f t="shared" si="93"/>
        <v>0</v>
      </c>
      <c r="K152" s="202">
        <v>2059999</v>
      </c>
      <c r="L152" s="202" t="s">
        <v>709</v>
      </c>
      <c r="M152" s="184"/>
      <c r="N152" s="184"/>
      <c r="O152" s="184"/>
      <c r="P152" s="184">
        <f t="shared" si="94"/>
        <v>0</v>
      </c>
      <c r="Q152" s="207"/>
      <c r="R152" s="185"/>
      <c r="S152" s="159"/>
      <c r="T152" s="195"/>
      <c r="U152" s="195">
        <f t="shared" si="95"/>
        <v>0</v>
      </c>
      <c r="W152" s="89">
        <v>2050399</v>
      </c>
      <c r="X152" s="89" t="s">
        <v>710</v>
      </c>
      <c r="Y152" s="118"/>
    </row>
    <row r="153" ht="15.95" customHeight="1" spans="1:25">
      <c r="A153" s="202">
        <v>206</v>
      </c>
      <c r="B153" s="97" t="s">
        <v>711</v>
      </c>
      <c r="C153" s="55">
        <f>SUM(C154,C158,C160,C162,C166,C164,C166,C168,C170,C172,C174)</f>
        <v>11609</v>
      </c>
      <c r="D153" s="55">
        <f>SUM(D154,D158,D160,D162,D164,D166,D168,D170,D172,D174)</f>
        <v>4835</v>
      </c>
      <c r="E153" s="96">
        <f t="shared" si="90"/>
        <v>41.6487208200534</v>
      </c>
      <c r="F153" s="95">
        <f t="shared" si="98"/>
        <v>-5312</v>
      </c>
      <c r="G153" s="96">
        <f t="shared" si="91"/>
        <v>-52.3504484083966</v>
      </c>
      <c r="H153" s="55">
        <f>SUM(H154,H158,H160,H162,H164,H166,H168,H170,H172,H174)</f>
        <v>7257</v>
      </c>
      <c r="I153" s="95">
        <f t="shared" si="92"/>
        <v>-4352</v>
      </c>
      <c r="J153" s="96">
        <f t="shared" si="93"/>
        <v>-37.4881557412353</v>
      </c>
      <c r="K153" s="204">
        <v>206</v>
      </c>
      <c r="L153" s="204" t="s">
        <v>712</v>
      </c>
      <c r="M153" s="55">
        <f t="shared" ref="M153:O153" si="105">SUM(M154,M158,M160,M162,M166,M164,M166,M168,M170,M172,M174)</f>
        <v>10147</v>
      </c>
      <c r="N153" s="55">
        <f t="shared" si="105"/>
        <v>7568</v>
      </c>
      <c r="O153" s="55">
        <f t="shared" si="105"/>
        <v>11741</v>
      </c>
      <c r="P153" s="184">
        <f t="shared" si="94"/>
        <v>4835</v>
      </c>
      <c r="Q153" s="207"/>
      <c r="R153" s="185"/>
      <c r="S153" s="159"/>
      <c r="T153" s="185"/>
      <c r="U153" s="195">
        <f t="shared" si="95"/>
        <v>0</v>
      </c>
      <c r="V153" s="188"/>
      <c r="W153" s="89">
        <v>20504</v>
      </c>
      <c r="X153" s="194" t="s">
        <v>713</v>
      </c>
      <c r="Y153" s="118"/>
    </row>
    <row r="154" ht="15.95" customHeight="1" spans="1:25">
      <c r="A154" s="202">
        <v>20601</v>
      </c>
      <c r="B154" s="75" t="s">
        <v>714</v>
      </c>
      <c r="C154" s="60">
        <f t="shared" ref="C154:H154" si="106">SUM(C155:C157)</f>
        <v>5041</v>
      </c>
      <c r="D154" s="60">
        <f t="shared" si="106"/>
        <v>3363</v>
      </c>
      <c r="E154" s="99">
        <f t="shared" si="90"/>
        <v>66.7129537790121</v>
      </c>
      <c r="F154" s="98">
        <f t="shared" si="98"/>
        <v>-1001</v>
      </c>
      <c r="G154" s="99">
        <f t="shared" si="91"/>
        <v>-22.9376718606783</v>
      </c>
      <c r="H154" s="60">
        <f t="shared" si="106"/>
        <v>2784</v>
      </c>
      <c r="I154" s="98">
        <f t="shared" si="92"/>
        <v>-2257</v>
      </c>
      <c r="J154" s="99">
        <f t="shared" si="93"/>
        <v>-44.7728625272763</v>
      </c>
      <c r="K154" s="202">
        <v>20601</v>
      </c>
      <c r="L154" s="202" t="s">
        <v>714</v>
      </c>
      <c r="M154" s="60">
        <f t="shared" ref="M154:O154" si="107">SUM(M155:M157)</f>
        <v>4364</v>
      </c>
      <c r="N154" s="60">
        <f t="shared" si="107"/>
        <v>4413</v>
      </c>
      <c r="O154" s="60">
        <f t="shared" si="107"/>
        <v>6374</v>
      </c>
      <c r="P154" s="184">
        <f t="shared" si="94"/>
        <v>3363</v>
      </c>
      <c r="Q154" s="207"/>
      <c r="R154" s="185"/>
      <c r="S154" s="159"/>
      <c r="T154" s="195"/>
      <c r="U154" s="195">
        <f t="shared" si="95"/>
        <v>0</v>
      </c>
      <c r="V154" s="188"/>
      <c r="W154" s="89">
        <v>2050401</v>
      </c>
      <c r="X154" s="89" t="s">
        <v>715</v>
      </c>
      <c r="Y154" s="118"/>
    </row>
    <row r="155" ht="15.95" customHeight="1" spans="1:25">
      <c r="A155" s="202">
        <v>2060102</v>
      </c>
      <c r="B155" s="75" t="s">
        <v>472</v>
      </c>
      <c r="C155" s="60"/>
      <c r="D155" s="60">
        <v>2</v>
      </c>
      <c r="E155" s="99">
        <f t="shared" si="90"/>
        <v>0</v>
      </c>
      <c r="F155" s="98">
        <f t="shared" si="98"/>
        <v>2</v>
      </c>
      <c r="G155" s="99">
        <f t="shared" si="91"/>
        <v>0</v>
      </c>
      <c r="H155" s="60"/>
      <c r="I155" s="98">
        <f t="shared" si="92"/>
        <v>0</v>
      </c>
      <c r="J155" s="99">
        <f t="shared" si="93"/>
        <v>0</v>
      </c>
      <c r="K155" s="202">
        <v>2060102</v>
      </c>
      <c r="L155" s="202" t="s">
        <v>472</v>
      </c>
      <c r="M155" s="184"/>
      <c r="N155" s="184">
        <v>2</v>
      </c>
      <c r="O155" s="184"/>
      <c r="P155" s="184">
        <f t="shared" si="94"/>
        <v>2</v>
      </c>
      <c r="Q155" s="207"/>
      <c r="R155" s="185"/>
      <c r="S155" s="159"/>
      <c r="T155" s="195"/>
      <c r="U155" s="195">
        <f t="shared" si="95"/>
        <v>0</v>
      </c>
      <c r="W155" s="89">
        <v>2050403</v>
      </c>
      <c r="X155" s="89" t="s">
        <v>716</v>
      </c>
      <c r="Y155" s="118"/>
    </row>
    <row r="156" ht="15.95" customHeight="1" spans="1:25">
      <c r="A156" s="202">
        <v>2060103</v>
      </c>
      <c r="B156" s="75" t="s">
        <v>717</v>
      </c>
      <c r="C156" s="60">
        <v>230</v>
      </c>
      <c r="D156" s="60">
        <v>228</v>
      </c>
      <c r="E156" s="99">
        <f t="shared" si="90"/>
        <v>99.1304347826087</v>
      </c>
      <c r="F156" s="98">
        <f t="shared" si="98"/>
        <v>-258</v>
      </c>
      <c r="G156" s="99">
        <f t="shared" si="91"/>
        <v>-53.0864197530864</v>
      </c>
      <c r="H156" s="60">
        <v>287</v>
      </c>
      <c r="I156" s="98">
        <f t="shared" si="92"/>
        <v>57</v>
      </c>
      <c r="J156" s="99">
        <f t="shared" si="93"/>
        <v>24.7826086956522</v>
      </c>
      <c r="K156" s="202">
        <v>2060103</v>
      </c>
      <c r="L156" s="202" t="s">
        <v>717</v>
      </c>
      <c r="M156" s="184">
        <v>486</v>
      </c>
      <c r="N156" s="184">
        <v>148</v>
      </c>
      <c r="O156" s="184">
        <f>C156+50</f>
        <v>280</v>
      </c>
      <c r="P156" s="184">
        <f t="shared" si="94"/>
        <v>228</v>
      </c>
      <c r="Q156" s="207"/>
      <c r="R156" s="185"/>
      <c r="S156" s="159"/>
      <c r="T156" s="185"/>
      <c r="U156" s="195">
        <f t="shared" si="95"/>
        <v>0</v>
      </c>
      <c r="V156" s="188"/>
      <c r="W156" s="89">
        <v>2050404</v>
      </c>
      <c r="X156" s="89" t="s">
        <v>718</v>
      </c>
      <c r="Y156" s="118"/>
    </row>
    <row r="157" ht="15.95" customHeight="1" spans="1:25">
      <c r="A157" s="202">
        <v>2060199</v>
      </c>
      <c r="B157" s="75" t="s">
        <v>719</v>
      </c>
      <c r="C157" s="60">
        <v>4811</v>
      </c>
      <c r="D157" s="60">
        <v>3133</v>
      </c>
      <c r="E157" s="99">
        <f t="shared" si="90"/>
        <v>65.1215963417169</v>
      </c>
      <c r="F157" s="98">
        <f t="shared" si="98"/>
        <v>-745</v>
      </c>
      <c r="G157" s="99">
        <f t="shared" si="91"/>
        <v>-19.2109334708613</v>
      </c>
      <c r="H157" s="60">
        <v>2497</v>
      </c>
      <c r="I157" s="98">
        <f t="shared" si="92"/>
        <v>-2314</v>
      </c>
      <c r="J157" s="99">
        <f t="shared" si="93"/>
        <v>-48.0981085013511</v>
      </c>
      <c r="K157" s="202">
        <v>2060199</v>
      </c>
      <c r="L157" s="202" t="s">
        <v>719</v>
      </c>
      <c r="M157" s="184">
        <v>3878</v>
      </c>
      <c r="N157" s="184">
        <v>4263</v>
      </c>
      <c r="O157" s="184">
        <f>C157+1356-73</f>
        <v>6094</v>
      </c>
      <c r="P157" s="184">
        <f t="shared" si="94"/>
        <v>3133</v>
      </c>
      <c r="Q157" s="207"/>
      <c r="R157" s="185"/>
      <c r="S157" s="159"/>
      <c r="T157" s="195"/>
      <c r="U157" s="195">
        <f t="shared" si="95"/>
        <v>0</v>
      </c>
      <c r="V157" s="188"/>
      <c r="W157" s="89">
        <v>2050499</v>
      </c>
      <c r="X157" s="89" t="s">
        <v>720</v>
      </c>
      <c r="Y157" s="118"/>
    </row>
    <row r="158" ht="15.95" customHeight="1" spans="1:25">
      <c r="A158" s="202">
        <v>20602</v>
      </c>
      <c r="B158" s="75" t="s">
        <v>721</v>
      </c>
      <c r="C158" s="60">
        <f t="shared" ref="C158:H158" si="108">SUM(C159:C159)</f>
        <v>0</v>
      </c>
      <c r="D158" s="60">
        <f t="shared" si="108"/>
        <v>0</v>
      </c>
      <c r="E158" s="99">
        <f t="shared" si="90"/>
        <v>0</v>
      </c>
      <c r="F158" s="98">
        <f t="shared" si="98"/>
        <v>0</v>
      </c>
      <c r="G158" s="99">
        <f t="shared" si="91"/>
        <v>0</v>
      </c>
      <c r="H158" s="60">
        <f t="shared" si="108"/>
        <v>0</v>
      </c>
      <c r="I158" s="98">
        <f t="shared" si="92"/>
        <v>0</v>
      </c>
      <c r="J158" s="99">
        <f t="shared" si="93"/>
        <v>0</v>
      </c>
      <c r="K158" s="202">
        <v>20602</v>
      </c>
      <c r="L158" s="202" t="s">
        <v>721</v>
      </c>
      <c r="M158" s="184"/>
      <c r="N158" s="184"/>
      <c r="O158" s="184"/>
      <c r="P158" s="184">
        <f t="shared" si="94"/>
        <v>0</v>
      </c>
      <c r="Q158" s="207"/>
      <c r="R158" s="185"/>
      <c r="S158" s="159"/>
      <c r="T158" s="195"/>
      <c r="U158" s="195">
        <f t="shared" si="95"/>
        <v>0</v>
      </c>
      <c r="W158" s="89">
        <v>20505</v>
      </c>
      <c r="X158" s="194" t="s">
        <v>722</v>
      </c>
      <c r="Y158" s="118"/>
    </row>
    <row r="159" ht="15.95" customHeight="1" spans="1:25">
      <c r="A159" s="202">
        <v>2060299</v>
      </c>
      <c r="B159" s="75" t="s">
        <v>723</v>
      </c>
      <c r="C159" s="60"/>
      <c r="D159" s="60"/>
      <c r="E159" s="99">
        <f t="shared" si="90"/>
        <v>0</v>
      </c>
      <c r="F159" s="98">
        <f t="shared" si="98"/>
        <v>0</v>
      </c>
      <c r="G159" s="99">
        <f t="shared" si="91"/>
        <v>0</v>
      </c>
      <c r="H159" s="60"/>
      <c r="I159" s="98">
        <f t="shared" si="92"/>
        <v>0</v>
      </c>
      <c r="J159" s="99">
        <f t="shared" si="93"/>
        <v>0</v>
      </c>
      <c r="K159" s="202">
        <v>2060299</v>
      </c>
      <c r="L159" s="202" t="s">
        <v>723</v>
      </c>
      <c r="M159" s="184"/>
      <c r="N159" s="184"/>
      <c r="O159" s="184"/>
      <c r="P159" s="184">
        <f t="shared" si="94"/>
        <v>0</v>
      </c>
      <c r="Q159" s="207"/>
      <c r="R159" s="185"/>
      <c r="S159" s="159"/>
      <c r="T159" s="185"/>
      <c r="U159" s="195">
        <f t="shared" si="95"/>
        <v>0</v>
      </c>
      <c r="W159" s="89">
        <v>20507</v>
      </c>
      <c r="X159" s="194" t="s">
        <v>724</v>
      </c>
      <c r="Y159" s="118"/>
    </row>
    <row r="160" ht="15.95" customHeight="1" spans="1:25">
      <c r="A160" s="202">
        <v>20603</v>
      </c>
      <c r="B160" s="75" t="s">
        <v>725</v>
      </c>
      <c r="C160" s="60">
        <f t="shared" ref="C160:H160" si="109">SUM(C161:C161)</f>
        <v>0</v>
      </c>
      <c r="D160" s="60">
        <f t="shared" si="109"/>
        <v>0</v>
      </c>
      <c r="E160" s="99">
        <f t="shared" si="90"/>
        <v>0</v>
      </c>
      <c r="F160" s="98">
        <f t="shared" si="98"/>
        <v>0</v>
      </c>
      <c r="G160" s="99">
        <f t="shared" si="91"/>
        <v>0</v>
      </c>
      <c r="H160" s="60">
        <f t="shared" si="109"/>
        <v>0</v>
      </c>
      <c r="I160" s="98">
        <f t="shared" si="92"/>
        <v>0</v>
      </c>
      <c r="J160" s="99">
        <f t="shared" si="93"/>
        <v>0</v>
      </c>
      <c r="K160" s="202">
        <v>20603</v>
      </c>
      <c r="L160" s="202" t="s">
        <v>725</v>
      </c>
      <c r="M160" s="184"/>
      <c r="N160" s="184"/>
      <c r="O160" s="184"/>
      <c r="P160" s="184">
        <f t="shared" si="94"/>
        <v>0</v>
      </c>
      <c r="Q160" s="207"/>
      <c r="R160" s="185"/>
      <c r="S160" s="159"/>
      <c r="T160" s="195"/>
      <c r="U160" s="195">
        <f t="shared" si="95"/>
        <v>0</v>
      </c>
      <c r="V160" s="188"/>
      <c r="W160" s="89">
        <v>2050701</v>
      </c>
      <c r="X160" s="89" t="s">
        <v>726</v>
      </c>
      <c r="Y160" s="118"/>
    </row>
    <row r="161" ht="15.95" customHeight="1" spans="1:25">
      <c r="A161" s="202">
        <v>2060399</v>
      </c>
      <c r="B161" s="75" t="s">
        <v>727</v>
      </c>
      <c r="C161" s="60"/>
      <c r="D161" s="60"/>
      <c r="E161" s="99">
        <f t="shared" si="90"/>
        <v>0</v>
      </c>
      <c r="F161" s="98">
        <f t="shared" si="98"/>
        <v>0</v>
      </c>
      <c r="G161" s="99">
        <f t="shared" si="91"/>
        <v>0</v>
      </c>
      <c r="H161" s="60"/>
      <c r="I161" s="98">
        <f t="shared" si="92"/>
        <v>0</v>
      </c>
      <c r="J161" s="99">
        <f t="shared" si="93"/>
        <v>0</v>
      </c>
      <c r="K161" s="202">
        <v>2060399</v>
      </c>
      <c r="L161" s="202" t="s">
        <v>727</v>
      </c>
      <c r="M161" s="184"/>
      <c r="N161" s="184"/>
      <c r="O161" s="184"/>
      <c r="P161" s="184">
        <f t="shared" si="94"/>
        <v>0</v>
      </c>
      <c r="Q161" s="207"/>
      <c r="R161" s="185"/>
      <c r="S161" s="159"/>
      <c r="T161" s="195"/>
      <c r="U161" s="195">
        <f t="shared" si="95"/>
        <v>0</v>
      </c>
      <c r="V161" s="188"/>
      <c r="W161" s="89">
        <v>2050802</v>
      </c>
      <c r="X161" s="89" t="s">
        <v>728</v>
      </c>
      <c r="Y161" s="118"/>
    </row>
    <row r="162" ht="15.95" customHeight="1" spans="1:25">
      <c r="A162" s="202">
        <v>20604</v>
      </c>
      <c r="B162" s="75" t="s">
        <v>729</v>
      </c>
      <c r="C162" s="60">
        <f t="shared" ref="C162:H162" si="110">SUM(C163:C163)</f>
        <v>4018</v>
      </c>
      <c r="D162" s="60">
        <f t="shared" si="110"/>
        <v>216</v>
      </c>
      <c r="E162" s="99">
        <f t="shared" si="90"/>
        <v>5.37580886012942</v>
      </c>
      <c r="F162" s="98">
        <f t="shared" si="98"/>
        <v>-2162</v>
      </c>
      <c r="G162" s="99">
        <f t="shared" si="91"/>
        <v>-90.9167367535744</v>
      </c>
      <c r="H162" s="60">
        <f t="shared" si="110"/>
        <v>1073</v>
      </c>
      <c r="I162" s="98">
        <f t="shared" si="92"/>
        <v>-2945</v>
      </c>
      <c r="J162" s="99">
        <f t="shared" si="93"/>
        <v>-73.2951717272275</v>
      </c>
      <c r="K162" s="202">
        <v>20604</v>
      </c>
      <c r="L162" s="202" t="s">
        <v>729</v>
      </c>
      <c r="M162" s="60">
        <f t="shared" ref="M162:O162" si="111">SUM(M163:M163)</f>
        <v>2378</v>
      </c>
      <c r="N162" s="60">
        <f t="shared" si="111"/>
        <v>2040</v>
      </c>
      <c r="O162" s="60">
        <f t="shared" si="111"/>
        <v>3301</v>
      </c>
      <c r="P162" s="184">
        <f t="shared" si="94"/>
        <v>216</v>
      </c>
      <c r="Q162" s="207"/>
      <c r="R162" s="185"/>
      <c r="S162" s="159"/>
      <c r="T162" s="185"/>
      <c r="U162" s="195">
        <f t="shared" si="95"/>
        <v>0</v>
      </c>
      <c r="W162" s="89">
        <v>2050803</v>
      </c>
      <c r="X162" s="89" t="s">
        <v>730</v>
      </c>
      <c r="Y162" s="118"/>
    </row>
    <row r="163" ht="15.95" customHeight="1" spans="1:25">
      <c r="A163" s="202">
        <v>2060499</v>
      </c>
      <c r="B163" s="75" t="s">
        <v>731</v>
      </c>
      <c r="C163" s="60">
        <v>4018</v>
      </c>
      <c r="D163" s="60">
        <v>216</v>
      </c>
      <c r="E163" s="99">
        <f t="shared" si="90"/>
        <v>5.37580886012942</v>
      </c>
      <c r="F163" s="98">
        <f t="shared" si="98"/>
        <v>-2162</v>
      </c>
      <c r="G163" s="99">
        <f t="shared" si="91"/>
        <v>-90.9167367535744</v>
      </c>
      <c r="H163" s="60">
        <v>1073</v>
      </c>
      <c r="I163" s="98">
        <f t="shared" si="92"/>
        <v>-2945</v>
      </c>
      <c r="J163" s="99">
        <f t="shared" si="93"/>
        <v>-73.2951717272275</v>
      </c>
      <c r="K163" s="202">
        <v>2060499</v>
      </c>
      <c r="L163" s="202" t="s">
        <v>731</v>
      </c>
      <c r="M163" s="184">
        <v>2378</v>
      </c>
      <c r="N163" s="184">
        <v>2040</v>
      </c>
      <c r="O163" s="184">
        <f>C163-717</f>
        <v>3301</v>
      </c>
      <c r="P163" s="184">
        <f t="shared" si="94"/>
        <v>216</v>
      </c>
      <c r="Q163" s="207"/>
      <c r="R163" s="185"/>
      <c r="S163" s="159"/>
      <c r="T163" s="185"/>
      <c r="U163" s="195">
        <f t="shared" si="95"/>
        <v>0</v>
      </c>
      <c r="V163" s="188"/>
      <c r="W163" s="89">
        <v>2050901</v>
      </c>
      <c r="X163" s="89" t="s">
        <v>732</v>
      </c>
      <c r="Y163" s="118"/>
    </row>
    <row r="164" ht="15.95" customHeight="1" spans="1:25">
      <c r="A164" s="202">
        <v>20605</v>
      </c>
      <c r="B164" s="75" t="s">
        <v>733</v>
      </c>
      <c r="C164" s="60">
        <f t="shared" ref="C164:H164" si="112">SUM(C165:C165)</f>
        <v>0</v>
      </c>
      <c r="D164" s="60">
        <f t="shared" si="112"/>
        <v>0</v>
      </c>
      <c r="E164" s="99">
        <f t="shared" si="90"/>
        <v>0</v>
      </c>
      <c r="F164" s="98">
        <f t="shared" si="98"/>
        <v>0</v>
      </c>
      <c r="G164" s="99">
        <f t="shared" si="91"/>
        <v>0</v>
      </c>
      <c r="H164" s="60">
        <f t="shared" si="112"/>
        <v>0</v>
      </c>
      <c r="I164" s="98">
        <f t="shared" si="92"/>
        <v>0</v>
      </c>
      <c r="J164" s="99">
        <f t="shared" si="93"/>
        <v>0</v>
      </c>
      <c r="K164" s="202">
        <v>20605</v>
      </c>
      <c r="L164" s="202" t="s">
        <v>733</v>
      </c>
      <c r="M164" s="184"/>
      <c r="N164" s="184"/>
      <c r="O164" s="184"/>
      <c r="P164" s="184">
        <f t="shared" si="94"/>
        <v>0</v>
      </c>
      <c r="Q164" s="207"/>
      <c r="R164" s="185"/>
      <c r="S164" s="159"/>
      <c r="T164" s="195"/>
      <c r="U164" s="195">
        <f t="shared" si="95"/>
        <v>0</v>
      </c>
      <c r="V164" s="188"/>
      <c r="W164" s="89">
        <v>2050902</v>
      </c>
      <c r="X164" s="89" t="s">
        <v>734</v>
      </c>
      <c r="Y164" s="118"/>
    </row>
    <row r="165" ht="15.95" customHeight="1" spans="1:25">
      <c r="A165" s="202">
        <v>2060599</v>
      </c>
      <c r="B165" s="75" t="s">
        <v>735</v>
      </c>
      <c r="C165" s="60"/>
      <c r="D165" s="60"/>
      <c r="E165" s="99">
        <f t="shared" si="90"/>
        <v>0</v>
      </c>
      <c r="F165" s="98">
        <f t="shared" si="98"/>
        <v>0</v>
      </c>
      <c r="G165" s="99">
        <f t="shared" si="91"/>
        <v>0</v>
      </c>
      <c r="H165" s="60"/>
      <c r="I165" s="98">
        <f t="shared" si="92"/>
        <v>0</v>
      </c>
      <c r="J165" s="99">
        <f t="shared" si="93"/>
        <v>0</v>
      </c>
      <c r="K165" s="202">
        <v>2060599</v>
      </c>
      <c r="L165" s="202" t="s">
        <v>735</v>
      </c>
      <c r="M165" s="184"/>
      <c r="N165" s="184"/>
      <c r="O165" s="184"/>
      <c r="P165" s="184">
        <f t="shared" si="94"/>
        <v>0</v>
      </c>
      <c r="Q165" s="207"/>
      <c r="R165" s="185"/>
      <c r="S165" s="159"/>
      <c r="T165" s="195"/>
      <c r="U165" s="195">
        <f t="shared" si="95"/>
        <v>0</v>
      </c>
      <c r="V165" s="188"/>
      <c r="W165" s="89">
        <v>2050999</v>
      </c>
      <c r="X165" s="89" t="s">
        <v>736</v>
      </c>
      <c r="Y165" s="118"/>
    </row>
    <row r="166" ht="15.95" customHeight="1" spans="1:25">
      <c r="A166" s="202">
        <v>20606</v>
      </c>
      <c r="B166" s="75" t="s">
        <v>737</v>
      </c>
      <c r="C166" s="60">
        <f t="shared" ref="C166:H166" si="113">SUM(C167:C167)</f>
        <v>0</v>
      </c>
      <c r="D166" s="60">
        <f t="shared" si="113"/>
        <v>0</v>
      </c>
      <c r="E166" s="99">
        <f t="shared" si="90"/>
        <v>0</v>
      </c>
      <c r="F166" s="98">
        <f t="shared" si="98"/>
        <v>0</v>
      </c>
      <c r="G166" s="99">
        <f t="shared" si="91"/>
        <v>0</v>
      </c>
      <c r="H166" s="60">
        <f t="shared" si="113"/>
        <v>0</v>
      </c>
      <c r="I166" s="98">
        <f t="shared" si="92"/>
        <v>0</v>
      </c>
      <c r="J166" s="99">
        <f t="shared" si="93"/>
        <v>0</v>
      </c>
      <c r="K166" s="202">
        <v>20606</v>
      </c>
      <c r="L166" s="202" t="s">
        <v>737</v>
      </c>
      <c r="M166" s="184"/>
      <c r="N166" s="184"/>
      <c r="O166" s="184"/>
      <c r="P166" s="184">
        <f t="shared" si="94"/>
        <v>0</v>
      </c>
      <c r="Q166" s="207"/>
      <c r="R166" s="185"/>
      <c r="S166" s="159"/>
      <c r="T166" s="195"/>
      <c r="U166" s="195">
        <f t="shared" si="95"/>
        <v>0</v>
      </c>
      <c r="W166" s="89">
        <v>20599</v>
      </c>
      <c r="X166" s="194" t="s">
        <v>738</v>
      </c>
      <c r="Y166" s="118"/>
    </row>
    <row r="167" ht="15.95" customHeight="1" spans="1:25">
      <c r="A167" s="202">
        <v>2060699</v>
      </c>
      <c r="B167" s="75" t="s">
        <v>739</v>
      </c>
      <c r="C167" s="60"/>
      <c r="D167" s="60">
        <f>SUM(D168:D168)</f>
        <v>0</v>
      </c>
      <c r="E167" s="99">
        <f t="shared" si="90"/>
        <v>0</v>
      </c>
      <c r="F167" s="98">
        <f t="shared" si="98"/>
        <v>0</v>
      </c>
      <c r="G167" s="99">
        <f t="shared" si="91"/>
        <v>0</v>
      </c>
      <c r="H167" s="60"/>
      <c r="I167" s="98">
        <f t="shared" si="92"/>
        <v>0</v>
      </c>
      <c r="J167" s="99">
        <f t="shared" si="93"/>
        <v>0</v>
      </c>
      <c r="K167" s="202">
        <v>2060699</v>
      </c>
      <c r="L167" s="202" t="s">
        <v>739</v>
      </c>
      <c r="M167" s="184"/>
      <c r="N167" s="184"/>
      <c r="O167" s="184"/>
      <c r="P167" s="184">
        <f t="shared" si="94"/>
        <v>0</v>
      </c>
      <c r="Q167" s="207"/>
      <c r="R167" s="185"/>
      <c r="S167" s="159"/>
      <c r="T167" s="195"/>
      <c r="U167" s="195">
        <f t="shared" si="95"/>
        <v>0</v>
      </c>
      <c r="W167" s="89">
        <v>2060101</v>
      </c>
      <c r="X167" s="89" t="s">
        <v>471</v>
      </c>
      <c r="Y167" s="118"/>
    </row>
    <row r="168" ht="15.95" customHeight="1" spans="1:25">
      <c r="A168" s="202">
        <v>20607</v>
      </c>
      <c r="B168" s="75" t="s">
        <v>740</v>
      </c>
      <c r="C168" s="60">
        <f t="shared" ref="C168:H168" si="114">SUM(C169:C169)</f>
        <v>0</v>
      </c>
      <c r="D168" s="60">
        <f t="shared" si="114"/>
        <v>0</v>
      </c>
      <c r="E168" s="99">
        <f t="shared" si="90"/>
        <v>0</v>
      </c>
      <c r="F168" s="98">
        <f t="shared" si="98"/>
        <v>0</v>
      </c>
      <c r="G168" s="99">
        <f t="shared" si="91"/>
        <v>0</v>
      </c>
      <c r="H168" s="60">
        <f t="shared" si="114"/>
        <v>0</v>
      </c>
      <c r="I168" s="98">
        <f t="shared" si="92"/>
        <v>0</v>
      </c>
      <c r="J168" s="99">
        <f t="shared" si="93"/>
        <v>0</v>
      </c>
      <c r="K168" s="202">
        <v>20607</v>
      </c>
      <c r="L168" s="202" t="s">
        <v>740</v>
      </c>
      <c r="M168" s="184"/>
      <c r="N168" s="184"/>
      <c r="O168" s="184"/>
      <c r="P168" s="184">
        <f t="shared" si="94"/>
        <v>0</v>
      </c>
      <c r="Q168" s="207"/>
      <c r="R168" s="185"/>
      <c r="S168" s="159"/>
      <c r="T168" s="185"/>
      <c r="U168" s="195">
        <f t="shared" si="95"/>
        <v>0</v>
      </c>
      <c r="W168" s="89">
        <v>2060102</v>
      </c>
      <c r="X168" s="89" t="s">
        <v>473</v>
      </c>
      <c r="Y168" s="118"/>
    </row>
    <row r="169" ht="15.95" customHeight="1" spans="1:25">
      <c r="A169" s="202">
        <v>2060799</v>
      </c>
      <c r="B169" s="75" t="s">
        <v>741</v>
      </c>
      <c r="C169" s="60"/>
      <c r="D169" s="60"/>
      <c r="E169" s="99">
        <f t="shared" si="90"/>
        <v>0</v>
      </c>
      <c r="F169" s="98">
        <f t="shared" si="98"/>
        <v>0</v>
      </c>
      <c r="G169" s="99">
        <f t="shared" si="91"/>
        <v>0</v>
      </c>
      <c r="H169" s="60"/>
      <c r="I169" s="98">
        <f t="shared" si="92"/>
        <v>0</v>
      </c>
      <c r="J169" s="99">
        <f t="shared" si="93"/>
        <v>0</v>
      </c>
      <c r="K169" s="202">
        <v>2060799</v>
      </c>
      <c r="L169" s="202" t="s">
        <v>741</v>
      </c>
      <c r="M169" s="184"/>
      <c r="N169" s="184"/>
      <c r="O169" s="184"/>
      <c r="P169" s="184">
        <f t="shared" si="94"/>
        <v>0</v>
      </c>
      <c r="Q169" s="207"/>
      <c r="R169" s="185"/>
      <c r="S169" s="159"/>
      <c r="T169" s="195"/>
      <c r="U169" s="195">
        <f t="shared" si="95"/>
        <v>0</v>
      </c>
      <c r="V169" s="188"/>
      <c r="W169" s="89">
        <v>2060204</v>
      </c>
      <c r="X169" s="89" t="s">
        <v>742</v>
      </c>
      <c r="Y169" s="118"/>
    </row>
    <row r="170" ht="15.95" customHeight="1" spans="1:25">
      <c r="A170" s="202">
        <v>20608</v>
      </c>
      <c r="B170" s="75" t="s">
        <v>743</v>
      </c>
      <c r="C170" s="60">
        <f t="shared" ref="C170:H170" si="115">SUM(C171:C171)</f>
        <v>0</v>
      </c>
      <c r="D170" s="60">
        <f t="shared" si="115"/>
        <v>0</v>
      </c>
      <c r="E170" s="99">
        <f t="shared" si="90"/>
        <v>0</v>
      </c>
      <c r="F170" s="98">
        <f t="shared" si="98"/>
        <v>0</v>
      </c>
      <c r="G170" s="99">
        <f t="shared" si="91"/>
        <v>0</v>
      </c>
      <c r="H170" s="60">
        <f t="shared" si="115"/>
        <v>0</v>
      </c>
      <c r="I170" s="98">
        <f t="shared" si="92"/>
        <v>0</v>
      </c>
      <c r="J170" s="99">
        <f t="shared" si="93"/>
        <v>0</v>
      </c>
      <c r="K170" s="202">
        <v>20608</v>
      </c>
      <c r="L170" s="202" t="s">
        <v>743</v>
      </c>
      <c r="M170" s="184"/>
      <c r="N170" s="184"/>
      <c r="O170" s="184"/>
      <c r="P170" s="184">
        <f t="shared" si="94"/>
        <v>0</v>
      </c>
      <c r="Q170" s="207"/>
      <c r="R170" s="185"/>
      <c r="S170" s="159"/>
      <c r="T170" s="185"/>
      <c r="U170" s="195">
        <f t="shared" si="95"/>
        <v>0</v>
      </c>
      <c r="W170" s="89">
        <v>2060205</v>
      </c>
      <c r="X170" s="89" t="s">
        <v>744</v>
      </c>
      <c r="Y170" s="118"/>
    </row>
    <row r="171" ht="15.95" customHeight="1" spans="1:25">
      <c r="A171" s="202">
        <v>2060899</v>
      </c>
      <c r="B171" s="75" t="s">
        <v>745</v>
      </c>
      <c r="C171" s="60"/>
      <c r="D171" s="60"/>
      <c r="E171" s="99">
        <f t="shared" si="90"/>
        <v>0</v>
      </c>
      <c r="F171" s="98">
        <f t="shared" si="98"/>
        <v>0</v>
      </c>
      <c r="G171" s="99">
        <f t="shared" si="91"/>
        <v>0</v>
      </c>
      <c r="H171" s="60"/>
      <c r="I171" s="98">
        <f t="shared" si="92"/>
        <v>0</v>
      </c>
      <c r="J171" s="99">
        <f t="shared" si="93"/>
        <v>0</v>
      </c>
      <c r="K171" s="202">
        <v>2060899</v>
      </c>
      <c r="L171" s="202" t="s">
        <v>745</v>
      </c>
      <c r="M171" s="184"/>
      <c r="N171" s="184"/>
      <c r="O171" s="184"/>
      <c r="P171" s="184">
        <f t="shared" si="94"/>
        <v>0</v>
      </c>
      <c r="Q171" s="207"/>
      <c r="R171" s="185"/>
      <c r="S171" s="159"/>
      <c r="T171" s="195"/>
      <c r="U171" s="195">
        <f t="shared" si="95"/>
        <v>0</v>
      </c>
      <c r="V171" s="188"/>
      <c r="W171" s="89">
        <v>2060208</v>
      </c>
      <c r="X171" s="89" t="s">
        <v>746</v>
      </c>
      <c r="Y171" s="118"/>
    </row>
    <row r="172" ht="15.95" customHeight="1" spans="1:25">
      <c r="A172" s="202">
        <v>20609</v>
      </c>
      <c r="B172" s="75" t="s">
        <v>747</v>
      </c>
      <c r="C172" s="60">
        <f t="shared" ref="C172:H172" si="116">SUM(C173:C173)</f>
        <v>0</v>
      </c>
      <c r="D172" s="60">
        <f t="shared" si="116"/>
        <v>0</v>
      </c>
      <c r="E172" s="99">
        <f t="shared" si="90"/>
        <v>0</v>
      </c>
      <c r="F172" s="98">
        <f t="shared" si="98"/>
        <v>0</v>
      </c>
      <c r="G172" s="99">
        <f t="shared" si="91"/>
        <v>0</v>
      </c>
      <c r="H172" s="60">
        <f t="shared" si="116"/>
        <v>0</v>
      </c>
      <c r="I172" s="98">
        <f t="shared" si="92"/>
        <v>0</v>
      </c>
      <c r="J172" s="99">
        <f t="shared" si="93"/>
        <v>0</v>
      </c>
      <c r="K172" s="202">
        <v>20609</v>
      </c>
      <c r="L172" s="202" t="s">
        <v>747</v>
      </c>
      <c r="M172" s="184"/>
      <c r="N172" s="184"/>
      <c r="O172" s="184"/>
      <c r="P172" s="184">
        <f t="shared" si="94"/>
        <v>0</v>
      </c>
      <c r="Q172" s="207"/>
      <c r="R172" s="185"/>
      <c r="S172" s="159"/>
      <c r="T172" s="195"/>
      <c r="U172" s="195">
        <f t="shared" si="95"/>
        <v>0</v>
      </c>
      <c r="W172" s="89">
        <v>2060299</v>
      </c>
      <c r="X172" s="89" t="s">
        <v>748</v>
      </c>
      <c r="Y172" s="118"/>
    </row>
    <row r="173" ht="15.95" customHeight="1" spans="1:25">
      <c r="A173" s="202">
        <v>2060999</v>
      </c>
      <c r="B173" s="75" t="s">
        <v>749</v>
      </c>
      <c r="C173" s="60"/>
      <c r="D173" s="60"/>
      <c r="E173" s="99">
        <f t="shared" si="90"/>
        <v>0</v>
      </c>
      <c r="F173" s="98">
        <f t="shared" si="98"/>
        <v>0</v>
      </c>
      <c r="G173" s="99">
        <f t="shared" si="91"/>
        <v>0</v>
      </c>
      <c r="H173" s="60"/>
      <c r="I173" s="98">
        <f t="shared" si="92"/>
        <v>0</v>
      </c>
      <c r="J173" s="99">
        <f t="shared" si="93"/>
        <v>0</v>
      </c>
      <c r="K173" s="202">
        <v>2060999</v>
      </c>
      <c r="L173" s="202" t="s">
        <v>749</v>
      </c>
      <c r="M173" s="184"/>
      <c r="N173" s="184"/>
      <c r="O173" s="184"/>
      <c r="P173" s="184">
        <f t="shared" si="94"/>
        <v>0</v>
      </c>
      <c r="Q173" s="207"/>
      <c r="R173" s="185"/>
      <c r="S173" s="159"/>
      <c r="T173" s="185"/>
      <c r="U173" s="195">
        <f t="shared" si="95"/>
        <v>0</v>
      </c>
      <c r="V173" s="188"/>
      <c r="W173" s="89">
        <v>2060302</v>
      </c>
      <c r="X173" s="89" t="s">
        <v>750</v>
      </c>
      <c r="Y173" s="118"/>
    </row>
    <row r="174" ht="15.95" customHeight="1" spans="1:25">
      <c r="A174" s="202">
        <v>20699</v>
      </c>
      <c r="B174" s="75" t="s">
        <v>751</v>
      </c>
      <c r="C174" s="60">
        <f t="shared" ref="C174:H174" si="117">SUM(C175:C176)</f>
        <v>2550</v>
      </c>
      <c r="D174" s="60">
        <f t="shared" si="117"/>
        <v>1256</v>
      </c>
      <c r="E174" s="99">
        <f t="shared" si="90"/>
        <v>49.2549019607843</v>
      </c>
      <c r="F174" s="98">
        <f t="shared" si="98"/>
        <v>-2149</v>
      </c>
      <c r="G174" s="99">
        <f t="shared" si="91"/>
        <v>-63.1130690161527</v>
      </c>
      <c r="H174" s="60">
        <f t="shared" si="117"/>
        <v>3400</v>
      </c>
      <c r="I174" s="98">
        <f t="shared" si="92"/>
        <v>850</v>
      </c>
      <c r="J174" s="99">
        <f t="shared" si="93"/>
        <v>33.3333333333333</v>
      </c>
      <c r="K174" s="202">
        <v>20699</v>
      </c>
      <c r="L174" s="202" t="s">
        <v>751</v>
      </c>
      <c r="M174" s="60">
        <f t="shared" ref="M174:O174" si="118">SUM(M175:M176)</f>
        <v>3405</v>
      </c>
      <c r="N174" s="60">
        <f t="shared" si="118"/>
        <v>1115</v>
      </c>
      <c r="O174" s="60">
        <f t="shared" si="118"/>
        <v>2066</v>
      </c>
      <c r="P174" s="184">
        <f t="shared" si="94"/>
        <v>1256</v>
      </c>
      <c r="Q174" s="207"/>
      <c r="R174" s="185"/>
      <c r="S174" s="159"/>
      <c r="T174" s="195"/>
      <c r="U174" s="195">
        <f t="shared" si="95"/>
        <v>0</v>
      </c>
      <c r="W174" s="89">
        <v>2060303</v>
      </c>
      <c r="X174" s="89" t="s">
        <v>752</v>
      </c>
      <c r="Y174" s="118"/>
    </row>
    <row r="175" ht="15.95" customHeight="1" spans="1:25">
      <c r="A175" s="202">
        <v>2069901</v>
      </c>
      <c r="B175" s="75" t="s">
        <v>753</v>
      </c>
      <c r="C175" s="60"/>
      <c r="D175" s="60">
        <v>1256</v>
      </c>
      <c r="E175" s="99">
        <f t="shared" si="90"/>
        <v>0</v>
      </c>
      <c r="F175" s="98">
        <f t="shared" si="98"/>
        <v>-2149</v>
      </c>
      <c r="G175" s="99">
        <f t="shared" si="91"/>
        <v>-63.1130690161527</v>
      </c>
      <c r="H175" s="60">
        <v>3355</v>
      </c>
      <c r="I175" s="98">
        <f t="shared" si="92"/>
        <v>3355</v>
      </c>
      <c r="J175" s="99">
        <f t="shared" si="93"/>
        <v>0</v>
      </c>
      <c r="K175" s="202">
        <v>2069901</v>
      </c>
      <c r="L175" s="202" t="s">
        <v>753</v>
      </c>
      <c r="M175" s="184">
        <v>3405</v>
      </c>
      <c r="N175" s="184">
        <v>1115</v>
      </c>
      <c r="O175" s="184"/>
      <c r="P175" s="184">
        <f t="shared" si="94"/>
        <v>1256</v>
      </c>
      <c r="Q175" s="207"/>
      <c r="R175" s="185"/>
      <c r="S175" s="159"/>
      <c r="T175" s="195"/>
      <c r="U175" s="195">
        <f t="shared" si="95"/>
        <v>0</v>
      </c>
      <c r="W175" s="89">
        <v>2060304</v>
      </c>
      <c r="X175" s="89" t="s">
        <v>754</v>
      </c>
      <c r="Y175" s="118"/>
    </row>
    <row r="176" ht="15.95" customHeight="1" spans="1:25">
      <c r="A176" s="202">
        <v>2069999</v>
      </c>
      <c r="B176" s="75" t="s">
        <v>755</v>
      </c>
      <c r="C176" s="60">
        <v>2550</v>
      </c>
      <c r="D176" s="60"/>
      <c r="E176" s="99">
        <f t="shared" si="90"/>
        <v>0</v>
      </c>
      <c r="F176" s="98">
        <f t="shared" si="98"/>
        <v>0</v>
      </c>
      <c r="G176" s="99">
        <f t="shared" si="91"/>
        <v>0</v>
      </c>
      <c r="H176" s="60">
        <v>45</v>
      </c>
      <c r="I176" s="98">
        <f t="shared" si="92"/>
        <v>-2505</v>
      </c>
      <c r="J176" s="99">
        <f t="shared" si="93"/>
        <v>-98.2352941176471</v>
      </c>
      <c r="K176" s="202">
        <v>2069999</v>
      </c>
      <c r="L176" s="202" t="s">
        <v>755</v>
      </c>
      <c r="M176" s="184"/>
      <c r="N176" s="184"/>
      <c r="O176" s="184">
        <f>C176-484</f>
        <v>2066</v>
      </c>
      <c r="P176" s="184">
        <f t="shared" si="94"/>
        <v>0</v>
      </c>
      <c r="Q176" s="207"/>
      <c r="R176" s="185"/>
      <c r="S176" s="159"/>
      <c r="T176" s="195"/>
      <c r="U176" s="195">
        <f t="shared" si="95"/>
        <v>0</v>
      </c>
      <c r="W176" s="89">
        <v>2060401</v>
      </c>
      <c r="X176" s="89" t="s">
        <v>756</v>
      </c>
      <c r="Y176" s="118"/>
    </row>
    <row r="177" ht="15.95" customHeight="1" spans="1:25">
      <c r="A177" s="202">
        <v>207</v>
      </c>
      <c r="B177" s="97" t="s">
        <v>757</v>
      </c>
      <c r="C177" s="55">
        <f>SUM(C178,C184,C186,C190,C192,C194)</f>
        <v>1312</v>
      </c>
      <c r="D177" s="55">
        <f>SUM(D178,D184,D186,D190,D192,D194)</f>
        <v>1561</v>
      </c>
      <c r="E177" s="96">
        <f t="shared" si="90"/>
        <v>118.978658536585</v>
      </c>
      <c r="F177" s="95">
        <f t="shared" si="98"/>
        <v>-95</v>
      </c>
      <c r="G177" s="96">
        <f t="shared" si="91"/>
        <v>-5.73671497584541</v>
      </c>
      <c r="H177" s="55">
        <f>SUM(H178,H184,H186,H190,H192)</f>
        <v>1185</v>
      </c>
      <c r="I177" s="95">
        <f t="shared" si="92"/>
        <v>-127</v>
      </c>
      <c r="J177" s="96">
        <f t="shared" si="93"/>
        <v>-9.67987804878049</v>
      </c>
      <c r="K177" s="204">
        <v>207</v>
      </c>
      <c r="L177" s="204" t="s">
        <v>758</v>
      </c>
      <c r="M177" s="55">
        <f t="shared" ref="M177:O177" si="119">SUM(M178,M184,M186,M190,M192,M194)</f>
        <v>1656</v>
      </c>
      <c r="N177" s="55">
        <f t="shared" si="119"/>
        <v>1467</v>
      </c>
      <c r="O177" s="55">
        <f t="shared" si="119"/>
        <v>1605</v>
      </c>
      <c r="P177" s="184">
        <f t="shared" si="94"/>
        <v>1561</v>
      </c>
      <c r="Q177" s="207"/>
      <c r="R177" s="185"/>
      <c r="S177" s="159"/>
      <c r="T177" s="185"/>
      <c r="U177" s="195">
        <f t="shared" si="95"/>
        <v>0</v>
      </c>
      <c r="W177" s="89">
        <v>2060404</v>
      </c>
      <c r="X177" s="89" t="s">
        <v>759</v>
      </c>
      <c r="Y177" s="118"/>
    </row>
    <row r="178" ht="15.95" customHeight="1" spans="1:25">
      <c r="A178" s="202">
        <v>20701</v>
      </c>
      <c r="B178" s="75" t="s">
        <v>760</v>
      </c>
      <c r="C178" s="60">
        <f t="shared" ref="C178:H178" si="120">SUM(C179:C183)</f>
        <v>233</v>
      </c>
      <c r="D178" s="60">
        <f t="shared" si="120"/>
        <v>297</v>
      </c>
      <c r="E178" s="99">
        <f t="shared" si="90"/>
        <v>127.467811158798</v>
      </c>
      <c r="F178" s="98">
        <f t="shared" si="98"/>
        <v>-228</v>
      </c>
      <c r="G178" s="99">
        <f t="shared" si="91"/>
        <v>-43.4285714285714</v>
      </c>
      <c r="H178" s="60">
        <f t="shared" si="120"/>
        <v>929</v>
      </c>
      <c r="I178" s="98">
        <f t="shared" si="92"/>
        <v>696</v>
      </c>
      <c r="J178" s="99">
        <f t="shared" si="93"/>
        <v>298.712446351931</v>
      </c>
      <c r="K178" s="202">
        <v>20701</v>
      </c>
      <c r="L178" s="204" t="s">
        <v>760</v>
      </c>
      <c r="M178" s="60">
        <f t="shared" ref="M178:O178" si="121">SUM(M179:M183)</f>
        <v>525</v>
      </c>
      <c r="N178" s="60">
        <f t="shared" si="121"/>
        <v>284</v>
      </c>
      <c r="O178" s="60">
        <f t="shared" si="121"/>
        <v>135</v>
      </c>
      <c r="P178" s="184">
        <f t="shared" si="94"/>
        <v>297</v>
      </c>
      <c r="Q178" s="207"/>
      <c r="R178" s="185"/>
      <c r="S178" s="159"/>
      <c r="T178" s="195"/>
      <c r="U178" s="195">
        <f t="shared" si="95"/>
        <v>0</v>
      </c>
      <c r="V178" s="188"/>
      <c r="W178" s="89">
        <v>2060405</v>
      </c>
      <c r="X178" s="89" t="s">
        <v>761</v>
      </c>
      <c r="Y178" s="118"/>
    </row>
    <row r="179" ht="15.95" customHeight="1" spans="1:25">
      <c r="A179" s="202">
        <v>2070104</v>
      </c>
      <c r="B179" s="75" t="s">
        <v>762</v>
      </c>
      <c r="C179" s="60">
        <v>3</v>
      </c>
      <c r="D179" s="60">
        <v>1</v>
      </c>
      <c r="E179" s="99">
        <f t="shared" si="90"/>
        <v>33.3333333333333</v>
      </c>
      <c r="F179" s="98">
        <f t="shared" si="98"/>
        <v>-1</v>
      </c>
      <c r="G179" s="99">
        <f t="shared" si="91"/>
        <v>-50</v>
      </c>
      <c r="H179" s="60"/>
      <c r="I179" s="98">
        <f t="shared" si="92"/>
        <v>-3</v>
      </c>
      <c r="J179" s="99">
        <f t="shared" si="93"/>
        <v>-100</v>
      </c>
      <c r="K179" s="202">
        <v>2070104</v>
      </c>
      <c r="L179" s="202" t="s">
        <v>762</v>
      </c>
      <c r="M179" s="184">
        <v>2</v>
      </c>
      <c r="N179" s="184">
        <v>1</v>
      </c>
      <c r="O179" s="184">
        <f>C179</f>
        <v>3</v>
      </c>
      <c r="P179" s="184">
        <f t="shared" si="94"/>
        <v>1</v>
      </c>
      <c r="Q179" s="207"/>
      <c r="R179" s="185"/>
      <c r="S179" s="159"/>
      <c r="T179" s="195"/>
      <c r="U179" s="195">
        <f t="shared" si="95"/>
        <v>0</v>
      </c>
      <c r="V179" s="188"/>
      <c r="W179" s="89">
        <v>2060502</v>
      </c>
      <c r="X179" s="89" t="s">
        <v>763</v>
      </c>
      <c r="Y179" s="118"/>
    </row>
    <row r="180" s="67" customFormat="1" ht="15.95" customHeight="1" spans="1:25">
      <c r="A180" s="202">
        <v>2070107</v>
      </c>
      <c r="B180" s="75" t="s">
        <v>764</v>
      </c>
      <c r="C180" s="60">
        <v>3</v>
      </c>
      <c r="D180" s="60">
        <v>1</v>
      </c>
      <c r="E180" s="99">
        <f t="shared" si="90"/>
        <v>33.3333333333333</v>
      </c>
      <c r="F180" s="98">
        <f t="shared" si="98"/>
        <v>-1</v>
      </c>
      <c r="G180" s="99">
        <f t="shared" si="91"/>
        <v>-50</v>
      </c>
      <c r="H180" s="60">
        <v>1</v>
      </c>
      <c r="I180" s="98">
        <f t="shared" si="92"/>
        <v>-2</v>
      </c>
      <c r="J180" s="99">
        <f t="shared" si="93"/>
        <v>-66.6666666666667</v>
      </c>
      <c r="K180" s="202">
        <v>2070107</v>
      </c>
      <c r="L180" s="202" t="s">
        <v>764</v>
      </c>
      <c r="M180" s="184">
        <v>2</v>
      </c>
      <c r="N180" s="184"/>
      <c r="O180" s="184">
        <f>C180-2</f>
        <v>1</v>
      </c>
      <c r="P180" s="184">
        <f t="shared" si="94"/>
        <v>1</v>
      </c>
      <c r="Q180" s="207"/>
      <c r="R180" s="159"/>
      <c r="S180" s="159"/>
      <c r="T180" s="159"/>
      <c r="U180" s="193">
        <f t="shared" si="95"/>
        <v>0</v>
      </c>
      <c r="V180" s="71"/>
      <c r="W180" s="89">
        <v>20606</v>
      </c>
      <c r="X180" s="194" t="s">
        <v>765</v>
      </c>
      <c r="Y180" s="118"/>
    </row>
    <row r="181" ht="15.95" customHeight="1" spans="1:25">
      <c r="A181" s="202">
        <v>2070108</v>
      </c>
      <c r="B181" s="75" t="s">
        <v>766</v>
      </c>
      <c r="C181" s="60">
        <v>85</v>
      </c>
      <c r="D181" s="60">
        <v>18</v>
      </c>
      <c r="E181" s="99">
        <f t="shared" si="90"/>
        <v>21.1764705882353</v>
      </c>
      <c r="F181" s="98">
        <f t="shared" si="98"/>
        <v>-27</v>
      </c>
      <c r="G181" s="99">
        <f t="shared" si="91"/>
        <v>-60</v>
      </c>
      <c r="H181" s="60">
        <v>44</v>
      </c>
      <c r="I181" s="98">
        <f t="shared" si="92"/>
        <v>-41</v>
      </c>
      <c r="J181" s="99">
        <f t="shared" si="93"/>
        <v>-48.2352941176471</v>
      </c>
      <c r="K181" s="202">
        <v>2070108</v>
      </c>
      <c r="L181" s="202" t="s">
        <v>766</v>
      </c>
      <c r="M181" s="184">
        <v>45</v>
      </c>
      <c r="N181" s="184">
        <v>16</v>
      </c>
      <c r="O181" s="184">
        <f>C181-71</f>
        <v>14</v>
      </c>
      <c r="P181" s="184">
        <f t="shared" si="94"/>
        <v>18</v>
      </c>
      <c r="Q181" s="207"/>
      <c r="R181" s="185"/>
      <c r="S181" s="159"/>
      <c r="T181" s="185"/>
      <c r="U181" s="195">
        <f t="shared" si="95"/>
        <v>0</v>
      </c>
      <c r="V181" s="188"/>
      <c r="W181" s="89">
        <v>2060601</v>
      </c>
      <c r="X181" s="89" t="s">
        <v>767</v>
      </c>
      <c r="Y181" s="118"/>
    </row>
    <row r="182" ht="15.95" customHeight="1" spans="1:25">
      <c r="A182" s="202">
        <v>2070109</v>
      </c>
      <c r="B182" s="75" t="s">
        <v>768</v>
      </c>
      <c r="C182" s="60">
        <v>30</v>
      </c>
      <c r="D182" s="60">
        <v>28</v>
      </c>
      <c r="E182" s="99">
        <f t="shared" si="90"/>
        <v>93.3333333333333</v>
      </c>
      <c r="F182" s="98">
        <f t="shared" si="98"/>
        <v>18</v>
      </c>
      <c r="G182" s="99">
        <f t="shared" si="91"/>
        <v>180</v>
      </c>
      <c r="H182" s="60">
        <v>30</v>
      </c>
      <c r="I182" s="98">
        <f t="shared" si="92"/>
        <v>0</v>
      </c>
      <c r="J182" s="99">
        <f t="shared" si="93"/>
        <v>0</v>
      </c>
      <c r="K182" s="202">
        <v>2070109</v>
      </c>
      <c r="L182" s="202" t="s">
        <v>768</v>
      </c>
      <c r="M182" s="184">
        <v>10</v>
      </c>
      <c r="N182" s="184">
        <v>15</v>
      </c>
      <c r="O182" s="184">
        <f>C182</f>
        <v>30</v>
      </c>
      <c r="P182" s="184">
        <f t="shared" si="94"/>
        <v>28</v>
      </c>
      <c r="Q182" s="207"/>
      <c r="R182" s="185"/>
      <c r="S182" s="159"/>
      <c r="T182" s="195"/>
      <c r="U182" s="195">
        <f t="shared" si="95"/>
        <v>0</v>
      </c>
      <c r="V182" s="188"/>
      <c r="W182" s="89">
        <v>2060602</v>
      </c>
      <c r="X182" s="89" t="s">
        <v>769</v>
      </c>
      <c r="Y182" s="118"/>
    </row>
    <row r="183" ht="15.95" customHeight="1" spans="1:25">
      <c r="A183" s="202">
        <v>2070199</v>
      </c>
      <c r="B183" s="75" t="s">
        <v>770</v>
      </c>
      <c r="C183" s="60">
        <v>112</v>
      </c>
      <c r="D183" s="60">
        <v>249</v>
      </c>
      <c r="E183" s="99">
        <f t="shared" si="90"/>
        <v>222.321428571429</v>
      </c>
      <c r="F183" s="98">
        <f t="shared" si="98"/>
        <v>-217</v>
      </c>
      <c r="G183" s="99">
        <f t="shared" si="91"/>
        <v>-46.5665236051502</v>
      </c>
      <c r="H183" s="60">
        <v>854</v>
      </c>
      <c r="I183" s="98">
        <f t="shared" si="92"/>
        <v>742</v>
      </c>
      <c r="J183" s="99">
        <f t="shared" si="93"/>
        <v>662.5</v>
      </c>
      <c r="K183" s="202">
        <v>2070199</v>
      </c>
      <c r="L183" s="202" t="s">
        <v>770</v>
      </c>
      <c r="M183" s="184">
        <v>466</v>
      </c>
      <c r="N183" s="184">
        <v>252</v>
      </c>
      <c r="O183" s="184">
        <f>C183-25</f>
        <v>87</v>
      </c>
      <c r="P183" s="184">
        <f t="shared" si="94"/>
        <v>249</v>
      </c>
      <c r="Q183" s="207"/>
      <c r="R183" s="185"/>
      <c r="S183" s="159"/>
      <c r="T183" s="195"/>
      <c r="U183" s="195">
        <f t="shared" si="95"/>
        <v>0</v>
      </c>
      <c r="W183" s="89">
        <v>2060703</v>
      </c>
      <c r="X183" s="89" t="s">
        <v>771</v>
      </c>
      <c r="Y183" s="118"/>
    </row>
    <row r="184" ht="15.95" customHeight="1" spans="1:25">
      <c r="A184" s="202">
        <v>20702</v>
      </c>
      <c r="B184" s="75" t="s">
        <v>772</v>
      </c>
      <c r="C184" s="60">
        <f t="shared" ref="C184:H184" si="122">SUM(C185:C185)</f>
        <v>0</v>
      </c>
      <c r="D184" s="60">
        <f t="shared" si="122"/>
        <v>0</v>
      </c>
      <c r="E184" s="99">
        <f t="shared" si="90"/>
        <v>0</v>
      </c>
      <c r="F184" s="98">
        <f t="shared" si="98"/>
        <v>0</v>
      </c>
      <c r="G184" s="99">
        <f t="shared" si="91"/>
        <v>0</v>
      </c>
      <c r="H184" s="60">
        <f t="shared" si="122"/>
        <v>9</v>
      </c>
      <c r="I184" s="98">
        <f t="shared" si="92"/>
        <v>9</v>
      </c>
      <c r="J184" s="99">
        <f t="shared" si="93"/>
        <v>0</v>
      </c>
      <c r="K184" s="202">
        <v>20702</v>
      </c>
      <c r="L184" s="204" t="s">
        <v>772</v>
      </c>
      <c r="M184" s="184"/>
      <c r="N184" s="184"/>
      <c r="O184" s="184"/>
      <c r="P184" s="184">
        <f t="shared" si="94"/>
        <v>0</v>
      </c>
      <c r="Q184" s="207"/>
      <c r="R184" s="185"/>
      <c r="S184" s="159"/>
      <c r="T184" s="195"/>
      <c r="U184" s="195">
        <f t="shared" si="95"/>
        <v>0</v>
      </c>
      <c r="V184" s="188"/>
      <c r="W184" s="89">
        <v>2060704</v>
      </c>
      <c r="X184" s="89" t="s">
        <v>773</v>
      </c>
      <c r="Y184" s="118"/>
    </row>
    <row r="185" ht="15.95" customHeight="1" spans="1:25">
      <c r="A185" s="202">
        <v>2070204</v>
      </c>
      <c r="B185" s="75" t="s">
        <v>774</v>
      </c>
      <c r="C185" s="60"/>
      <c r="D185" s="60"/>
      <c r="E185" s="99">
        <f t="shared" si="90"/>
        <v>0</v>
      </c>
      <c r="F185" s="98">
        <f t="shared" si="98"/>
        <v>0</v>
      </c>
      <c r="G185" s="99">
        <f t="shared" si="91"/>
        <v>0</v>
      </c>
      <c r="H185" s="60">
        <v>9</v>
      </c>
      <c r="I185" s="98">
        <f t="shared" si="92"/>
        <v>9</v>
      </c>
      <c r="J185" s="99">
        <f t="shared" si="93"/>
        <v>0</v>
      </c>
      <c r="K185" s="202">
        <v>2070204</v>
      </c>
      <c r="L185" s="202" t="s">
        <v>774</v>
      </c>
      <c r="M185" s="184"/>
      <c r="N185" s="184"/>
      <c r="O185" s="184"/>
      <c r="P185" s="184">
        <f t="shared" si="94"/>
        <v>0</v>
      </c>
      <c r="Q185" s="207"/>
      <c r="R185" s="185"/>
      <c r="S185" s="159"/>
      <c r="T185" s="195"/>
      <c r="U185" s="195">
        <f t="shared" si="95"/>
        <v>0</v>
      </c>
      <c r="V185" s="188"/>
      <c r="W185" s="89">
        <v>2060801</v>
      </c>
      <c r="X185" s="89" t="s">
        <v>775</v>
      </c>
      <c r="Y185" s="118"/>
    </row>
    <row r="186" ht="15.95" customHeight="1" spans="1:25">
      <c r="A186" s="202">
        <v>20703</v>
      </c>
      <c r="B186" s="75" t="s">
        <v>776</v>
      </c>
      <c r="C186" s="60">
        <f t="shared" ref="C186:H186" si="123">SUM(C187:C189)</f>
        <v>1077</v>
      </c>
      <c r="D186" s="60">
        <f t="shared" si="123"/>
        <v>1144</v>
      </c>
      <c r="E186" s="99">
        <f t="shared" si="90"/>
        <v>106.220984215413</v>
      </c>
      <c r="F186" s="98">
        <f t="shared" si="98"/>
        <v>253</v>
      </c>
      <c r="G186" s="99">
        <f t="shared" si="91"/>
        <v>28.3950617283951</v>
      </c>
      <c r="H186" s="60">
        <f t="shared" si="123"/>
        <v>247</v>
      </c>
      <c r="I186" s="98">
        <f t="shared" si="92"/>
        <v>-830</v>
      </c>
      <c r="J186" s="99">
        <f t="shared" si="93"/>
        <v>-77.0659238625812</v>
      </c>
      <c r="K186" s="202">
        <v>20703</v>
      </c>
      <c r="L186" s="204" t="s">
        <v>776</v>
      </c>
      <c r="M186" s="60">
        <f t="shared" ref="M186:O186" si="124">SUM(M187:M189)</f>
        <v>891</v>
      </c>
      <c r="N186" s="60">
        <f t="shared" si="124"/>
        <v>1183</v>
      </c>
      <c r="O186" s="60">
        <f t="shared" si="124"/>
        <v>1468</v>
      </c>
      <c r="P186" s="184">
        <f t="shared" si="94"/>
        <v>1144</v>
      </c>
      <c r="Q186" s="207"/>
      <c r="R186" s="185"/>
      <c r="S186" s="159"/>
      <c r="T186" s="195"/>
      <c r="U186" s="195">
        <f t="shared" si="95"/>
        <v>0</v>
      </c>
      <c r="V186" s="188"/>
      <c r="W186" s="89">
        <v>2060901</v>
      </c>
      <c r="X186" s="89" t="s">
        <v>777</v>
      </c>
      <c r="Y186" s="118"/>
    </row>
    <row r="187" ht="15.95" customHeight="1" spans="1:25">
      <c r="A187" s="202">
        <v>2070305</v>
      </c>
      <c r="B187" s="75" t="s">
        <v>778</v>
      </c>
      <c r="C187" s="60">
        <v>50</v>
      </c>
      <c r="D187" s="60">
        <v>118</v>
      </c>
      <c r="E187" s="99">
        <f t="shared" si="90"/>
        <v>236</v>
      </c>
      <c r="F187" s="98">
        <f t="shared" si="98"/>
        <v>118</v>
      </c>
      <c r="G187" s="99">
        <f t="shared" si="91"/>
        <v>0</v>
      </c>
      <c r="H187" s="60">
        <v>20</v>
      </c>
      <c r="I187" s="98">
        <f t="shared" si="92"/>
        <v>-30</v>
      </c>
      <c r="J187" s="99">
        <f t="shared" si="93"/>
        <v>-60</v>
      </c>
      <c r="K187" s="202">
        <v>2070305</v>
      </c>
      <c r="L187" s="202" t="s">
        <v>778</v>
      </c>
      <c r="M187" s="184"/>
      <c r="N187" s="184">
        <v>4</v>
      </c>
      <c r="O187" s="184">
        <f>C187+115</f>
        <v>165</v>
      </c>
      <c r="P187" s="184">
        <f t="shared" si="94"/>
        <v>118</v>
      </c>
      <c r="Q187" s="207"/>
      <c r="R187" s="185"/>
      <c r="S187" s="159"/>
      <c r="T187" s="195"/>
      <c r="U187" s="195">
        <f t="shared" si="95"/>
        <v>0</v>
      </c>
      <c r="V187" s="188"/>
      <c r="W187" s="89">
        <v>2069902</v>
      </c>
      <c r="X187" s="89" t="s">
        <v>779</v>
      </c>
      <c r="Y187" s="118"/>
    </row>
    <row r="188" ht="15.95" customHeight="1" spans="1:25">
      <c r="A188" s="202">
        <v>2070307</v>
      </c>
      <c r="B188" s="75" t="s">
        <v>780</v>
      </c>
      <c r="C188" s="60">
        <v>1000</v>
      </c>
      <c r="D188" s="60">
        <v>1000</v>
      </c>
      <c r="E188" s="99">
        <f t="shared" si="90"/>
        <v>100</v>
      </c>
      <c r="F188" s="98">
        <f t="shared" si="98"/>
        <v>128</v>
      </c>
      <c r="G188" s="99">
        <f t="shared" si="91"/>
        <v>14.6788990825688</v>
      </c>
      <c r="H188" s="60">
        <v>200</v>
      </c>
      <c r="I188" s="98">
        <f t="shared" si="92"/>
        <v>-800</v>
      </c>
      <c r="J188" s="99">
        <f t="shared" si="93"/>
        <v>-80</v>
      </c>
      <c r="K188" s="202">
        <v>2070307</v>
      </c>
      <c r="L188" s="202" t="s">
        <v>780</v>
      </c>
      <c r="M188" s="184">
        <v>872</v>
      </c>
      <c r="N188" s="184">
        <v>1179</v>
      </c>
      <c r="O188" s="184">
        <f>C188+160+116</f>
        <v>1276</v>
      </c>
      <c r="P188" s="184">
        <f t="shared" si="94"/>
        <v>1000</v>
      </c>
      <c r="Q188" s="207"/>
      <c r="R188" s="185"/>
      <c r="S188" s="159"/>
      <c r="T188" s="195"/>
      <c r="U188" s="195">
        <f t="shared" si="95"/>
        <v>0</v>
      </c>
      <c r="W188" s="89">
        <v>2069999</v>
      </c>
      <c r="X188" s="89" t="s">
        <v>781</v>
      </c>
      <c r="Y188" s="118"/>
    </row>
    <row r="189" s="67" customFormat="1" ht="15.95" customHeight="1" spans="1:25">
      <c r="A189" s="202">
        <v>2070308</v>
      </c>
      <c r="B189" s="75" t="s">
        <v>782</v>
      </c>
      <c r="C189" s="60">
        <v>27</v>
      </c>
      <c r="D189" s="60">
        <v>26</v>
      </c>
      <c r="E189" s="99">
        <f t="shared" si="90"/>
        <v>96.2962962962963</v>
      </c>
      <c r="F189" s="98">
        <f t="shared" si="98"/>
        <v>7</v>
      </c>
      <c r="G189" s="99">
        <f t="shared" si="91"/>
        <v>36.8421052631579</v>
      </c>
      <c r="H189" s="60">
        <v>27</v>
      </c>
      <c r="I189" s="98">
        <f t="shared" si="92"/>
        <v>0</v>
      </c>
      <c r="J189" s="99">
        <f t="shared" si="93"/>
        <v>0</v>
      </c>
      <c r="K189" s="202">
        <v>2070308</v>
      </c>
      <c r="L189" s="202" t="s">
        <v>782</v>
      </c>
      <c r="M189" s="184">
        <v>19</v>
      </c>
      <c r="N189" s="184"/>
      <c r="O189" s="184">
        <f>C189</f>
        <v>27</v>
      </c>
      <c r="P189" s="184">
        <f t="shared" si="94"/>
        <v>26</v>
      </c>
      <c r="Q189" s="207"/>
      <c r="R189" s="159"/>
      <c r="S189" s="159"/>
      <c r="T189" s="159"/>
      <c r="U189" s="193">
        <f t="shared" si="95"/>
        <v>0</v>
      </c>
      <c r="V189" s="188"/>
      <c r="W189" s="89">
        <v>207</v>
      </c>
      <c r="X189" s="194" t="s">
        <v>783</v>
      </c>
      <c r="Y189" s="118"/>
    </row>
    <row r="190" ht="15.95" customHeight="1" spans="1:25">
      <c r="A190" s="202">
        <v>20706</v>
      </c>
      <c r="B190" s="75" t="s">
        <v>784</v>
      </c>
      <c r="C190" s="60">
        <f t="shared" ref="C190:H190" si="125">SUM(C191:C191)</f>
        <v>0</v>
      </c>
      <c r="D190" s="60">
        <f t="shared" si="125"/>
        <v>0</v>
      </c>
      <c r="E190" s="99">
        <f t="shared" si="90"/>
        <v>0</v>
      </c>
      <c r="F190" s="98">
        <f t="shared" si="98"/>
        <v>0</v>
      </c>
      <c r="G190" s="99">
        <f t="shared" si="91"/>
        <v>0</v>
      </c>
      <c r="H190" s="60">
        <f t="shared" si="125"/>
        <v>0</v>
      </c>
      <c r="I190" s="98">
        <f t="shared" si="92"/>
        <v>0</v>
      </c>
      <c r="J190" s="99">
        <f t="shared" si="93"/>
        <v>0</v>
      </c>
      <c r="K190" s="202">
        <v>20706</v>
      </c>
      <c r="L190" s="204" t="s">
        <v>784</v>
      </c>
      <c r="M190" s="184"/>
      <c r="N190" s="184"/>
      <c r="O190" s="184"/>
      <c r="P190" s="184">
        <f t="shared" si="94"/>
        <v>0</v>
      </c>
      <c r="Q190" s="207"/>
      <c r="R190" s="185"/>
      <c r="S190" s="159"/>
      <c r="T190" s="195"/>
      <c r="U190" s="195">
        <f t="shared" si="95"/>
        <v>0</v>
      </c>
      <c r="W190" s="89">
        <v>2070102</v>
      </c>
      <c r="X190" s="89" t="s">
        <v>473</v>
      </c>
      <c r="Y190" s="118"/>
    </row>
    <row r="191" ht="15.95" customHeight="1" spans="1:25">
      <c r="A191" s="202">
        <v>2070699</v>
      </c>
      <c r="B191" s="75" t="s">
        <v>785</v>
      </c>
      <c r="C191" s="60"/>
      <c r="D191" s="60"/>
      <c r="E191" s="99">
        <f t="shared" si="90"/>
        <v>0</v>
      </c>
      <c r="F191" s="98">
        <f t="shared" si="98"/>
        <v>0</v>
      </c>
      <c r="G191" s="99">
        <f t="shared" si="91"/>
        <v>0</v>
      </c>
      <c r="H191" s="60"/>
      <c r="I191" s="98">
        <f t="shared" si="92"/>
        <v>0</v>
      </c>
      <c r="J191" s="99">
        <f t="shared" si="93"/>
        <v>0</v>
      </c>
      <c r="K191" s="202">
        <v>2070699</v>
      </c>
      <c r="L191" s="202" t="s">
        <v>785</v>
      </c>
      <c r="M191" s="184"/>
      <c r="N191" s="184"/>
      <c r="O191" s="184"/>
      <c r="P191" s="184">
        <f t="shared" si="94"/>
        <v>0</v>
      </c>
      <c r="Q191" s="207"/>
      <c r="R191" s="185"/>
      <c r="S191" s="159"/>
      <c r="T191" s="195"/>
      <c r="U191" s="195">
        <f t="shared" si="95"/>
        <v>0</v>
      </c>
      <c r="W191" s="89">
        <v>2070110</v>
      </c>
      <c r="X191" s="89" t="s">
        <v>786</v>
      </c>
      <c r="Y191" s="118"/>
    </row>
    <row r="192" ht="15.95" customHeight="1" spans="1:25">
      <c r="A192" s="202">
        <v>20708</v>
      </c>
      <c r="B192" s="75" t="s">
        <v>787</v>
      </c>
      <c r="C192" s="60">
        <f t="shared" ref="C192:H192" si="126">SUM(C193:C193)</f>
        <v>0</v>
      </c>
      <c r="D192" s="60">
        <f t="shared" si="126"/>
        <v>80</v>
      </c>
      <c r="E192" s="99">
        <f t="shared" si="90"/>
        <v>0</v>
      </c>
      <c r="F192" s="98">
        <f t="shared" si="98"/>
        <v>80</v>
      </c>
      <c r="G192" s="99">
        <f t="shared" si="91"/>
        <v>0</v>
      </c>
      <c r="H192" s="60">
        <f t="shared" si="126"/>
        <v>0</v>
      </c>
      <c r="I192" s="98">
        <f t="shared" si="92"/>
        <v>0</v>
      </c>
      <c r="J192" s="99">
        <f t="shared" si="93"/>
        <v>0</v>
      </c>
      <c r="K192" s="202">
        <v>20708</v>
      </c>
      <c r="L192" s="204" t="s">
        <v>787</v>
      </c>
      <c r="M192" s="184"/>
      <c r="N192" s="184"/>
      <c r="O192" s="184"/>
      <c r="P192" s="184">
        <f t="shared" si="94"/>
        <v>80</v>
      </c>
      <c r="Q192" s="207"/>
      <c r="R192" s="185"/>
      <c r="S192" s="159"/>
      <c r="T192" s="195"/>
      <c r="U192" s="195">
        <f t="shared" si="95"/>
        <v>0</v>
      </c>
      <c r="V192" s="188"/>
      <c r="W192" s="89">
        <v>2070111</v>
      </c>
      <c r="X192" s="89" t="s">
        <v>788</v>
      </c>
      <c r="Y192" s="118"/>
    </row>
    <row r="193" ht="15.95" customHeight="1" spans="1:25">
      <c r="A193" s="202">
        <v>2070899</v>
      </c>
      <c r="B193" s="75" t="s">
        <v>789</v>
      </c>
      <c r="C193" s="60"/>
      <c r="D193" s="60">
        <v>80</v>
      </c>
      <c r="E193" s="99">
        <f t="shared" si="90"/>
        <v>0</v>
      </c>
      <c r="F193" s="98">
        <f t="shared" si="98"/>
        <v>80</v>
      </c>
      <c r="G193" s="99">
        <f t="shared" si="91"/>
        <v>0</v>
      </c>
      <c r="H193" s="60"/>
      <c r="I193" s="98">
        <f t="shared" si="92"/>
        <v>0</v>
      </c>
      <c r="J193" s="99">
        <f t="shared" si="93"/>
        <v>0</v>
      </c>
      <c r="K193" s="202">
        <v>2070899</v>
      </c>
      <c r="L193" s="202" t="s">
        <v>789</v>
      </c>
      <c r="M193" s="184"/>
      <c r="N193" s="184"/>
      <c r="O193" s="184"/>
      <c r="P193" s="184">
        <f t="shared" si="94"/>
        <v>80</v>
      </c>
      <c r="Q193" s="207"/>
      <c r="R193" s="185"/>
      <c r="S193" s="159"/>
      <c r="T193" s="195"/>
      <c r="U193" s="195">
        <f t="shared" si="95"/>
        <v>0</v>
      </c>
      <c r="V193" s="188"/>
      <c r="W193" s="89">
        <v>2070202</v>
      </c>
      <c r="X193" s="89" t="s">
        <v>473</v>
      </c>
      <c r="Y193" s="118"/>
    </row>
    <row r="194" ht="15.95" customHeight="1" spans="1:25">
      <c r="A194" s="202">
        <v>20799</v>
      </c>
      <c r="B194" s="75" t="s">
        <v>790</v>
      </c>
      <c r="C194" s="60">
        <f t="shared" ref="C194:H194" si="127">SUM(C195:C196)</f>
        <v>2</v>
      </c>
      <c r="D194" s="60">
        <f t="shared" si="127"/>
        <v>40</v>
      </c>
      <c r="E194" s="99">
        <f t="shared" si="90"/>
        <v>2000</v>
      </c>
      <c r="F194" s="98">
        <f t="shared" si="98"/>
        <v>-200</v>
      </c>
      <c r="G194" s="99">
        <f t="shared" si="91"/>
        <v>-83.3333333333333</v>
      </c>
      <c r="H194" s="60">
        <f t="shared" si="127"/>
        <v>0</v>
      </c>
      <c r="I194" s="98">
        <f t="shared" si="92"/>
        <v>-2</v>
      </c>
      <c r="J194" s="99">
        <f t="shared" si="93"/>
        <v>-100</v>
      </c>
      <c r="K194" s="202">
        <v>20799</v>
      </c>
      <c r="L194" s="202" t="s">
        <v>790</v>
      </c>
      <c r="M194" s="60">
        <f>SUM(M195:M196)</f>
        <v>240</v>
      </c>
      <c r="N194" s="184"/>
      <c r="O194" s="60">
        <f>SUM(O195:O196)</f>
        <v>2</v>
      </c>
      <c r="P194" s="184">
        <f t="shared" si="94"/>
        <v>40</v>
      </c>
      <c r="Q194" s="207"/>
      <c r="R194" s="185"/>
      <c r="S194" s="159"/>
      <c r="T194" s="195"/>
      <c r="U194" s="195">
        <f t="shared" si="95"/>
        <v>0</v>
      </c>
      <c r="V194" s="188"/>
      <c r="W194" s="89">
        <v>2070203</v>
      </c>
      <c r="X194" s="89" t="s">
        <v>549</v>
      </c>
      <c r="Y194" s="118"/>
    </row>
    <row r="195" ht="15.95" customHeight="1" spans="1:25">
      <c r="A195" s="202">
        <v>2079903</v>
      </c>
      <c r="B195" s="75" t="s">
        <v>791</v>
      </c>
      <c r="C195" s="60"/>
      <c r="D195" s="60">
        <v>40</v>
      </c>
      <c r="E195" s="99">
        <f t="shared" si="90"/>
        <v>0</v>
      </c>
      <c r="F195" s="98">
        <f t="shared" si="98"/>
        <v>-100</v>
      </c>
      <c r="G195" s="99">
        <f t="shared" si="91"/>
        <v>-71.4285714285714</v>
      </c>
      <c r="H195" s="60"/>
      <c r="I195" s="98">
        <f t="shared" si="92"/>
        <v>0</v>
      </c>
      <c r="J195" s="99">
        <f t="shared" si="93"/>
        <v>0</v>
      </c>
      <c r="K195" s="202">
        <v>2079903</v>
      </c>
      <c r="L195" s="202" t="s">
        <v>791</v>
      </c>
      <c r="M195" s="184">
        <v>140</v>
      </c>
      <c r="N195" s="184"/>
      <c r="O195" s="184"/>
      <c r="P195" s="184">
        <f t="shared" si="94"/>
        <v>40</v>
      </c>
      <c r="Q195" s="207"/>
      <c r="R195" s="185"/>
      <c r="S195" s="159"/>
      <c r="T195" s="195"/>
      <c r="U195" s="195">
        <f t="shared" si="95"/>
        <v>0</v>
      </c>
      <c r="W195" s="89">
        <v>2070205</v>
      </c>
      <c r="X195" s="89" t="s">
        <v>792</v>
      </c>
      <c r="Y195" s="118"/>
    </row>
    <row r="196" ht="15.95" customHeight="1" spans="1:25">
      <c r="A196" s="202">
        <v>2079999</v>
      </c>
      <c r="B196" s="75" t="s">
        <v>793</v>
      </c>
      <c r="C196" s="60">
        <v>2</v>
      </c>
      <c r="D196" s="60"/>
      <c r="E196" s="99">
        <f t="shared" si="90"/>
        <v>0</v>
      </c>
      <c r="F196" s="98">
        <f t="shared" si="98"/>
        <v>-100</v>
      </c>
      <c r="G196" s="99">
        <f t="shared" si="91"/>
        <v>-100</v>
      </c>
      <c r="H196" s="60"/>
      <c r="I196" s="98">
        <f t="shared" si="92"/>
        <v>-2</v>
      </c>
      <c r="J196" s="99">
        <f t="shared" si="93"/>
        <v>-100</v>
      </c>
      <c r="K196" s="202">
        <v>2079999</v>
      </c>
      <c r="L196" s="202" t="s">
        <v>793</v>
      </c>
      <c r="M196" s="184">
        <v>100</v>
      </c>
      <c r="N196" s="184"/>
      <c r="O196" s="184">
        <f>C196</f>
        <v>2</v>
      </c>
      <c r="P196" s="184">
        <f t="shared" si="94"/>
        <v>0</v>
      </c>
      <c r="Q196" s="207"/>
      <c r="R196" s="185"/>
      <c r="S196" s="159"/>
      <c r="T196" s="195"/>
      <c r="U196" s="195">
        <f t="shared" si="95"/>
        <v>0</v>
      </c>
      <c r="W196" s="89">
        <v>2070206</v>
      </c>
      <c r="X196" s="89" t="s">
        <v>794</v>
      </c>
      <c r="Y196" s="118"/>
    </row>
    <row r="197" ht="15.95" customHeight="1" spans="1:25">
      <c r="A197" s="202">
        <v>208</v>
      </c>
      <c r="B197" s="97" t="s">
        <v>795</v>
      </c>
      <c r="C197" s="55">
        <f>SUM(C198,C208,C212,C214,C222,C224,C226,C232,C235,C242,C248,C250,C253,C256,C259,C262,C265,C269,C273,C276,C279)</f>
        <v>12585</v>
      </c>
      <c r="D197" s="55">
        <f>SUM(D198,D208,D212,D214,D222,D224,D226,D232,D235,D242,D248,D250,D253,D256,D259,D262,D265,D269,D273,D276,D279)</f>
        <v>10830</v>
      </c>
      <c r="E197" s="96">
        <f t="shared" si="90"/>
        <v>86.0548271752086</v>
      </c>
      <c r="F197" s="95">
        <f t="shared" si="98"/>
        <v>4386</v>
      </c>
      <c r="G197" s="96">
        <f t="shared" si="91"/>
        <v>68.0633147113594</v>
      </c>
      <c r="H197" s="55">
        <f>SUM(H198,H208,H212,H214,H222,H224,H226,H232,H235,H242,H248,H250,H253,H256,H259,H262,H265,H273,H276,H279)</f>
        <v>9337</v>
      </c>
      <c r="I197" s="95">
        <f t="shared" si="92"/>
        <v>-3248</v>
      </c>
      <c r="J197" s="96">
        <f t="shared" si="93"/>
        <v>-25.808502185141</v>
      </c>
      <c r="K197" s="204">
        <v>208</v>
      </c>
      <c r="L197" s="204" t="s">
        <v>796</v>
      </c>
      <c r="M197" s="55">
        <f t="shared" ref="M197:O197" si="128">SUM(M198,M208,M212,M214,M222,M224,M226,M232,M235,M242,M248,M250,M253,M256,M259,M262,M265,M269,M273,M276,M279)</f>
        <v>6444</v>
      </c>
      <c r="N197" s="55">
        <f t="shared" si="128"/>
        <v>9617</v>
      </c>
      <c r="O197" s="55">
        <f t="shared" si="128"/>
        <v>15942</v>
      </c>
      <c r="P197" s="184">
        <f t="shared" si="94"/>
        <v>10830</v>
      </c>
      <c r="Q197" s="207"/>
      <c r="R197" s="185"/>
      <c r="S197" s="159"/>
      <c r="T197" s="195"/>
      <c r="U197" s="195">
        <f t="shared" si="95"/>
        <v>0</v>
      </c>
      <c r="V197" s="188"/>
      <c r="W197" s="89">
        <v>2070299</v>
      </c>
      <c r="X197" s="89" t="s">
        <v>797</v>
      </c>
      <c r="Y197" s="118"/>
    </row>
    <row r="198" ht="15.95" customHeight="1" spans="1:25">
      <c r="A198" s="202">
        <v>20801</v>
      </c>
      <c r="B198" s="75" t="s">
        <v>798</v>
      </c>
      <c r="C198" s="60">
        <f t="shared" ref="C198:H198" si="129">SUM(C199:C207)</f>
        <v>5488</v>
      </c>
      <c r="D198" s="60">
        <f t="shared" si="129"/>
        <v>1595</v>
      </c>
      <c r="E198" s="99">
        <f t="shared" ref="E198:E261" si="130">IF(C198&lt;&gt;0,D198/C198*100,0)</f>
        <v>29.0634110787172</v>
      </c>
      <c r="F198" s="98">
        <f t="shared" si="98"/>
        <v>722</v>
      </c>
      <c r="G198" s="99">
        <f t="shared" ref="G198:G261" si="131">IF(M198&lt;&gt;0,(D198/M198-1)*100,0)</f>
        <v>82.7033218785796</v>
      </c>
      <c r="H198" s="60">
        <f t="shared" si="129"/>
        <v>2524</v>
      </c>
      <c r="I198" s="98">
        <f t="shared" ref="I198:I261" si="132">H198-C198</f>
        <v>-2964</v>
      </c>
      <c r="J198" s="99">
        <f t="shared" ref="J198:J261" si="133">IF(C198&lt;&gt;0,(H198/C198-1)*100,0)</f>
        <v>-54.0087463556851</v>
      </c>
      <c r="K198" s="202">
        <v>20801</v>
      </c>
      <c r="L198" s="204" t="s">
        <v>798</v>
      </c>
      <c r="M198" s="60">
        <f t="shared" ref="M198:O198" si="134">SUM(M199:M207)</f>
        <v>873</v>
      </c>
      <c r="N198" s="60">
        <f t="shared" si="134"/>
        <v>1708</v>
      </c>
      <c r="O198" s="60">
        <f t="shared" si="134"/>
        <v>5138</v>
      </c>
      <c r="P198" s="184">
        <f t="shared" ref="P198:P261" si="135">D198</f>
        <v>1595</v>
      </c>
      <c r="Q198" s="207"/>
      <c r="R198" s="185"/>
      <c r="S198" s="159"/>
      <c r="T198" s="195"/>
      <c r="U198" s="195">
        <f t="shared" ref="U198:U261" si="136">Q198+R198+S198+T198</f>
        <v>0</v>
      </c>
      <c r="V198" s="188"/>
      <c r="W198" s="89">
        <v>20703</v>
      </c>
      <c r="X198" s="194" t="s">
        <v>799</v>
      </c>
      <c r="Y198" s="118"/>
    </row>
    <row r="199" ht="15.95" customHeight="1" spans="1:25">
      <c r="A199" s="202">
        <v>2080101</v>
      </c>
      <c r="B199" s="75" t="s">
        <v>470</v>
      </c>
      <c r="C199" s="60">
        <v>206</v>
      </c>
      <c r="D199" s="60">
        <v>179</v>
      </c>
      <c r="E199" s="99">
        <f t="shared" si="130"/>
        <v>86.8932038834951</v>
      </c>
      <c r="F199" s="98">
        <f t="shared" si="98"/>
        <v>-4</v>
      </c>
      <c r="G199" s="99">
        <f t="shared" si="131"/>
        <v>-2.18579234972678</v>
      </c>
      <c r="H199" s="60">
        <v>121</v>
      </c>
      <c r="I199" s="98">
        <f t="shared" si="132"/>
        <v>-85</v>
      </c>
      <c r="J199" s="99">
        <f t="shared" si="133"/>
        <v>-41.2621359223301</v>
      </c>
      <c r="K199" s="202">
        <v>2080101</v>
      </c>
      <c r="L199" s="202" t="s">
        <v>470</v>
      </c>
      <c r="M199" s="184">
        <v>183</v>
      </c>
      <c r="N199" s="184">
        <v>161</v>
      </c>
      <c r="O199" s="184">
        <f>C199-23</f>
        <v>183</v>
      </c>
      <c r="P199" s="184">
        <f t="shared" si="135"/>
        <v>179</v>
      </c>
      <c r="Q199" s="207"/>
      <c r="R199" s="185"/>
      <c r="S199" s="159"/>
      <c r="T199" s="195"/>
      <c r="U199" s="195">
        <f t="shared" si="136"/>
        <v>0</v>
      </c>
      <c r="W199" s="89">
        <v>2070301</v>
      </c>
      <c r="X199" s="89" t="s">
        <v>471</v>
      </c>
      <c r="Y199" s="118"/>
    </row>
    <row r="200" ht="15.95" customHeight="1" spans="1:25">
      <c r="A200" s="202">
        <v>2080102</v>
      </c>
      <c r="B200" s="75" t="s">
        <v>472</v>
      </c>
      <c r="C200" s="60">
        <v>2666</v>
      </c>
      <c r="D200" s="60">
        <v>96</v>
      </c>
      <c r="E200" s="99">
        <f t="shared" si="130"/>
        <v>3.60090022505626</v>
      </c>
      <c r="F200" s="98">
        <f t="shared" si="98"/>
        <v>96</v>
      </c>
      <c r="G200" s="99">
        <f t="shared" si="131"/>
        <v>0</v>
      </c>
      <c r="H200" s="60"/>
      <c r="I200" s="98">
        <f t="shared" si="132"/>
        <v>-2666</v>
      </c>
      <c r="J200" s="99">
        <f t="shared" si="133"/>
        <v>-100</v>
      </c>
      <c r="K200" s="202">
        <v>2080102</v>
      </c>
      <c r="L200" s="202" t="s">
        <v>472</v>
      </c>
      <c r="M200" s="184"/>
      <c r="N200" s="184">
        <v>76</v>
      </c>
      <c r="O200" s="184">
        <f>C200-127</f>
        <v>2539</v>
      </c>
      <c r="P200" s="184">
        <f t="shared" si="135"/>
        <v>96</v>
      </c>
      <c r="Q200" s="207"/>
      <c r="R200" s="185"/>
      <c r="S200" s="159"/>
      <c r="T200" s="195"/>
      <c r="U200" s="195">
        <f t="shared" si="136"/>
        <v>0</v>
      </c>
      <c r="W200" s="89">
        <v>2070302</v>
      </c>
      <c r="X200" s="89" t="s">
        <v>473</v>
      </c>
      <c r="Y200" s="118"/>
    </row>
    <row r="201" ht="15.95" customHeight="1" spans="1:25">
      <c r="A201" s="202">
        <v>2080105</v>
      </c>
      <c r="B201" s="75" t="s">
        <v>800</v>
      </c>
      <c r="C201" s="60">
        <v>62</v>
      </c>
      <c r="D201" s="60">
        <v>50</v>
      </c>
      <c r="E201" s="99">
        <f t="shared" si="130"/>
        <v>80.6451612903226</v>
      </c>
      <c r="F201" s="98">
        <f t="shared" si="98"/>
        <v>17</v>
      </c>
      <c r="G201" s="99">
        <f t="shared" si="131"/>
        <v>51.5151515151515</v>
      </c>
      <c r="H201" s="60">
        <v>10</v>
      </c>
      <c r="I201" s="98">
        <f t="shared" si="132"/>
        <v>-52</v>
      </c>
      <c r="J201" s="99">
        <f t="shared" si="133"/>
        <v>-83.8709677419355</v>
      </c>
      <c r="K201" s="202">
        <v>2080105</v>
      </c>
      <c r="L201" s="202" t="s">
        <v>800</v>
      </c>
      <c r="M201" s="184">
        <v>33</v>
      </c>
      <c r="N201" s="184">
        <v>33</v>
      </c>
      <c r="O201" s="184">
        <f>C201-12</f>
        <v>50</v>
      </c>
      <c r="P201" s="184">
        <f t="shared" si="135"/>
        <v>50</v>
      </c>
      <c r="Q201" s="207"/>
      <c r="R201" s="185"/>
      <c r="S201" s="159"/>
      <c r="T201" s="195"/>
      <c r="U201" s="195">
        <f t="shared" si="136"/>
        <v>0</v>
      </c>
      <c r="W201" s="89">
        <v>2070305</v>
      </c>
      <c r="X201" s="89" t="s">
        <v>801</v>
      </c>
      <c r="Y201" s="118"/>
    </row>
    <row r="202" ht="15.95" customHeight="1" spans="1:25">
      <c r="A202" s="202">
        <v>2080106</v>
      </c>
      <c r="B202" s="75" t="s">
        <v>802</v>
      </c>
      <c r="C202" s="60">
        <v>36</v>
      </c>
      <c r="D202" s="60">
        <v>31</v>
      </c>
      <c r="E202" s="99">
        <f t="shared" si="130"/>
        <v>86.1111111111111</v>
      </c>
      <c r="F202" s="98">
        <f t="shared" ref="F202:F265" si="137">D202-M202</f>
        <v>11</v>
      </c>
      <c r="G202" s="99">
        <f t="shared" si="131"/>
        <v>55</v>
      </c>
      <c r="H202" s="60"/>
      <c r="I202" s="98">
        <f t="shared" si="132"/>
        <v>-36</v>
      </c>
      <c r="J202" s="99">
        <f t="shared" si="133"/>
        <v>-100</v>
      </c>
      <c r="K202" s="202">
        <v>2080106</v>
      </c>
      <c r="L202" s="202" t="s">
        <v>802</v>
      </c>
      <c r="M202" s="184">
        <v>20</v>
      </c>
      <c r="N202" s="184">
        <v>31</v>
      </c>
      <c r="O202" s="184">
        <f>C202-4</f>
        <v>32</v>
      </c>
      <c r="P202" s="184">
        <f t="shared" si="135"/>
        <v>31</v>
      </c>
      <c r="Q202" s="207"/>
      <c r="R202" s="185"/>
      <c r="S202" s="159"/>
      <c r="T202" s="195"/>
      <c r="U202" s="195">
        <f t="shared" si="136"/>
        <v>0</v>
      </c>
      <c r="W202" s="89">
        <v>2070306</v>
      </c>
      <c r="X202" s="89" t="s">
        <v>803</v>
      </c>
      <c r="Y202" s="118"/>
    </row>
    <row r="203" ht="15.95" customHeight="1" spans="1:25">
      <c r="A203" s="202">
        <v>2080107</v>
      </c>
      <c r="B203" s="75" t="s">
        <v>804</v>
      </c>
      <c r="C203" s="60"/>
      <c r="D203" s="60"/>
      <c r="E203" s="99">
        <f t="shared" si="130"/>
        <v>0</v>
      </c>
      <c r="F203" s="98">
        <f t="shared" si="137"/>
        <v>-117</v>
      </c>
      <c r="G203" s="99">
        <f t="shared" si="131"/>
        <v>-100</v>
      </c>
      <c r="H203" s="60"/>
      <c r="I203" s="98">
        <f t="shared" si="132"/>
        <v>0</v>
      </c>
      <c r="J203" s="99">
        <f t="shared" si="133"/>
        <v>0</v>
      </c>
      <c r="K203" s="202">
        <v>2080107</v>
      </c>
      <c r="L203" s="202" t="s">
        <v>804</v>
      </c>
      <c r="M203" s="184">
        <v>117</v>
      </c>
      <c r="N203" s="184">
        <v>113</v>
      </c>
      <c r="O203" s="184">
        <v>1</v>
      </c>
      <c r="P203" s="184">
        <f t="shared" si="135"/>
        <v>0</v>
      </c>
      <c r="Q203" s="207"/>
      <c r="R203" s="185"/>
      <c r="S203" s="159"/>
      <c r="T203" s="195"/>
      <c r="U203" s="195">
        <f t="shared" si="136"/>
        <v>0</v>
      </c>
      <c r="V203" s="188"/>
      <c r="W203" s="89">
        <v>2070307</v>
      </c>
      <c r="X203" s="89" t="s">
        <v>805</v>
      </c>
      <c r="Y203" s="118"/>
    </row>
    <row r="204" ht="15.95" customHeight="1" spans="1:25">
      <c r="A204" s="202">
        <v>2080109</v>
      </c>
      <c r="B204" s="75" t="s">
        <v>806</v>
      </c>
      <c r="C204" s="60">
        <v>133</v>
      </c>
      <c r="D204" s="60">
        <v>130</v>
      </c>
      <c r="E204" s="99">
        <f t="shared" si="130"/>
        <v>97.7443609022556</v>
      </c>
      <c r="F204" s="98">
        <f t="shared" si="137"/>
        <v>130</v>
      </c>
      <c r="G204" s="99">
        <f t="shared" si="131"/>
        <v>0</v>
      </c>
      <c r="H204" s="60">
        <v>103</v>
      </c>
      <c r="I204" s="98">
        <f t="shared" si="132"/>
        <v>-30</v>
      </c>
      <c r="J204" s="99">
        <f t="shared" si="133"/>
        <v>-22.5563909774436</v>
      </c>
      <c r="K204" s="202">
        <v>2080109</v>
      </c>
      <c r="L204" s="202" t="s">
        <v>806</v>
      </c>
      <c r="M204" s="184"/>
      <c r="N204" s="184"/>
      <c r="O204" s="184">
        <f>C204-13</f>
        <v>120</v>
      </c>
      <c r="P204" s="184">
        <f t="shared" si="135"/>
        <v>130</v>
      </c>
      <c r="Q204" s="207"/>
      <c r="R204" s="185"/>
      <c r="S204" s="159"/>
      <c r="T204" s="195"/>
      <c r="U204" s="195">
        <f t="shared" si="136"/>
        <v>0</v>
      </c>
      <c r="W204" s="89">
        <v>2070309</v>
      </c>
      <c r="X204" s="89" t="s">
        <v>807</v>
      </c>
      <c r="Y204" s="118"/>
    </row>
    <row r="205" ht="15.95" customHeight="1" spans="1:25">
      <c r="A205" s="208">
        <v>2080116</v>
      </c>
      <c r="B205" s="75" t="s">
        <v>808</v>
      </c>
      <c r="C205" s="60">
        <v>693</v>
      </c>
      <c r="D205" s="60">
        <v>333</v>
      </c>
      <c r="E205" s="99">
        <f t="shared" si="130"/>
        <v>48.0519480519481</v>
      </c>
      <c r="F205" s="98">
        <f t="shared" si="137"/>
        <v>163</v>
      </c>
      <c r="G205" s="99">
        <f t="shared" si="131"/>
        <v>95.8823529411765</v>
      </c>
      <c r="H205" s="60">
        <v>300</v>
      </c>
      <c r="I205" s="98">
        <f t="shared" si="132"/>
        <v>-393</v>
      </c>
      <c r="J205" s="99">
        <f t="shared" si="133"/>
        <v>-56.7099567099567</v>
      </c>
      <c r="K205" s="202">
        <v>2080116</v>
      </c>
      <c r="L205" s="202" t="s">
        <v>809</v>
      </c>
      <c r="M205" s="184">
        <v>170</v>
      </c>
      <c r="N205" s="184">
        <v>307</v>
      </c>
      <c r="O205" s="184">
        <f>C205-257</f>
        <v>436</v>
      </c>
      <c r="P205" s="184">
        <f t="shared" si="135"/>
        <v>333</v>
      </c>
      <c r="Q205" s="207"/>
      <c r="R205" s="185"/>
      <c r="S205" s="159"/>
      <c r="T205" s="195"/>
      <c r="U205" s="195">
        <f t="shared" si="136"/>
        <v>0</v>
      </c>
      <c r="V205" s="188"/>
      <c r="W205" s="89">
        <v>2070605</v>
      </c>
      <c r="X205" s="89" t="s">
        <v>810</v>
      </c>
      <c r="Y205" s="118"/>
    </row>
    <row r="206" ht="15.95" customHeight="1" spans="1:25">
      <c r="A206" s="208">
        <v>2080150</v>
      </c>
      <c r="B206" s="75" t="s">
        <v>496</v>
      </c>
      <c r="C206" s="60"/>
      <c r="D206" s="60"/>
      <c r="E206" s="99">
        <f t="shared" si="130"/>
        <v>0</v>
      </c>
      <c r="F206" s="98">
        <f t="shared" si="137"/>
        <v>0</v>
      </c>
      <c r="G206" s="99">
        <f t="shared" si="131"/>
        <v>0</v>
      </c>
      <c r="H206" s="60"/>
      <c r="I206" s="98">
        <f t="shared" si="132"/>
        <v>0</v>
      </c>
      <c r="J206" s="99">
        <f t="shared" si="133"/>
        <v>0</v>
      </c>
      <c r="K206" s="202">
        <v>2080150</v>
      </c>
      <c r="L206" s="202" t="s">
        <v>811</v>
      </c>
      <c r="M206" s="184"/>
      <c r="N206" s="184"/>
      <c r="O206" s="184"/>
      <c r="P206" s="184">
        <f t="shared" si="135"/>
        <v>0</v>
      </c>
      <c r="Q206" s="207"/>
      <c r="R206" s="185"/>
      <c r="S206" s="159"/>
      <c r="T206" s="195"/>
      <c r="U206" s="195">
        <f t="shared" si="136"/>
        <v>0</v>
      </c>
      <c r="W206" s="89">
        <v>2070606</v>
      </c>
      <c r="X206" s="89" t="s">
        <v>812</v>
      </c>
      <c r="Y206" s="118"/>
    </row>
    <row r="207" ht="15.95" customHeight="1" spans="1:25">
      <c r="A207" s="202">
        <v>2080199</v>
      </c>
      <c r="B207" s="75" t="s">
        <v>813</v>
      </c>
      <c r="C207" s="60">
        <v>1692</v>
      </c>
      <c r="D207" s="60">
        <f>778-2</f>
        <v>776</v>
      </c>
      <c r="E207" s="99">
        <f t="shared" si="130"/>
        <v>45.8628841607565</v>
      </c>
      <c r="F207" s="98">
        <f t="shared" si="137"/>
        <v>426</v>
      </c>
      <c r="G207" s="99">
        <f t="shared" si="131"/>
        <v>121.714285714286</v>
      </c>
      <c r="H207" s="60">
        <v>1990</v>
      </c>
      <c r="I207" s="98">
        <f t="shared" si="132"/>
        <v>298</v>
      </c>
      <c r="J207" s="99">
        <f t="shared" si="133"/>
        <v>17.612293144208</v>
      </c>
      <c r="K207" s="202">
        <v>2080199</v>
      </c>
      <c r="L207" s="202" t="s">
        <v>813</v>
      </c>
      <c r="M207" s="184">
        <v>350</v>
      </c>
      <c r="N207" s="184">
        <v>987</v>
      </c>
      <c r="O207" s="184">
        <f>C207+85</f>
        <v>1777</v>
      </c>
      <c r="P207" s="184">
        <f t="shared" si="135"/>
        <v>776</v>
      </c>
      <c r="Q207" s="207"/>
      <c r="R207" s="185"/>
      <c r="S207" s="159"/>
      <c r="T207" s="195"/>
      <c r="U207" s="195">
        <f t="shared" si="136"/>
        <v>0</v>
      </c>
      <c r="W207" s="89">
        <v>2070607</v>
      </c>
      <c r="X207" s="89" t="s">
        <v>814</v>
      </c>
      <c r="Y207" s="118"/>
    </row>
    <row r="208" ht="15.95" customHeight="1" spans="1:25">
      <c r="A208" s="202">
        <v>20802</v>
      </c>
      <c r="B208" s="75" t="s">
        <v>815</v>
      </c>
      <c r="C208" s="60">
        <f t="shared" ref="C208:H208" si="138">SUM(C209:C211)</f>
        <v>1137</v>
      </c>
      <c r="D208" s="60">
        <f t="shared" si="138"/>
        <v>1069</v>
      </c>
      <c r="E208" s="99">
        <f t="shared" si="130"/>
        <v>94.0193491644679</v>
      </c>
      <c r="F208" s="98">
        <f t="shared" si="137"/>
        <v>873</v>
      </c>
      <c r="G208" s="99">
        <f t="shared" si="131"/>
        <v>445.408163265306</v>
      </c>
      <c r="H208" s="60">
        <f t="shared" si="138"/>
        <v>1620</v>
      </c>
      <c r="I208" s="98">
        <f t="shared" si="132"/>
        <v>483</v>
      </c>
      <c r="J208" s="99">
        <f t="shared" si="133"/>
        <v>42.4802110817942</v>
      </c>
      <c r="K208" s="202">
        <v>20802</v>
      </c>
      <c r="L208" s="204" t="s">
        <v>815</v>
      </c>
      <c r="M208" s="60">
        <f t="shared" ref="M208:O208" si="139">SUM(M209:M211)</f>
        <v>196</v>
      </c>
      <c r="N208" s="60">
        <f t="shared" si="139"/>
        <v>728</v>
      </c>
      <c r="O208" s="60">
        <f t="shared" si="139"/>
        <v>896</v>
      </c>
      <c r="P208" s="184">
        <f t="shared" si="135"/>
        <v>1069</v>
      </c>
      <c r="Q208" s="207"/>
      <c r="R208" s="185"/>
      <c r="S208" s="159"/>
      <c r="T208" s="195"/>
      <c r="U208" s="195">
        <f t="shared" si="136"/>
        <v>0</v>
      </c>
      <c r="V208" s="188"/>
      <c r="W208" s="89">
        <v>2070699</v>
      </c>
      <c r="X208" s="89" t="s">
        <v>816</v>
      </c>
      <c r="Y208" s="118"/>
    </row>
    <row r="209" ht="15.95" customHeight="1" spans="1:25">
      <c r="A209" s="202">
        <v>2080207</v>
      </c>
      <c r="B209" s="75" t="s">
        <v>817</v>
      </c>
      <c r="C209" s="60">
        <v>1</v>
      </c>
      <c r="D209" s="60"/>
      <c r="E209" s="99">
        <f t="shared" si="130"/>
        <v>0</v>
      </c>
      <c r="F209" s="98">
        <f t="shared" si="137"/>
        <v>0</v>
      </c>
      <c r="G209" s="99">
        <f t="shared" si="131"/>
        <v>0</v>
      </c>
      <c r="H209" s="60">
        <v>1</v>
      </c>
      <c r="I209" s="98">
        <f t="shared" si="132"/>
        <v>0</v>
      </c>
      <c r="J209" s="99">
        <f t="shared" si="133"/>
        <v>0</v>
      </c>
      <c r="K209" s="202">
        <v>2080207</v>
      </c>
      <c r="L209" s="202" t="s">
        <v>817</v>
      </c>
      <c r="M209" s="184"/>
      <c r="N209" s="184"/>
      <c r="O209" s="184">
        <f>C209</f>
        <v>1</v>
      </c>
      <c r="P209" s="184">
        <f t="shared" si="135"/>
        <v>0</v>
      </c>
      <c r="Q209" s="207"/>
      <c r="R209" s="185"/>
      <c r="S209" s="159"/>
      <c r="T209" s="195"/>
      <c r="U209" s="195">
        <f t="shared" si="136"/>
        <v>0</v>
      </c>
      <c r="V209" s="188"/>
      <c r="W209" s="89">
        <v>2070806</v>
      </c>
      <c r="X209" s="89" t="s">
        <v>818</v>
      </c>
      <c r="Y209" s="118"/>
    </row>
    <row r="210" ht="15.95" customHeight="1" spans="1:25">
      <c r="A210" s="202">
        <v>2080208</v>
      </c>
      <c r="B210" s="75" t="s">
        <v>819</v>
      </c>
      <c r="C210" s="60">
        <v>1031</v>
      </c>
      <c r="D210" s="60">
        <f>1006-2</f>
        <v>1004</v>
      </c>
      <c r="E210" s="99">
        <f t="shared" si="130"/>
        <v>97.3811833171678</v>
      </c>
      <c r="F210" s="98">
        <f t="shared" si="137"/>
        <v>864</v>
      </c>
      <c r="G210" s="99">
        <f t="shared" si="131"/>
        <v>617.142857142857</v>
      </c>
      <c r="H210" s="60">
        <v>1548</v>
      </c>
      <c r="I210" s="98">
        <f t="shared" si="132"/>
        <v>517</v>
      </c>
      <c r="J210" s="99">
        <f t="shared" si="133"/>
        <v>50.1454898157129</v>
      </c>
      <c r="K210" s="202">
        <v>2080208</v>
      </c>
      <c r="L210" s="202" t="s">
        <v>819</v>
      </c>
      <c r="M210" s="184">
        <v>140</v>
      </c>
      <c r="N210" s="184">
        <v>696</v>
      </c>
      <c r="O210" s="184">
        <f>C210-220</f>
        <v>811</v>
      </c>
      <c r="P210" s="184">
        <f t="shared" si="135"/>
        <v>1004</v>
      </c>
      <c r="Q210" s="207"/>
      <c r="R210" s="185"/>
      <c r="S210" s="159"/>
      <c r="T210" s="195"/>
      <c r="U210" s="195">
        <f t="shared" si="136"/>
        <v>0</v>
      </c>
      <c r="W210" s="89">
        <v>2070807</v>
      </c>
      <c r="X210" s="89" t="s">
        <v>820</v>
      </c>
      <c r="Y210" s="118"/>
    </row>
    <row r="211" ht="15.95" customHeight="1" spans="1:25">
      <c r="A211" s="202">
        <v>2080299</v>
      </c>
      <c r="B211" s="75" t="s">
        <v>821</v>
      </c>
      <c r="C211" s="60">
        <v>105</v>
      </c>
      <c r="D211" s="60">
        <v>65</v>
      </c>
      <c r="E211" s="99">
        <f t="shared" si="130"/>
        <v>61.9047619047619</v>
      </c>
      <c r="F211" s="98">
        <f t="shared" si="137"/>
        <v>9</v>
      </c>
      <c r="G211" s="99">
        <f t="shared" si="131"/>
        <v>16.0714285714286</v>
      </c>
      <c r="H211" s="60">
        <v>71</v>
      </c>
      <c r="I211" s="98">
        <f t="shared" si="132"/>
        <v>-34</v>
      </c>
      <c r="J211" s="99">
        <f t="shared" si="133"/>
        <v>-32.3809523809524</v>
      </c>
      <c r="K211" s="202">
        <v>2080299</v>
      </c>
      <c r="L211" s="202" t="s">
        <v>821</v>
      </c>
      <c r="M211" s="184">
        <v>56</v>
      </c>
      <c r="N211" s="184">
        <v>32</v>
      </c>
      <c r="O211" s="184">
        <f>C211-21</f>
        <v>84</v>
      </c>
      <c r="P211" s="184">
        <f t="shared" si="135"/>
        <v>65</v>
      </c>
      <c r="Q211" s="207"/>
      <c r="R211" s="185"/>
      <c r="S211" s="159"/>
      <c r="T211" s="195"/>
      <c r="U211" s="195">
        <f t="shared" si="136"/>
        <v>0</v>
      </c>
      <c r="W211" s="89">
        <v>2070808</v>
      </c>
      <c r="X211" s="89" t="s">
        <v>822</v>
      </c>
      <c r="Y211" s="118"/>
    </row>
    <row r="212" ht="15.95" customHeight="1" spans="1:25">
      <c r="A212" s="202">
        <v>20804</v>
      </c>
      <c r="B212" s="75" t="s">
        <v>823</v>
      </c>
      <c r="C212" s="60">
        <f t="shared" ref="C212:H212" si="140">SUM(C213)</f>
        <v>0</v>
      </c>
      <c r="D212" s="60">
        <f t="shared" si="140"/>
        <v>0</v>
      </c>
      <c r="E212" s="99">
        <f t="shared" si="130"/>
        <v>0</v>
      </c>
      <c r="F212" s="98">
        <f t="shared" si="137"/>
        <v>0</v>
      </c>
      <c r="G212" s="99">
        <f t="shared" si="131"/>
        <v>0</v>
      </c>
      <c r="H212" s="60">
        <f t="shared" si="140"/>
        <v>0</v>
      </c>
      <c r="I212" s="98">
        <f t="shared" si="132"/>
        <v>0</v>
      </c>
      <c r="J212" s="99">
        <f t="shared" si="133"/>
        <v>0</v>
      </c>
      <c r="K212" s="202">
        <v>20804</v>
      </c>
      <c r="L212" s="204" t="s">
        <v>823</v>
      </c>
      <c r="M212" s="184"/>
      <c r="N212" s="184"/>
      <c r="O212" s="184"/>
      <c r="P212" s="184">
        <f t="shared" si="135"/>
        <v>0</v>
      </c>
      <c r="Q212" s="207"/>
      <c r="R212" s="185"/>
      <c r="S212" s="159"/>
      <c r="T212" s="195"/>
      <c r="U212" s="195">
        <f t="shared" si="136"/>
        <v>0</v>
      </c>
      <c r="V212" s="188"/>
      <c r="W212" s="89">
        <v>2070899</v>
      </c>
      <c r="X212" s="89" t="s">
        <v>824</v>
      </c>
      <c r="Y212" s="118"/>
    </row>
    <row r="213" ht="15.95" customHeight="1" spans="1:25">
      <c r="A213" s="202">
        <v>2080402</v>
      </c>
      <c r="B213" s="75" t="s">
        <v>825</v>
      </c>
      <c r="C213" s="60"/>
      <c r="D213" s="60"/>
      <c r="E213" s="99">
        <f t="shared" si="130"/>
        <v>0</v>
      </c>
      <c r="F213" s="98">
        <f t="shared" si="137"/>
        <v>0</v>
      </c>
      <c r="G213" s="99">
        <f t="shared" si="131"/>
        <v>0</v>
      </c>
      <c r="H213" s="60"/>
      <c r="I213" s="98">
        <f t="shared" si="132"/>
        <v>0</v>
      </c>
      <c r="J213" s="99">
        <f t="shared" si="133"/>
        <v>0</v>
      </c>
      <c r="K213" s="202">
        <v>2080402</v>
      </c>
      <c r="L213" s="202" t="s">
        <v>825</v>
      </c>
      <c r="M213" s="184"/>
      <c r="N213" s="184"/>
      <c r="O213" s="184"/>
      <c r="P213" s="184">
        <f t="shared" si="135"/>
        <v>0</v>
      </c>
      <c r="Q213" s="207"/>
      <c r="R213" s="185"/>
      <c r="S213" s="159"/>
      <c r="T213" s="195"/>
      <c r="U213" s="195">
        <f t="shared" si="136"/>
        <v>0</v>
      </c>
      <c r="V213" s="188"/>
      <c r="W213" s="89">
        <v>20799</v>
      </c>
      <c r="X213" s="194" t="s">
        <v>826</v>
      </c>
      <c r="Y213" s="118"/>
    </row>
    <row r="214" ht="15.95" customHeight="1" spans="1:25">
      <c r="A214" s="202">
        <v>20805</v>
      </c>
      <c r="B214" s="75" t="s">
        <v>827</v>
      </c>
      <c r="C214" s="60">
        <f t="shared" ref="C214:H214" si="141">SUM(C215:C221)</f>
        <v>4777</v>
      </c>
      <c r="D214" s="60">
        <f t="shared" si="141"/>
        <v>3637</v>
      </c>
      <c r="E214" s="99">
        <f t="shared" si="130"/>
        <v>76.1356499895332</v>
      </c>
      <c r="F214" s="98">
        <f t="shared" si="137"/>
        <v>1079</v>
      </c>
      <c r="G214" s="99">
        <f t="shared" si="131"/>
        <v>42.1813917122752</v>
      </c>
      <c r="H214" s="60">
        <f t="shared" si="141"/>
        <v>3727</v>
      </c>
      <c r="I214" s="98">
        <f t="shared" si="132"/>
        <v>-1050</v>
      </c>
      <c r="J214" s="99">
        <f t="shared" si="133"/>
        <v>-21.9803223780615</v>
      </c>
      <c r="K214" s="202">
        <v>20805</v>
      </c>
      <c r="L214" s="204" t="s">
        <v>828</v>
      </c>
      <c r="M214" s="60">
        <f t="shared" ref="M214:O214" si="142">SUM(M215:M221)</f>
        <v>2558</v>
      </c>
      <c r="N214" s="60">
        <f t="shared" si="142"/>
        <v>2899</v>
      </c>
      <c r="O214" s="60">
        <f t="shared" si="142"/>
        <v>5011</v>
      </c>
      <c r="P214" s="184">
        <f t="shared" si="135"/>
        <v>3637</v>
      </c>
      <c r="Q214" s="207"/>
      <c r="R214" s="185"/>
      <c r="S214" s="159"/>
      <c r="T214" s="195"/>
      <c r="U214" s="195">
        <f t="shared" si="136"/>
        <v>0</v>
      </c>
      <c r="V214" s="188"/>
      <c r="W214" s="89">
        <v>2079902</v>
      </c>
      <c r="X214" s="89" t="s">
        <v>829</v>
      </c>
      <c r="Y214" s="118"/>
    </row>
    <row r="215" ht="15.95" customHeight="1" spans="1:25">
      <c r="A215" s="202">
        <v>2080501</v>
      </c>
      <c r="B215" s="75" t="s">
        <v>830</v>
      </c>
      <c r="C215" s="60">
        <v>54</v>
      </c>
      <c r="D215" s="60">
        <v>51</v>
      </c>
      <c r="E215" s="99">
        <f t="shared" si="130"/>
        <v>94.4444444444444</v>
      </c>
      <c r="F215" s="98">
        <f t="shared" si="137"/>
        <v>-35</v>
      </c>
      <c r="G215" s="99">
        <f t="shared" si="131"/>
        <v>-40.6976744186046</v>
      </c>
      <c r="H215" s="60">
        <v>59</v>
      </c>
      <c r="I215" s="98">
        <f t="shared" si="132"/>
        <v>5</v>
      </c>
      <c r="J215" s="99">
        <f t="shared" si="133"/>
        <v>9.25925925925926</v>
      </c>
      <c r="K215" s="202">
        <v>2080501</v>
      </c>
      <c r="L215" s="202" t="s">
        <v>831</v>
      </c>
      <c r="M215" s="184">
        <v>86</v>
      </c>
      <c r="N215" s="184">
        <v>42</v>
      </c>
      <c r="O215" s="184">
        <f>C215</f>
        <v>54</v>
      </c>
      <c r="P215" s="184">
        <f t="shared" si="135"/>
        <v>51</v>
      </c>
      <c r="Q215" s="207"/>
      <c r="R215" s="185"/>
      <c r="S215" s="159"/>
      <c r="T215" s="195"/>
      <c r="U215" s="195">
        <f t="shared" si="136"/>
        <v>0</v>
      </c>
      <c r="V215" s="188"/>
      <c r="W215" s="89">
        <v>2079903</v>
      </c>
      <c r="X215" s="89" t="s">
        <v>832</v>
      </c>
      <c r="Y215" s="118"/>
    </row>
    <row r="216" ht="15.95" customHeight="1" spans="1:25">
      <c r="A216" s="202">
        <v>2080502</v>
      </c>
      <c r="B216" s="75" t="s">
        <v>833</v>
      </c>
      <c r="C216" s="60">
        <v>394</v>
      </c>
      <c r="D216" s="60">
        <v>390</v>
      </c>
      <c r="E216" s="99">
        <f t="shared" si="130"/>
        <v>98.9847715736041</v>
      </c>
      <c r="F216" s="98">
        <f t="shared" si="137"/>
        <v>85</v>
      </c>
      <c r="G216" s="99">
        <f t="shared" si="131"/>
        <v>27.8688524590164</v>
      </c>
      <c r="H216" s="60">
        <v>439</v>
      </c>
      <c r="I216" s="98">
        <f t="shared" si="132"/>
        <v>45</v>
      </c>
      <c r="J216" s="99">
        <f t="shared" si="133"/>
        <v>11.4213197969543</v>
      </c>
      <c r="K216" s="202">
        <v>2080502</v>
      </c>
      <c r="L216" s="202" t="s">
        <v>833</v>
      </c>
      <c r="M216" s="184">
        <v>305</v>
      </c>
      <c r="N216" s="184">
        <v>325</v>
      </c>
      <c r="O216" s="184">
        <f>C216+16</f>
        <v>410</v>
      </c>
      <c r="P216" s="184">
        <f t="shared" si="135"/>
        <v>390</v>
      </c>
      <c r="Q216" s="207"/>
      <c r="R216" s="185"/>
      <c r="S216" s="159"/>
      <c r="T216" s="195"/>
      <c r="U216" s="195">
        <f t="shared" si="136"/>
        <v>0</v>
      </c>
      <c r="W216" s="89">
        <v>2079999</v>
      </c>
      <c r="X216" s="89" t="s">
        <v>834</v>
      </c>
      <c r="Y216" s="118"/>
    </row>
    <row r="217" ht="15.95" customHeight="1" spans="1:25">
      <c r="A217" s="202">
        <v>2080505</v>
      </c>
      <c r="B217" s="75" t="s">
        <v>835</v>
      </c>
      <c r="C217" s="60">
        <v>1886</v>
      </c>
      <c r="D217" s="60">
        <v>1981</v>
      </c>
      <c r="E217" s="99">
        <f t="shared" si="130"/>
        <v>105.037115588547</v>
      </c>
      <c r="F217" s="98">
        <f t="shared" si="137"/>
        <v>702</v>
      </c>
      <c r="G217" s="99">
        <f t="shared" si="131"/>
        <v>54.886630179828</v>
      </c>
      <c r="H217" s="60">
        <v>2152</v>
      </c>
      <c r="I217" s="98">
        <f t="shared" si="132"/>
        <v>266</v>
      </c>
      <c r="J217" s="99">
        <f t="shared" si="133"/>
        <v>14.1039236479321</v>
      </c>
      <c r="K217" s="202">
        <v>2080505</v>
      </c>
      <c r="L217" s="202" t="s">
        <v>835</v>
      </c>
      <c r="M217" s="184">
        <v>1279</v>
      </c>
      <c r="N217" s="184">
        <v>1536</v>
      </c>
      <c r="O217" s="184">
        <f>C217+130</f>
        <v>2016</v>
      </c>
      <c r="P217" s="184">
        <f t="shared" si="135"/>
        <v>1981</v>
      </c>
      <c r="Q217" s="207"/>
      <c r="R217" s="185"/>
      <c r="S217" s="159"/>
      <c r="T217" s="195"/>
      <c r="U217" s="195">
        <f t="shared" si="136"/>
        <v>0</v>
      </c>
      <c r="V217" s="188"/>
      <c r="W217" s="89">
        <v>20801</v>
      </c>
      <c r="X217" s="194" t="s">
        <v>836</v>
      </c>
      <c r="Y217" s="118"/>
    </row>
    <row r="218" ht="15.95" customHeight="1" spans="1:25">
      <c r="A218" s="202">
        <v>2080506</v>
      </c>
      <c r="B218" s="75" t="s">
        <v>837</v>
      </c>
      <c r="C218" s="60">
        <v>1943</v>
      </c>
      <c r="D218" s="60">
        <v>985</v>
      </c>
      <c r="E218" s="99">
        <f t="shared" si="130"/>
        <v>50.6948018528049</v>
      </c>
      <c r="F218" s="98">
        <f t="shared" si="137"/>
        <v>283</v>
      </c>
      <c r="G218" s="99">
        <f t="shared" si="131"/>
        <v>40.3133903133903</v>
      </c>
      <c r="H218" s="60">
        <v>1077</v>
      </c>
      <c r="I218" s="98">
        <f t="shared" si="132"/>
        <v>-866</v>
      </c>
      <c r="J218" s="99">
        <f t="shared" si="133"/>
        <v>-44.5702521873392</v>
      </c>
      <c r="K218" s="202">
        <v>2080506</v>
      </c>
      <c r="L218" s="202" t="s">
        <v>837</v>
      </c>
      <c r="M218" s="184">
        <v>702</v>
      </c>
      <c r="N218" s="184">
        <v>766</v>
      </c>
      <c r="O218" s="184">
        <f>C218+88</f>
        <v>2031</v>
      </c>
      <c r="P218" s="184">
        <f t="shared" si="135"/>
        <v>985</v>
      </c>
      <c r="Q218" s="207"/>
      <c r="R218" s="185"/>
      <c r="S218" s="159"/>
      <c r="T218" s="195"/>
      <c r="U218" s="195">
        <f t="shared" si="136"/>
        <v>0</v>
      </c>
      <c r="W218" s="89">
        <v>2080101</v>
      </c>
      <c r="X218" s="89" t="s">
        <v>471</v>
      </c>
      <c r="Y218" s="118"/>
    </row>
    <row r="219" ht="15.95" customHeight="1" spans="1:25">
      <c r="A219" s="202">
        <v>2080507</v>
      </c>
      <c r="B219" s="75" t="s">
        <v>838</v>
      </c>
      <c r="C219" s="60">
        <v>500</v>
      </c>
      <c r="D219" s="60">
        <v>230</v>
      </c>
      <c r="E219" s="99">
        <f t="shared" si="130"/>
        <v>46</v>
      </c>
      <c r="F219" s="98">
        <f t="shared" si="137"/>
        <v>44</v>
      </c>
      <c r="G219" s="99">
        <f t="shared" si="131"/>
        <v>23.6559139784946</v>
      </c>
      <c r="H219" s="60"/>
      <c r="I219" s="98">
        <f t="shared" si="132"/>
        <v>-500</v>
      </c>
      <c r="J219" s="99">
        <f t="shared" si="133"/>
        <v>-100</v>
      </c>
      <c r="K219" s="202">
        <v>2080507</v>
      </c>
      <c r="L219" s="202" t="s">
        <v>838</v>
      </c>
      <c r="M219" s="184">
        <v>186</v>
      </c>
      <c r="N219" s="184">
        <v>230</v>
      </c>
      <c r="O219" s="184">
        <f>C219</f>
        <v>500</v>
      </c>
      <c r="P219" s="184">
        <f t="shared" si="135"/>
        <v>230</v>
      </c>
      <c r="Q219" s="207"/>
      <c r="R219" s="185"/>
      <c r="S219" s="159"/>
      <c r="T219" s="195"/>
      <c r="U219" s="195">
        <f t="shared" si="136"/>
        <v>0</v>
      </c>
      <c r="W219" s="89">
        <v>2080102</v>
      </c>
      <c r="X219" s="89" t="s">
        <v>473</v>
      </c>
      <c r="Y219" s="118"/>
    </row>
    <row r="220" ht="15.95" customHeight="1" spans="1:25">
      <c r="A220" s="208">
        <v>2080508</v>
      </c>
      <c r="B220" s="75" t="s">
        <v>839</v>
      </c>
      <c r="C220" s="60"/>
      <c r="D220" s="60"/>
      <c r="E220" s="99">
        <f t="shared" si="130"/>
        <v>0</v>
      </c>
      <c r="F220" s="98">
        <f t="shared" si="137"/>
        <v>0</v>
      </c>
      <c r="G220" s="99">
        <f t="shared" si="131"/>
        <v>0</v>
      </c>
      <c r="H220" s="60"/>
      <c r="I220" s="98">
        <f t="shared" si="132"/>
        <v>0</v>
      </c>
      <c r="J220" s="99">
        <f t="shared" si="133"/>
        <v>0</v>
      </c>
      <c r="K220" s="202">
        <v>2080508</v>
      </c>
      <c r="L220" s="202" t="s">
        <v>840</v>
      </c>
      <c r="M220" s="184"/>
      <c r="N220" s="184"/>
      <c r="O220" s="184"/>
      <c r="P220" s="184">
        <f t="shared" si="135"/>
        <v>0</v>
      </c>
      <c r="Q220" s="207"/>
      <c r="R220" s="185"/>
      <c r="S220" s="159"/>
      <c r="T220" s="195"/>
      <c r="U220" s="195">
        <f t="shared" si="136"/>
        <v>0</v>
      </c>
      <c r="V220" s="188"/>
      <c r="W220" s="89">
        <v>2080103</v>
      </c>
      <c r="X220" s="89" t="s">
        <v>549</v>
      </c>
      <c r="Y220" s="118"/>
    </row>
    <row r="221" ht="15.95" customHeight="1" spans="1:25">
      <c r="A221" s="202">
        <v>2080599</v>
      </c>
      <c r="B221" s="75" t="s">
        <v>841</v>
      </c>
      <c r="C221" s="60"/>
      <c r="D221" s="60"/>
      <c r="E221" s="99">
        <f t="shared" si="130"/>
        <v>0</v>
      </c>
      <c r="F221" s="98">
        <f t="shared" si="137"/>
        <v>0</v>
      </c>
      <c r="G221" s="99">
        <f t="shared" si="131"/>
        <v>0</v>
      </c>
      <c r="H221" s="60"/>
      <c r="I221" s="98">
        <f t="shared" si="132"/>
        <v>0</v>
      </c>
      <c r="J221" s="99">
        <f t="shared" si="133"/>
        <v>0</v>
      </c>
      <c r="K221" s="202">
        <v>2080599</v>
      </c>
      <c r="L221" s="202" t="s">
        <v>841</v>
      </c>
      <c r="M221" s="184"/>
      <c r="N221" s="184"/>
      <c r="O221" s="184"/>
      <c r="P221" s="184">
        <f t="shared" si="135"/>
        <v>0</v>
      </c>
      <c r="Q221" s="207"/>
      <c r="R221" s="185"/>
      <c r="S221" s="159"/>
      <c r="T221" s="195"/>
      <c r="U221" s="195">
        <f t="shared" si="136"/>
        <v>0</v>
      </c>
      <c r="V221" s="188"/>
      <c r="W221" s="89">
        <v>2080104</v>
      </c>
      <c r="X221" s="89" t="s">
        <v>842</v>
      </c>
      <c r="Y221" s="118"/>
    </row>
    <row r="222" ht="15.95" customHeight="1" spans="1:25">
      <c r="A222" s="202">
        <v>20806</v>
      </c>
      <c r="B222" s="75" t="s">
        <v>843</v>
      </c>
      <c r="C222" s="60">
        <f t="shared" ref="C222:H222" si="143">SUM(C223:C223)</f>
        <v>0</v>
      </c>
      <c r="D222" s="60">
        <f t="shared" si="143"/>
        <v>0</v>
      </c>
      <c r="E222" s="99">
        <f t="shared" si="130"/>
        <v>0</v>
      </c>
      <c r="F222" s="98">
        <f t="shared" si="137"/>
        <v>-180</v>
      </c>
      <c r="G222" s="99">
        <f t="shared" si="131"/>
        <v>-100</v>
      </c>
      <c r="H222" s="60">
        <f t="shared" si="143"/>
        <v>0</v>
      </c>
      <c r="I222" s="98">
        <f t="shared" si="132"/>
        <v>0</v>
      </c>
      <c r="J222" s="99">
        <f t="shared" si="133"/>
        <v>0</v>
      </c>
      <c r="K222" s="202">
        <v>20806</v>
      </c>
      <c r="L222" s="204" t="s">
        <v>843</v>
      </c>
      <c r="M222" s="60">
        <f>SUM(M223:M223)</f>
        <v>180</v>
      </c>
      <c r="N222" s="60">
        <f>SUM(N223:N223)</f>
        <v>1</v>
      </c>
      <c r="O222" s="184"/>
      <c r="P222" s="184">
        <f t="shared" si="135"/>
        <v>0</v>
      </c>
      <c r="Q222" s="207"/>
      <c r="R222" s="185"/>
      <c r="S222" s="159"/>
      <c r="T222" s="195"/>
      <c r="U222" s="195">
        <f t="shared" si="136"/>
        <v>0</v>
      </c>
      <c r="W222" s="89">
        <v>2080105</v>
      </c>
      <c r="X222" s="89" t="s">
        <v>844</v>
      </c>
      <c r="Y222" s="118"/>
    </row>
    <row r="223" ht="15.95" customHeight="1" spans="1:25">
      <c r="A223" s="202">
        <v>2080699</v>
      </c>
      <c r="B223" s="75" t="s">
        <v>845</v>
      </c>
      <c r="C223" s="60"/>
      <c r="D223" s="60">
        <f>2-2</f>
        <v>0</v>
      </c>
      <c r="E223" s="99">
        <f t="shared" si="130"/>
        <v>0</v>
      </c>
      <c r="F223" s="98">
        <f t="shared" si="137"/>
        <v>-180</v>
      </c>
      <c r="G223" s="99">
        <f t="shared" si="131"/>
        <v>-100</v>
      </c>
      <c r="H223" s="60"/>
      <c r="I223" s="98">
        <f t="shared" si="132"/>
        <v>0</v>
      </c>
      <c r="J223" s="99">
        <f t="shared" si="133"/>
        <v>0</v>
      </c>
      <c r="K223" s="202">
        <v>2080699</v>
      </c>
      <c r="L223" s="202" t="s">
        <v>845</v>
      </c>
      <c r="M223" s="184">
        <v>180</v>
      </c>
      <c r="N223" s="184">
        <v>1</v>
      </c>
      <c r="O223" s="184"/>
      <c r="P223" s="184">
        <f t="shared" si="135"/>
        <v>0</v>
      </c>
      <c r="Q223" s="207"/>
      <c r="R223" s="185"/>
      <c r="S223" s="159"/>
      <c r="T223" s="195"/>
      <c r="U223" s="195">
        <f t="shared" si="136"/>
        <v>0</v>
      </c>
      <c r="V223" s="188"/>
      <c r="W223" s="89">
        <v>2080108</v>
      </c>
      <c r="X223" s="89" t="s">
        <v>572</v>
      </c>
      <c r="Y223" s="118"/>
    </row>
    <row r="224" ht="15.95" customHeight="1" spans="1:25">
      <c r="A224" s="202">
        <v>20807</v>
      </c>
      <c r="B224" s="75" t="s">
        <v>846</v>
      </c>
      <c r="C224" s="60">
        <f t="shared" ref="C224:H224" si="144">SUM(C225:C225)</f>
        <v>49</v>
      </c>
      <c r="D224" s="60">
        <f t="shared" si="144"/>
        <v>95</v>
      </c>
      <c r="E224" s="99">
        <f t="shared" si="130"/>
        <v>193.877551020408</v>
      </c>
      <c r="F224" s="98">
        <f t="shared" si="137"/>
        <v>48</v>
      </c>
      <c r="G224" s="99">
        <f t="shared" si="131"/>
        <v>102.127659574468</v>
      </c>
      <c r="H224" s="60">
        <f t="shared" si="144"/>
        <v>75</v>
      </c>
      <c r="I224" s="98">
        <f t="shared" si="132"/>
        <v>26</v>
      </c>
      <c r="J224" s="99">
        <f t="shared" si="133"/>
        <v>53.0612244897959</v>
      </c>
      <c r="K224" s="202">
        <v>20807</v>
      </c>
      <c r="L224" s="204" t="s">
        <v>846</v>
      </c>
      <c r="M224" s="60">
        <f t="shared" ref="M224:O224" si="145">SUM(M225:M225)</f>
        <v>47</v>
      </c>
      <c r="N224" s="60">
        <f t="shared" si="145"/>
        <v>95</v>
      </c>
      <c r="O224" s="60">
        <f t="shared" si="145"/>
        <v>40</v>
      </c>
      <c r="P224" s="184">
        <f t="shared" si="135"/>
        <v>95</v>
      </c>
      <c r="Q224" s="207"/>
      <c r="R224" s="185"/>
      <c r="S224" s="159"/>
      <c r="T224" s="195"/>
      <c r="U224" s="195">
        <f t="shared" si="136"/>
        <v>0</v>
      </c>
      <c r="W224" s="89">
        <v>2080109</v>
      </c>
      <c r="X224" s="89" t="s">
        <v>847</v>
      </c>
      <c r="Y224" s="118"/>
    </row>
    <row r="225" ht="15.95" customHeight="1" spans="1:25">
      <c r="A225" s="202">
        <v>2080705</v>
      </c>
      <c r="B225" s="75" t="s">
        <v>848</v>
      </c>
      <c r="C225" s="60">
        <v>49</v>
      </c>
      <c r="D225" s="60">
        <v>95</v>
      </c>
      <c r="E225" s="99">
        <f t="shared" si="130"/>
        <v>193.877551020408</v>
      </c>
      <c r="F225" s="98">
        <f t="shared" si="137"/>
        <v>48</v>
      </c>
      <c r="G225" s="99">
        <f t="shared" si="131"/>
        <v>102.127659574468</v>
      </c>
      <c r="H225" s="60">
        <v>75</v>
      </c>
      <c r="I225" s="98">
        <f t="shared" si="132"/>
        <v>26</v>
      </c>
      <c r="J225" s="99">
        <f t="shared" si="133"/>
        <v>53.0612244897959</v>
      </c>
      <c r="K225" s="202">
        <v>2080705</v>
      </c>
      <c r="L225" s="202" t="s">
        <v>848</v>
      </c>
      <c r="M225" s="184">
        <v>47</v>
      </c>
      <c r="N225" s="184">
        <v>95</v>
      </c>
      <c r="O225" s="184">
        <f>C225-9</f>
        <v>40</v>
      </c>
      <c r="P225" s="184">
        <f t="shared" si="135"/>
        <v>95</v>
      </c>
      <c r="Q225" s="207"/>
      <c r="R225" s="185"/>
      <c r="S225" s="159"/>
      <c r="T225" s="195"/>
      <c r="U225" s="195">
        <f t="shared" si="136"/>
        <v>0</v>
      </c>
      <c r="W225" s="89">
        <v>2080113</v>
      </c>
      <c r="X225" s="89" t="s">
        <v>849</v>
      </c>
      <c r="Y225" s="118"/>
    </row>
    <row r="226" ht="15.95" customHeight="1" spans="1:25">
      <c r="A226" s="202">
        <v>20808</v>
      </c>
      <c r="B226" s="75" t="s">
        <v>850</v>
      </c>
      <c r="C226" s="60">
        <f t="shared" ref="C226:H226" si="146">SUM(C227:C231)</f>
        <v>283</v>
      </c>
      <c r="D226" s="60">
        <f t="shared" si="146"/>
        <v>329</v>
      </c>
      <c r="E226" s="99">
        <f t="shared" si="130"/>
        <v>116.254416961131</v>
      </c>
      <c r="F226" s="98">
        <f t="shared" si="137"/>
        <v>25</v>
      </c>
      <c r="G226" s="99">
        <f t="shared" si="131"/>
        <v>8.2236842105263</v>
      </c>
      <c r="H226" s="60">
        <f t="shared" si="146"/>
        <v>213</v>
      </c>
      <c r="I226" s="98">
        <f t="shared" si="132"/>
        <v>-70</v>
      </c>
      <c r="J226" s="99">
        <f t="shared" si="133"/>
        <v>-24.7349823321555</v>
      </c>
      <c r="K226" s="202">
        <v>20808</v>
      </c>
      <c r="L226" s="204" t="s">
        <v>850</v>
      </c>
      <c r="M226" s="60">
        <f t="shared" ref="M226:O226" si="147">SUM(M227:M231)</f>
        <v>304</v>
      </c>
      <c r="N226" s="60">
        <f t="shared" si="147"/>
        <v>308</v>
      </c>
      <c r="O226" s="60">
        <f t="shared" si="147"/>
        <v>357</v>
      </c>
      <c r="P226" s="184">
        <f t="shared" si="135"/>
        <v>329</v>
      </c>
      <c r="Q226" s="207"/>
      <c r="R226" s="185"/>
      <c r="S226" s="159"/>
      <c r="T226" s="195"/>
      <c r="U226" s="195">
        <f t="shared" si="136"/>
        <v>0</v>
      </c>
      <c r="V226" s="188"/>
      <c r="W226" s="89">
        <v>20802</v>
      </c>
      <c r="X226" s="194" t="s">
        <v>851</v>
      </c>
      <c r="Y226" s="118"/>
    </row>
    <row r="227" ht="15.95" customHeight="1" spans="1:25">
      <c r="A227" s="202">
        <v>2080801</v>
      </c>
      <c r="B227" s="75" t="s">
        <v>852</v>
      </c>
      <c r="C227" s="60">
        <v>70</v>
      </c>
      <c r="D227" s="60">
        <v>130</v>
      </c>
      <c r="E227" s="99">
        <f t="shared" si="130"/>
        <v>185.714285714286</v>
      </c>
      <c r="F227" s="98">
        <f t="shared" si="137"/>
        <v>11</v>
      </c>
      <c r="G227" s="99">
        <f t="shared" si="131"/>
        <v>9.24369747899159</v>
      </c>
      <c r="H227" s="60"/>
      <c r="I227" s="98">
        <f t="shared" si="132"/>
        <v>-70</v>
      </c>
      <c r="J227" s="99">
        <f t="shared" si="133"/>
        <v>-100</v>
      </c>
      <c r="K227" s="202">
        <v>2080801</v>
      </c>
      <c r="L227" s="202" t="s">
        <v>852</v>
      </c>
      <c r="M227" s="184">
        <v>119</v>
      </c>
      <c r="N227" s="184">
        <v>112</v>
      </c>
      <c r="O227" s="184">
        <f>C227+94</f>
        <v>164</v>
      </c>
      <c r="P227" s="184">
        <f t="shared" si="135"/>
        <v>130</v>
      </c>
      <c r="Q227" s="207"/>
      <c r="R227" s="185"/>
      <c r="S227" s="159"/>
      <c r="T227" s="195"/>
      <c r="U227" s="195">
        <f t="shared" si="136"/>
        <v>0</v>
      </c>
      <c r="V227" s="188"/>
      <c r="W227" s="89">
        <v>2080201</v>
      </c>
      <c r="X227" s="89" t="s">
        <v>471</v>
      </c>
      <c r="Y227" s="118"/>
    </row>
    <row r="228" ht="15.95" customHeight="1" spans="1:25">
      <c r="A228" s="202">
        <v>2080805</v>
      </c>
      <c r="B228" s="75" t="s">
        <v>853</v>
      </c>
      <c r="C228" s="60">
        <v>129</v>
      </c>
      <c r="D228" s="60">
        <v>129</v>
      </c>
      <c r="E228" s="99">
        <f t="shared" si="130"/>
        <v>100</v>
      </c>
      <c r="F228" s="98">
        <f t="shared" si="137"/>
        <v>9</v>
      </c>
      <c r="G228" s="99">
        <f t="shared" si="131"/>
        <v>7.5</v>
      </c>
      <c r="H228" s="60">
        <v>129</v>
      </c>
      <c r="I228" s="98">
        <f t="shared" si="132"/>
        <v>0</v>
      </c>
      <c r="J228" s="99">
        <f t="shared" si="133"/>
        <v>0</v>
      </c>
      <c r="K228" s="202">
        <v>2080805</v>
      </c>
      <c r="L228" s="202" t="s">
        <v>853</v>
      </c>
      <c r="M228" s="184">
        <v>120</v>
      </c>
      <c r="N228" s="184">
        <v>129</v>
      </c>
      <c r="O228" s="184">
        <f>C228-9</f>
        <v>120</v>
      </c>
      <c r="P228" s="184">
        <f t="shared" si="135"/>
        <v>129</v>
      </c>
      <c r="Q228" s="207"/>
      <c r="R228" s="185"/>
      <c r="S228" s="159"/>
      <c r="T228" s="195"/>
      <c r="U228" s="195">
        <f t="shared" si="136"/>
        <v>0</v>
      </c>
      <c r="V228" s="188"/>
      <c r="W228" s="89">
        <v>2080207</v>
      </c>
      <c r="X228" s="89" t="s">
        <v>854</v>
      </c>
      <c r="Y228" s="118"/>
    </row>
    <row r="229" ht="15.95" customHeight="1" spans="1:25">
      <c r="A229" s="202">
        <v>2080806</v>
      </c>
      <c r="B229" s="75" t="s">
        <v>855</v>
      </c>
      <c r="C229" s="60">
        <v>5</v>
      </c>
      <c r="D229" s="60">
        <v>3</v>
      </c>
      <c r="E229" s="99">
        <f t="shared" si="130"/>
        <v>60</v>
      </c>
      <c r="F229" s="98">
        <f t="shared" si="137"/>
        <v>1</v>
      </c>
      <c r="G229" s="99">
        <f t="shared" si="131"/>
        <v>50</v>
      </c>
      <c r="H229" s="60">
        <v>4</v>
      </c>
      <c r="I229" s="98">
        <f t="shared" si="132"/>
        <v>-1</v>
      </c>
      <c r="J229" s="99">
        <f t="shared" si="133"/>
        <v>-20</v>
      </c>
      <c r="K229" s="202">
        <v>2080806</v>
      </c>
      <c r="L229" s="202" t="s">
        <v>855</v>
      </c>
      <c r="M229" s="184">
        <v>2</v>
      </c>
      <c r="N229" s="184">
        <v>3</v>
      </c>
      <c r="O229" s="184">
        <f>C229</f>
        <v>5</v>
      </c>
      <c r="P229" s="184">
        <f t="shared" si="135"/>
        <v>3</v>
      </c>
      <c r="Q229" s="207"/>
      <c r="R229" s="185"/>
      <c r="S229" s="159"/>
      <c r="T229" s="195"/>
      <c r="U229" s="195">
        <f t="shared" si="136"/>
        <v>0</v>
      </c>
      <c r="W229" s="89">
        <v>2080208</v>
      </c>
      <c r="X229" s="89" t="s">
        <v>856</v>
      </c>
      <c r="Y229" s="118"/>
    </row>
    <row r="230" s="51" customFormat="1" ht="15.95" customHeight="1" spans="1:25">
      <c r="A230" s="202"/>
      <c r="B230" s="75" t="s">
        <v>857</v>
      </c>
      <c r="C230" s="60"/>
      <c r="D230" s="60"/>
      <c r="E230" s="99">
        <f t="shared" si="130"/>
        <v>0</v>
      </c>
      <c r="F230" s="98">
        <f t="shared" si="137"/>
        <v>0</v>
      </c>
      <c r="G230" s="99">
        <f t="shared" si="131"/>
        <v>0</v>
      </c>
      <c r="H230" s="60">
        <v>3</v>
      </c>
      <c r="I230" s="98">
        <f t="shared" si="132"/>
        <v>3</v>
      </c>
      <c r="J230" s="99">
        <f t="shared" si="133"/>
        <v>0</v>
      </c>
      <c r="K230" s="202">
        <v>2080808</v>
      </c>
      <c r="L230" s="202" t="s">
        <v>857</v>
      </c>
      <c r="M230" s="184"/>
      <c r="N230" s="184"/>
      <c r="O230" s="184"/>
      <c r="P230" s="184">
        <f t="shared" si="135"/>
        <v>0</v>
      </c>
      <c r="Q230" s="207"/>
      <c r="R230" s="185"/>
      <c r="S230" s="159"/>
      <c r="T230" s="195"/>
      <c r="U230" s="195">
        <f t="shared" si="136"/>
        <v>0</v>
      </c>
      <c r="V230" s="71"/>
      <c r="W230" s="89">
        <v>20804</v>
      </c>
      <c r="X230" s="194" t="s">
        <v>858</v>
      </c>
      <c r="Y230" s="118"/>
    </row>
    <row r="231" ht="15.95" customHeight="1" spans="1:25">
      <c r="A231" s="202">
        <v>2080899</v>
      </c>
      <c r="B231" s="75" t="s">
        <v>859</v>
      </c>
      <c r="C231" s="60">
        <v>79</v>
      </c>
      <c r="D231" s="60">
        <v>67</v>
      </c>
      <c r="E231" s="99">
        <f t="shared" si="130"/>
        <v>84.8101265822785</v>
      </c>
      <c r="F231" s="98">
        <f t="shared" si="137"/>
        <v>4</v>
      </c>
      <c r="G231" s="99">
        <f t="shared" si="131"/>
        <v>6.34920634920635</v>
      </c>
      <c r="H231" s="60">
        <v>77</v>
      </c>
      <c r="I231" s="98">
        <f t="shared" si="132"/>
        <v>-2</v>
      </c>
      <c r="J231" s="99">
        <f t="shared" si="133"/>
        <v>-2.53164556962026</v>
      </c>
      <c r="K231" s="202">
        <v>2080899</v>
      </c>
      <c r="L231" s="202" t="s">
        <v>859</v>
      </c>
      <c r="M231" s="184">
        <v>63</v>
      </c>
      <c r="N231" s="184">
        <v>64</v>
      </c>
      <c r="O231" s="184">
        <f>C231-11</f>
        <v>68</v>
      </c>
      <c r="P231" s="184">
        <f t="shared" si="135"/>
        <v>67</v>
      </c>
      <c r="Q231" s="207"/>
      <c r="R231" s="185"/>
      <c r="S231" s="159"/>
      <c r="T231" s="195"/>
      <c r="U231" s="195">
        <f t="shared" si="136"/>
        <v>0</v>
      </c>
      <c r="W231" s="89">
        <v>2080402</v>
      </c>
      <c r="X231" s="89" t="s">
        <v>860</v>
      </c>
      <c r="Y231" s="118"/>
    </row>
    <row r="232" ht="15.95" customHeight="1" spans="1:25">
      <c r="A232" s="202">
        <v>20809</v>
      </c>
      <c r="B232" s="75" t="s">
        <v>861</v>
      </c>
      <c r="C232" s="60">
        <f t="shared" ref="C232:H232" si="148">SUM(C233:C234)</f>
        <v>130</v>
      </c>
      <c r="D232" s="60">
        <f t="shared" si="148"/>
        <v>113</v>
      </c>
      <c r="E232" s="99">
        <f t="shared" si="130"/>
        <v>86.9230769230769</v>
      </c>
      <c r="F232" s="98">
        <f t="shared" si="137"/>
        <v>100</v>
      </c>
      <c r="G232" s="99">
        <f t="shared" si="131"/>
        <v>769.230769230769</v>
      </c>
      <c r="H232" s="60">
        <f t="shared" si="148"/>
        <v>0</v>
      </c>
      <c r="I232" s="98">
        <f t="shared" si="132"/>
        <v>-130</v>
      </c>
      <c r="J232" s="99">
        <f t="shared" si="133"/>
        <v>-100</v>
      </c>
      <c r="K232" s="202">
        <v>20809</v>
      </c>
      <c r="L232" s="204" t="s">
        <v>861</v>
      </c>
      <c r="M232" s="60">
        <f t="shared" ref="M232:O232" si="149">SUM(M233:M234)</f>
        <v>13</v>
      </c>
      <c r="N232" s="60">
        <f t="shared" si="149"/>
        <v>110</v>
      </c>
      <c r="O232" s="60">
        <f t="shared" si="149"/>
        <v>133</v>
      </c>
      <c r="P232" s="184">
        <f t="shared" si="135"/>
        <v>113</v>
      </c>
      <c r="Q232" s="207"/>
      <c r="R232" s="185"/>
      <c r="S232" s="159"/>
      <c r="T232" s="195"/>
      <c r="U232" s="195">
        <f t="shared" si="136"/>
        <v>0</v>
      </c>
      <c r="V232" s="188"/>
      <c r="W232" s="89">
        <v>20805</v>
      </c>
      <c r="X232" s="194" t="s">
        <v>862</v>
      </c>
      <c r="Y232" s="118"/>
    </row>
    <row r="233" ht="15.95" customHeight="1" spans="1:25">
      <c r="A233" s="202">
        <v>2080904</v>
      </c>
      <c r="B233" s="75" t="s">
        <v>863</v>
      </c>
      <c r="C233" s="60"/>
      <c r="D233" s="60">
        <v>3</v>
      </c>
      <c r="E233" s="99">
        <f t="shared" si="130"/>
        <v>0</v>
      </c>
      <c r="F233" s="98">
        <f t="shared" si="137"/>
        <v>3</v>
      </c>
      <c r="G233" s="99">
        <f t="shared" si="131"/>
        <v>0</v>
      </c>
      <c r="H233" s="60"/>
      <c r="I233" s="98">
        <f t="shared" si="132"/>
        <v>0</v>
      </c>
      <c r="J233" s="99">
        <f t="shared" si="133"/>
        <v>0</v>
      </c>
      <c r="K233" s="202">
        <v>2080904</v>
      </c>
      <c r="L233" s="202" t="s">
        <v>863</v>
      </c>
      <c r="M233" s="184"/>
      <c r="N233" s="184">
        <v>3</v>
      </c>
      <c r="O233" s="184"/>
      <c r="P233" s="184">
        <f t="shared" si="135"/>
        <v>3</v>
      </c>
      <c r="Q233" s="207"/>
      <c r="R233" s="185"/>
      <c r="S233" s="159"/>
      <c r="T233" s="195"/>
      <c r="U233" s="195">
        <f t="shared" si="136"/>
        <v>0</v>
      </c>
      <c r="V233" s="188"/>
      <c r="W233" s="89">
        <v>2080505</v>
      </c>
      <c r="X233" s="89" t="s">
        <v>864</v>
      </c>
      <c r="Y233" s="118"/>
    </row>
    <row r="234" ht="15.95" customHeight="1" spans="1:25">
      <c r="A234" s="202">
        <v>2080999</v>
      </c>
      <c r="B234" s="75" t="s">
        <v>865</v>
      </c>
      <c r="C234" s="60">
        <v>130</v>
      </c>
      <c r="D234" s="60">
        <v>110</v>
      </c>
      <c r="E234" s="99">
        <f t="shared" si="130"/>
        <v>84.6153846153846</v>
      </c>
      <c r="F234" s="98">
        <f t="shared" si="137"/>
        <v>97</v>
      </c>
      <c r="G234" s="99">
        <f t="shared" si="131"/>
        <v>746.153846153846</v>
      </c>
      <c r="H234" s="60"/>
      <c r="I234" s="98">
        <f t="shared" si="132"/>
        <v>-130</v>
      </c>
      <c r="J234" s="99">
        <f t="shared" si="133"/>
        <v>-100</v>
      </c>
      <c r="K234" s="202">
        <v>2080999</v>
      </c>
      <c r="L234" s="202" t="s">
        <v>865</v>
      </c>
      <c r="M234" s="184">
        <v>13</v>
      </c>
      <c r="N234" s="184">
        <v>107</v>
      </c>
      <c r="O234" s="184">
        <f>C234+3</f>
        <v>133</v>
      </c>
      <c r="P234" s="184">
        <f t="shared" si="135"/>
        <v>110</v>
      </c>
      <c r="Q234" s="207"/>
      <c r="R234" s="185"/>
      <c r="S234" s="159"/>
      <c r="T234" s="195"/>
      <c r="U234" s="195">
        <f t="shared" si="136"/>
        <v>0</v>
      </c>
      <c r="W234" s="89">
        <v>2080507</v>
      </c>
      <c r="X234" s="89" t="s">
        <v>866</v>
      </c>
      <c r="Y234" s="118"/>
    </row>
    <row r="235" ht="15.95" customHeight="1" spans="1:25">
      <c r="A235" s="202">
        <v>20810</v>
      </c>
      <c r="B235" s="75" t="s">
        <v>867</v>
      </c>
      <c r="C235" s="60">
        <f t="shared" ref="C235:H235" si="150">SUM(C236:C241)</f>
        <v>191</v>
      </c>
      <c r="D235" s="60">
        <f t="shared" si="150"/>
        <v>197</v>
      </c>
      <c r="E235" s="99">
        <f t="shared" si="130"/>
        <v>103.141361256544</v>
      </c>
      <c r="F235" s="98">
        <f t="shared" si="137"/>
        <v>149</v>
      </c>
      <c r="G235" s="99">
        <f t="shared" si="131"/>
        <v>310.416666666667</v>
      </c>
      <c r="H235" s="60">
        <f t="shared" si="150"/>
        <v>307</v>
      </c>
      <c r="I235" s="98">
        <f t="shared" si="132"/>
        <v>116</v>
      </c>
      <c r="J235" s="99">
        <f t="shared" si="133"/>
        <v>60.7329842931937</v>
      </c>
      <c r="K235" s="202">
        <v>20810</v>
      </c>
      <c r="L235" s="204" t="s">
        <v>867</v>
      </c>
      <c r="M235" s="60">
        <f t="shared" ref="M235:O235" si="151">SUM(M236:M241)</f>
        <v>48</v>
      </c>
      <c r="N235" s="60">
        <f t="shared" si="151"/>
        <v>149</v>
      </c>
      <c r="O235" s="60">
        <f t="shared" si="151"/>
        <v>196</v>
      </c>
      <c r="P235" s="184">
        <f t="shared" si="135"/>
        <v>197</v>
      </c>
      <c r="Q235" s="207"/>
      <c r="R235" s="185"/>
      <c r="S235" s="159"/>
      <c r="T235" s="195"/>
      <c r="U235" s="195">
        <f t="shared" si="136"/>
        <v>0</v>
      </c>
      <c r="W235" s="89">
        <v>2080508</v>
      </c>
      <c r="X235" s="89" t="s">
        <v>868</v>
      </c>
      <c r="Y235" s="118"/>
    </row>
    <row r="236" ht="15.95" customHeight="1" spans="1:25">
      <c r="A236" s="202">
        <v>2081001</v>
      </c>
      <c r="B236" s="75" t="s">
        <v>869</v>
      </c>
      <c r="C236" s="60"/>
      <c r="D236" s="60">
        <v>6</v>
      </c>
      <c r="E236" s="99">
        <f t="shared" si="130"/>
        <v>0</v>
      </c>
      <c r="F236" s="98">
        <f t="shared" si="137"/>
        <v>-1</v>
      </c>
      <c r="G236" s="99">
        <f t="shared" si="131"/>
        <v>-14.2857142857143</v>
      </c>
      <c r="H236" s="60"/>
      <c r="I236" s="98">
        <f t="shared" si="132"/>
        <v>0</v>
      </c>
      <c r="J236" s="99">
        <f t="shared" si="133"/>
        <v>0</v>
      </c>
      <c r="K236" s="202">
        <v>2081001</v>
      </c>
      <c r="L236" s="202" t="s">
        <v>869</v>
      </c>
      <c r="M236" s="184">
        <v>7</v>
      </c>
      <c r="N236" s="184"/>
      <c r="O236" s="184"/>
      <c r="P236" s="184">
        <f t="shared" si="135"/>
        <v>6</v>
      </c>
      <c r="Q236" s="207"/>
      <c r="R236" s="185"/>
      <c r="S236" s="159"/>
      <c r="T236" s="195"/>
      <c r="U236" s="195">
        <f t="shared" si="136"/>
        <v>0</v>
      </c>
      <c r="V236" s="188"/>
      <c r="W236" s="89">
        <v>2080599</v>
      </c>
      <c r="X236" s="89" t="s">
        <v>870</v>
      </c>
      <c r="Y236" s="118"/>
    </row>
    <row r="237" ht="15.95" customHeight="1" spans="1:25">
      <c r="A237" s="202">
        <v>2081002</v>
      </c>
      <c r="B237" s="75" t="s">
        <v>871</v>
      </c>
      <c r="C237" s="60">
        <v>183</v>
      </c>
      <c r="D237" s="60">
        <v>169</v>
      </c>
      <c r="E237" s="99">
        <f t="shared" si="130"/>
        <v>92.3497267759563</v>
      </c>
      <c r="F237" s="98">
        <f t="shared" si="137"/>
        <v>128</v>
      </c>
      <c r="G237" s="99">
        <f t="shared" si="131"/>
        <v>312.19512195122</v>
      </c>
      <c r="H237" s="60">
        <v>140</v>
      </c>
      <c r="I237" s="98">
        <f t="shared" si="132"/>
        <v>-43</v>
      </c>
      <c r="J237" s="99">
        <f t="shared" si="133"/>
        <v>-23.4972677595628</v>
      </c>
      <c r="K237" s="202">
        <v>2081002</v>
      </c>
      <c r="L237" s="202" t="s">
        <v>871</v>
      </c>
      <c r="M237" s="184">
        <v>41</v>
      </c>
      <c r="N237" s="184">
        <v>135</v>
      </c>
      <c r="O237" s="184">
        <f>C237-10</f>
        <v>173</v>
      </c>
      <c r="P237" s="184">
        <f t="shared" si="135"/>
        <v>169</v>
      </c>
      <c r="Q237" s="207"/>
      <c r="R237" s="185"/>
      <c r="S237" s="159"/>
      <c r="T237" s="195"/>
      <c r="U237" s="195">
        <f t="shared" si="136"/>
        <v>0</v>
      </c>
      <c r="V237" s="188"/>
      <c r="W237" s="89">
        <v>20806</v>
      </c>
      <c r="X237" s="194" t="s">
        <v>872</v>
      </c>
      <c r="Y237" s="118"/>
    </row>
    <row r="238" ht="15.95" customHeight="1" spans="1:25">
      <c r="A238" s="202">
        <v>2081004</v>
      </c>
      <c r="B238" s="75" t="s">
        <v>873</v>
      </c>
      <c r="C238" s="60"/>
      <c r="D238" s="60"/>
      <c r="E238" s="99">
        <f t="shared" si="130"/>
        <v>0</v>
      </c>
      <c r="F238" s="98">
        <f t="shared" si="137"/>
        <v>0</v>
      </c>
      <c r="G238" s="99">
        <f t="shared" si="131"/>
        <v>0</v>
      </c>
      <c r="H238" s="60">
        <v>6</v>
      </c>
      <c r="I238" s="98">
        <f t="shared" si="132"/>
        <v>6</v>
      </c>
      <c r="J238" s="99">
        <f t="shared" si="133"/>
        <v>0</v>
      </c>
      <c r="K238" s="202">
        <v>2081004</v>
      </c>
      <c r="L238" s="202" t="s">
        <v>873</v>
      </c>
      <c r="M238" s="184"/>
      <c r="N238" s="184"/>
      <c r="O238" s="184"/>
      <c r="P238" s="184">
        <f t="shared" si="135"/>
        <v>0</v>
      </c>
      <c r="Q238" s="207"/>
      <c r="R238" s="185"/>
      <c r="S238" s="159"/>
      <c r="T238" s="195"/>
      <c r="U238" s="195">
        <f t="shared" si="136"/>
        <v>0</v>
      </c>
      <c r="W238" s="89">
        <v>2080602</v>
      </c>
      <c r="X238" s="89" t="s">
        <v>874</v>
      </c>
      <c r="Y238" s="118"/>
    </row>
    <row r="239" ht="15.95" customHeight="1" spans="1:25">
      <c r="A239" s="202">
        <v>2081005</v>
      </c>
      <c r="B239" s="75" t="s">
        <v>875</v>
      </c>
      <c r="C239" s="60"/>
      <c r="D239" s="60"/>
      <c r="E239" s="99">
        <f t="shared" si="130"/>
        <v>0</v>
      </c>
      <c r="F239" s="98">
        <f t="shared" si="137"/>
        <v>0</v>
      </c>
      <c r="G239" s="99">
        <f t="shared" si="131"/>
        <v>0</v>
      </c>
      <c r="H239" s="60"/>
      <c r="I239" s="98">
        <f t="shared" si="132"/>
        <v>0</v>
      </c>
      <c r="J239" s="99">
        <f t="shared" si="133"/>
        <v>0</v>
      </c>
      <c r="K239" s="202">
        <v>2081005</v>
      </c>
      <c r="L239" s="202" t="s">
        <v>875</v>
      </c>
      <c r="M239" s="184"/>
      <c r="N239" s="184"/>
      <c r="O239" s="184"/>
      <c r="P239" s="184">
        <f t="shared" si="135"/>
        <v>0</v>
      </c>
      <c r="Q239" s="207"/>
      <c r="R239" s="185"/>
      <c r="S239" s="159"/>
      <c r="T239" s="195"/>
      <c r="U239" s="195">
        <f t="shared" si="136"/>
        <v>0</v>
      </c>
      <c r="V239" s="188"/>
      <c r="W239" s="89">
        <v>2080699</v>
      </c>
      <c r="X239" s="89" t="s">
        <v>876</v>
      </c>
      <c r="Y239" s="118"/>
    </row>
    <row r="240" ht="15.95" customHeight="1" spans="1:25">
      <c r="A240" s="202">
        <v>2081006</v>
      </c>
      <c r="B240" s="75" t="s">
        <v>877</v>
      </c>
      <c r="C240" s="60">
        <v>8</v>
      </c>
      <c r="D240" s="60">
        <v>22</v>
      </c>
      <c r="E240" s="99">
        <f t="shared" si="130"/>
        <v>275</v>
      </c>
      <c r="F240" s="98">
        <f t="shared" si="137"/>
        <v>22</v>
      </c>
      <c r="G240" s="99">
        <f t="shared" si="131"/>
        <v>0</v>
      </c>
      <c r="H240" s="60">
        <v>76</v>
      </c>
      <c r="I240" s="98">
        <f t="shared" si="132"/>
        <v>68</v>
      </c>
      <c r="J240" s="99">
        <f t="shared" si="133"/>
        <v>850</v>
      </c>
      <c r="K240" s="202">
        <v>2081006</v>
      </c>
      <c r="L240" s="202" t="s">
        <v>878</v>
      </c>
      <c r="M240" s="184"/>
      <c r="N240" s="184">
        <v>14</v>
      </c>
      <c r="O240" s="184">
        <f>C240+15</f>
        <v>23</v>
      </c>
      <c r="P240" s="184">
        <f t="shared" si="135"/>
        <v>22</v>
      </c>
      <c r="Q240" s="207"/>
      <c r="R240" s="185"/>
      <c r="S240" s="159"/>
      <c r="T240" s="195"/>
      <c r="U240" s="195">
        <f t="shared" si="136"/>
        <v>0</v>
      </c>
      <c r="V240" s="188"/>
      <c r="W240" s="89">
        <v>20807</v>
      </c>
      <c r="X240" s="194" t="s">
        <v>879</v>
      </c>
      <c r="Y240" s="118"/>
    </row>
    <row r="241" ht="15.95" customHeight="1" spans="1:25">
      <c r="A241" s="202">
        <v>2081099</v>
      </c>
      <c r="B241" s="75" t="s">
        <v>880</v>
      </c>
      <c r="C241" s="60"/>
      <c r="D241" s="60"/>
      <c r="E241" s="99">
        <f t="shared" si="130"/>
        <v>0</v>
      </c>
      <c r="F241" s="98">
        <f t="shared" si="137"/>
        <v>0</v>
      </c>
      <c r="G241" s="99">
        <f t="shared" si="131"/>
        <v>0</v>
      </c>
      <c r="H241" s="60">
        <v>85</v>
      </c>
      <c r="I241" s="98">
        <f t="shared" si="132"/>
        <v>85</v>
      </c>
      <c r="J241" s="99">
        <f t="shared" si="133"/>
        <v>0</v>
      </c>
      <c r="K241" s="202">
        <v>2081099</v>
      </c>
      <c r="L241" s="202" t="s">
        <v>880</v>
      </c>
      <c r="M241" s="184"/>
      <c r="N241" s="184"/>
      <c r="O241" s="184"/>
      <c r="P241" s="184">
        <f t="shared" si="135"/>
        <v>0</v>
      </c>
      <c r="Q241" s="207"/>
      <c r="R241" s="185"/>
      <c r="S241" s="159"/>
      <c r="T241" s="195"/>
      <c r="U241" s="195">
        <f t="shared" si="136"/>
        <v>0</v>
      </c>
      <c r="W241" s="89">
        <v>2080701</v>
      </c>
      <c r="X241" s="89" t="s">
        <v>881</v>
      </c>
      <c r="Y241" s="118"/>
    </row>
    <row r="242" ht="15.95" customHeight="1" spans="1:25">
      <c r="A242" s="202">
        <v>20811</v>
      </c>
      <c r="B242" s="75" t="s">
        <v>882</v>
      </c>
      <c r="C242" s="60">
        <f t="shared" ref="C242:H242" si="152">SUM(C243:C247)</f>
        <v>41</v>
      </c>
      <c r="D242" s="60">
        <f t="shared" si="152"/>
        <v>241</v>
      </c>
      <c r="E242" s="99">
        <f t="shared" si="130"/>
        <v>587.80487804878</v>
      </c>
      <c r="F242" s="98">
        <f t="shared" si="137"/>
        <v>24</v>
      </c>
      <c r="G242" s="99">
        <f t="shared" si="131"/>
        <v>11.0599078341014</v>
      </c>
      <c r="H242" s="60">
        <f t="shared" si="152"/>
        <v>48</v>
      </c>
      <c r="I242" s="98">
        <f t="shared" si="132"/>
        <v>7</v>
      </c>
      <c r="J242" s="99">
        <f t="shared" si="133"/>
        <v>17.0731707317073</v>
      </c>
      <c r="K242" s="202">
        <v>20811</v>
      </c>
      <c r="L242" s="204" t="s">
        <v>882</v>
      </c>
      <c r="M242" s="60">
        <f t="shared" ref="M242:O242" si="153">SUM(M243:M247)</f>
        <v>217</v>
      </c>
      <c r="N242" s="60">
        <f t="shared" si="153"/>
        <v>149</v>
      </c>
      <c r="O242" s="60">
        <f t="shared" si="153"/>
        <v>39</v>
      </c>
      <c r="P242" s="184">
        <f t="shared" si="135"/>
        <v>241</v>
      </c>
      <c r="Q242" s="207"/>
      <c r="R242" s="185"/>
      <c r="S242" s="159"/>
      <c r="T242" s="195"/>
      <c r="U242" s="195">
        <f t="shared" si="136"/>
        <v>0</v>
      </c>
      <c r="W242" s="89">
        <v>2080702</v>
      </c>
      <c r="X242" s="89" t="s">
        <v>883</v>
      </c>
      <c r="Y242" s="118"/>
    </row>
    <row r="243" ht="15.95" customHeight="1" spans="1:25">
      <c r="A243" s="202">
        <v>2081104</v>
      </c>
      <c r="B243" s="75" t="s">
        <v>884</v>
      </c>
      <c r="C243" s="60"/>
      <c r="D243" s="60">
        <v>78</v>
      </c>
      <c r="E243" s="99">
        <f t="shared" si="130"/>
        <v>0</v>
      </c>
      <c r="F243" s="98">
        <f t="shared" si="137"/>
        <v>6</v>
      </c>
      <c r="G243" s="99">
        <f t="shared" si="131"/>
        <v>8.33333333333333</v>
      </c>
      <c r="H243" s="60"/>
      <c r="I243" s="98">
        <f t="shared" si="132"/>
        <v>0</v>
      </c>
      <c r="J243" s="99">
        <f t="shared" si="133"/>
        <v>0</v>
      </c>
      <c r="K243" s="202">
        <v>2081104</v>
      </c>
      <c r="L243" s="202" t="s">
        <v>884</v>
      </c>
      <c r="M243" s="184">
        <v>72</v>
      </c>
      <c r="N243" s="184">
        <v>76</v>
      </c>
      <c r="O243" s="184"/>
      <c r="P243" s="184">
        <f t="shared" si="135"/>
        <v>78</v>
      </c>
      <c r="Q243" s="207"/>
      <c r="R243" s="185"/>
      <c r="S243" s="159"/>
      <c r="T243" s="195"/>
      <c r="U243" s="195">
        <f t="shared" si="136"/>
        <v>0</v>
      </c>
      <c r="W243" s="89">
        <v>2080711</v>
      </c>
      <c r="X243" s="89" t="s">
        <v>885</v>
      </c>
      <c r="Y243" s="118"/>
    </row>
    <row r="244" ht="15.95" customHeight="1" spans="1:25">
      <c r="A244" s="202">
        <v>2081105</v>
      </c>
      <c r="B244" s="75" t="s">
        <v>886</v>
      </c>
      <c r="C244" s="60"/>
      <c r="D244" s="60"/>
      <c r="E244" s="99">
        <f t="shared" si="130"/>
        <v>0</v>
      </c>
      <c r="F244" s="98">
        <f t="shared" si="137"/>
        <v>0</v>
      </c>
      <c r="G244" s="99">
        <f t="shared" si="131"/>
        <v>0</v>
      </c>
      <c r="H244" s="60">
        <v>27</v>
      </c>
      <c r="I244" s="98">
        <f t="shared" si="132"/>
        <v>27</v>
      </c>
      <c r="J244" s="99">
        <f t="shared" si="133"/>
        <v>0</v>
      </c>
      <c r="K244" s="202">
        <v>2081105</v>
      </c>
      <c r="L244" s="202" t="s">
        <v>887</v>
      </c>
      <c r="M244" s="184"/>
      <c r="N244" s="184"/>
      <c r="O244" s="184"/>
      <c r="P244" s="184">
        <f t="shared" si="135"/>
        <v>0</v>
      </c>
      <c r="Q244" s="207"/>
      <c r="R244" s="185"/>
      <c r="S244" s="159"/>
      <c r="T244" s="195"/>
      <c r="U244" s="195">
        <f t="shared" si="136"/>
        <v>0</v>
      </c>
      <c r="V244" s="188"/>
      <c r="W244" s="89">
        <v>2080712</v>
      </c>
      <c r="X244" s="89" t="s">
        <v>888</v>
      </c>
      <c r="Y244" s="118"/>
    </row>
    <row r="245" ht="15.95" customHeight="1" spans="1:25">
      <c r="A245" s="202">
        <v>2081106</v>
      </c>
      <c r="B245" s="75" t="s">
        <v>889</v>
      </c>
      <c r="C245" s="60"/>
      <c r="D245" s="60"/>
      <c r="E245" s="99">
        <f t="shared" si="130"/>
        <v>0</v>
      </c>
      <c r="F245" s="98">
        <f t="shared" si="137"/>
        <v>0</v>
      </c>
      <c r="G245" s="99">
        <f t="shared" si="131"/>
        <v>0</v>
      </c>
      <c r="H245" s="60"/>
      <c r="I245" s="98">
        <f t="shared" si="132"/>
        <v>0</v>
      </c>
      <c r="J245" s="99">
        <f t="shared" si="133"/>
        <v>0</v>
      </c>
      <c r="K245" s="202">
        <v>2081106</v>
      </c>
      <c r="L245" s="202" t="s">
        <v>889</v>
      </c>
      <c r="M245" s="184"/>
      <c r="N245" s="184"/>
      <c r="O245" s="184"/>
      <c r="P245" s="184">
        <f t="shared" si="135"/>
        <v>0</v>
      </c>
      <c r="Q245" s="207"/>
      <c r="R245" s="185"/>
      <c r="S245" s="159"/>
      <c r="T245" s="195"/>
      <c r="U245" s="195">
        <f t="shared" si="136"/>
        <v>0</v>
      </c>
      <c r="V245" s="188"/>
      <c r="W245" s="89">
        <v>2080713</v>
      </c>
      <c r="X245" s="89" t="s">
        <v>890</v>
      </c>
      <c r="Y245" s="118"/>
    </row>
    <row r="246" ht="15.95" customHeight="1" spans="1:25">
      <c r="A246" s="202">
        <v>2081107</v>
      </c>
      <c r="B246" s="75" t="s">
        <v>891</v>
      </c>
      <c r="C246" s="60"/>
      <c r="D246" s="60">
        <v>112</v>
      </c>
      <c r="E246" s="99">
        <f t="shared" si="130"/>
        <v>0</v>
      </c>
      <c r="F246" s="98">
        <f t="shared" si="137"/>
        <v>13</v>
      </c>
      <c r="G246" s="99">
        <f t="shared" si="131"/>
        <v>13.1313131313131</v>
      </c>
      <c r="H246" s="60"/>
      <c r="I246" s="98">
        <f t="shared" si="132"/>
        <v>0</v>
      </c>
      <c r="J246" s="99">
        <f t="shared" si="133"/>
        <v>0</v>
      </c>
      <c r="K246" s="202">
        <v>2081107</v>
      </c>
      <c r="L246" s="202" t="s">
        <v>891</v>
      </c>
      <c r="M246" s="184">
        <v>99</v>
      </c>
      <c r="N246" s="184">
        <v>22</v>
      </c>
      <c r="O246" s="184"/>
      <c r="P246" s="184">
        <f t="shared" si="135"/>
        <v>112</v>
      </c>
      <c r="Q246" s="207"/>
      <c r="R246" s="185"/>
      <c r="S246" s="159"/>
      <c r="T246" s="195"/>
      <c r="U246" s="195">
        <f t="shared" si="136"/>
        <v>0</v>
      </c>
      <c r="W246" s="89">
        <v>2080799</v>
      </c>
      <c r="X246" s="89" t="s">
        <v>892</v>
      </c>
      <c r="Y246" s="118"/>
    </row>
    <row r="247" ht="15.95" customHeight="1" spans="1:25">
      <c r="A247" s="202">
        <v>2081199</v>
      </c>
      <c r="B247" s="75" t="s">
        <v>893</v>
      </c>
      <c r="C247" s="60">
        <v>41</v>
      </c>
      <c r="D247" s="60">
        <v>51</v>
      </c>
      <c r="E247" s="99">
        <f t="shared" si="130"/>
        <v>124.390243902439</v>
      </c>
      <c r="F247" s="98">
        <f t="shared" si="137"/>
        <v>5</v>
      </c>
      <c r="G247" s="99">
        <f t="shared" si="131"/>
        <v>10.8695652173913</v>
      </c>
      <c r="H247" s="60">
        <v>21</v>
      </c>
      <c r="I247" s="98">
        <f t="shared" si="132"/>
        <v>-20</v>
      </c>
      <c r="J247" s="99">
        <f t="shared" si="133"/>
        <v>-48.780487804878</v>
      </c>
      <c r="K247" s="202">
        <v>2081199</v>
      </c>
      <c r="L247" s="202" t="s">
        <v>893</v>
      </c>
      <c r="M247" s="184">
        <v>46</v>
      </c>
      <c r="N247" s="184">
        <v>51</v>
      </c>
      <c r="O247" s="184">
        <f>C247-2</f>
        <v>39</v>
      </c>
      <c r="P247" s="184">
        <f t="shared" si="135"/>
        <v>51</v>
      </c>
      <c r="Q247" s="207"/>
      <c r="R247" s="185"/>
      <c r="S247" s="159"/>
      <c r="T247" s="195"/>
      <c r="U247" s="195">
        <f t="shared" si="136"/>
        <v>0</v>
      </c>
      <c r="W247" s="89">
        <v>20808</v>
      </c>
      <c r="X247" s="194" t="s">
        <v>894</v>
      </c>
      <c r="Y247" s="118"/>
    </row>
    <row r="248" ht="15.95" customHeight="1" spans="1:25">
      <c r="A248" s="202">
        <v>20816</v>
      </c>
      <c r="B248" s="75" t="s">
        <v>895</v>
      </c>
      <c r="C248" s="60">
        <f t="shared" ref="C248:H248" si="154">SUM(C249:C249)</f>
        <v>0</v>
      </c>
      <c r="D248" s="60">
        <f t="shared" si="154"/>
        <v>0</v>
      </c>
      <c r="E248" s="99">
        <f t="shared" si="130"/>
        <v>0</v>
      </c>
      <c r="F248" s="98">
        <f t="shared" si="137"/>
        <v>0</v>
      </c>
      <c r="G248" s="99">
        <f t="shared" si="131"/>
        <v>0</v>
      </c>
      <c r="H248" s="60">
        <f t="shared" si="154"/>
        <v>0</v>
      </c>
      <c r="I248" s="98">
        <f t="shared" si="132"/>
        <v>0</v>
      </c>
      <c r="J248" s="99">
        <f t="shared" si="133"/>
        <v>0</v>
      </c>
      <c r="K248" s="202">
        <v>20816</v>
      </c>
      <c r="L248" s="204" t="s">
        <v>895</v>
      </c>
      <c r="M248" s="184"/>
      <c r="N248" s="184"/>
      <c r="O248" s="184"/>
      <c r="P248" s="184">
        <f t="shared" si="135"/>
        <v>0</v>
      </c>
      <c r="Q248" s="207"/>
      <c r="R248" s="185"/>
      <c r="S248" s="159"/>
      <c r="T248" s="195"/>
      <c r="U248" s="195">
        <f t="shared" si="136"/>
        <v>0</v>
      </c>
      <c r="V248" s="188"/>
      <c r="W248" s="89">
        <v>2080801</v>
      </c>
      <c r="X248" s="89" t="s">
        <v>896</v>
      </c>
      <c r="Y248" s="118"/>
    </row>
    <row r="249" ht="15.95" customHeight="1" spans="1:25">
      <c r="A249" s="202">
        <v>2081699</v>
      </c>
      <c r="B249" s="75" t="s">
        <v>897</v>
      </c>
      <c r="C249" s="60"/>
      <c r="D249" s="60"/>
      <c r="E249" s="99">
        <f t="shared" si="130"/>
        <v>0</v>
      </c>
      <c r="F249" s="98">
        <f t="shared" si="137"/>
        <v>0</v>
      </c>
      <c r="G249" s="99">
        <f t="shared" si="131"/>
        <v>0</v>
      </c>
      <c r="H249" s="60"/>
      <c r="I249" s="98">
        <f t="shared" si="132"/>
        <v>0</v>
      </c>
      <c r="J249" s="99">
        <f t="shared" si="133"/>
        <v>0</v>
      </c>
      <c r="K249" s="202">
        <v>2081699</v>
      </c>
      <c r="L249" s="202" t="s">
        <v>897</v>
      </c>
      <c r="M249" s="184"/>
      <c r="N249" s="184"/>
      <c r="O249" s="184"/>
      <c r="P249" s="184">
        <f t="shared" si="135"/>
        <v>0</v>
      </c>
      <c r="Q249" s="207"/>
      <c r="R249" s="185"/>
      <c r="S249" s="159"/>
      <c r="T249" s="195"/>
      <c r="U249" s="195">
        <f t="shared" si="136"/>
        <v>0</v>
      </c>
      <c r="V249" s="188"/>
      <c r="W249" s="89">
        <v>2080805</v>
      </c>
      <c r="X249" s="89" t="s">
        <v>898</v>
      </c>
      <c r="Y249" s="118"/>
    </row>
    <row r="250" ht="15.95" customHeight="1" spans="1:25">
      <c r="A250" s="202">
        <v>20819</v>
      </c>
      <c r="B250" s="75" t="s">
        <v>899</v>
      </c>
      <c r="C250" s="60">
        <f t="shared" ref="C250:H250" si="155">SUM(C251:C252)</f>
        <v>121</v>
      </c>
      <c r="D250" s="60">
        <f t="shared" si="155"/>
        <v>345</v>
      </c>
      <c r="E250" s="99">
        <f t="shared" si="130"/>
        <v>285.123966942149</v>
      </c>
      <c r="F250" s="98">
        <f t="shared" si="137"/>
        <v>211</v>
      </c>
      <c r="G250" s="99">
        <f t="shared" si="131"/>
        <v>157.462686567164</v>
      </c>
      <c r="H250" s="60">
        <f t="shared" si="155"/>
        <v>275</v>
      </c>
      <c r="I250" s="98">
        <f t="shared" si="132"/>
        <v>154</v>
      </c>
      <c r="J250" s="99">
        <f t="shared" si="133"/>
        <v>127.272727272727</v>
      </c>
      <c r="K250" s="202">
        <v>20819</v>
      </c>
      <c r="L250" s="204" t="s">
        <v>899</v>
      </c>
      <c r="M250" s="60">
        <f t="shared" ref="M250:O250" si="156">SUM(M251:M252)</f>
        <v>134</v>
      </c>
      <c r="N250" s="60">
        <f t="shared" si="156"/>
        <v>343</v>
      </c>
      <c r="O250" s="60">
        <f t="shared" si="156"/>
        <v>121</v>
      </c>
      <c r="P250" s="184">
        <f t="shared" si="135"/>
        <v>345</v>
      </c>
      <c r="Q250" s="207"/>
      <c r="R250" s="185"/>
      <c r="S250" s="159"/>
      <c r="T250" s="195"/>
      <c r="U250" s="195">
        <f t="shared" si="136"/>
        <v>0</v>
      </c>
      <c r="V250" s="188"/>
      <c r="W250" s="89">
        <v>2080806</v>
      </c>
      <c r="X250" s="89" t="s">
        <v>900</v>
      </c>
      <c r="Y250" s="118"/>
    </row>
    <row r="251" ht="15.95" customHeight="1" spans="1:25">
      <c r="A251" s="202">
        <v>2081901</v>
      </c>
      <c r="B251" s="75" t="s">
        <v>901</v>
      </c>
      <c r="C251" s="60">
        <v>47</v>
      </c>
      <c r="D251" s="60">
        <v>127</v>
      </c>
      <c r="E251" s="99">
        <f t="shared" si="130"/>
        <v>270.212765957447</v>
      </c>
      <c r="F251" s="98">
        <f t="shared" si="137"/>
        <v>114</v>
      </c>
      <c r="G251" s="99">
        <f t="shared" si="131"/>
        <v>876.923076923077</v>
      </c>
      <c r="H251" s="60">
        <v>105</v>
      </c>
      <c r="I251" s="98">
        <f t="shared" si="132"/>
        <v>58</v>
      </c>
      <c r="J251" s="99">
        <f t="shared" si="133"/>
        <v>123.404255319149</v>
      </c>
      <c r="K251" s="202">
        <v>2081901</v>
      </c>
      <c r="L251" s="202" t="s">
        <v>901</v>
      </c>
      <c r="M251" s="184">
        <v>13</v>
      </c>
      <c r="N251" s="184">
        <v>126</v>
      </c>
      <c r="O251" s="184">
        <f>C251</f>
        <v>47</v>
      </c>
      <c r="P251" s="184">
        <f t="shared" si="135"/>
        <v>127</v>
      </c>
      <c r="Q251" s="207"/>
      <c r="R251" s="185"/>
      <c r="S251" s="159"/>
      <c r="T251" s="195"/>
      <c r="U251" s="195">
        <f t="shared" si="136"/>
        <v>0</v>
      </c>
      <c r="W251" s="89">
        <v>2080899</v>
      </c>
      <c r="X251" s="89" t="s">
        <v>902</v>
      </c>
      <c r="Y251" s="118"/>
    </row>
    <row r="252" ht="15.95" customHeight="1" spans="1:25">
      <c r="A252" s="202">
        <v>2081902</v>
      </c>
      <c r="B252" s="75" t="s">
        <v>903</v>
      </c>
      <c r="C252" s="60">
        <v>74</v>
      </c>
      <c r="D252" s="60">
        <v>218</v>
      </c>
      <c r="E252" s="99">
        <f t="shared" si="130"/>
        <v>294.594594594595</v>
      </c>
      <c r="F252" s="98">
        <f t="shared" si="137"/>
        <v>97</v>
      </c>
      <c r="G252" s="99">
        <f t="shared" si="131"/>
        <v>80.1652892561983</v>
      </c>
      <c r="H252" s="60">
        <v>170</v>
      </c>
      <c r="I252" s="98">
        <f t="shared" si="132"/>
        <v>96</v>
      </c>
      <c r="J252" s="99">
        <f t="shared" si="133"/>
        <v>129.72972972973</v>
      </c>
      <c r="K252" s="202">
        <v>2081902</v>
      </c>
      <c r="L252" s="202" t="s">
        <v>903</v>
      </c>
      <c r="M252" s="184">
        <v>121</v>
      </c>
      <c r="N252" s="184">
        <v>217</v>
      </c>
      <c r="O252" s="184">
        <f>C252</f>
        <v>74</v>
      </c>
      <c r="P252" s="184">
        <f t="shared" si="135"/>
        <v>218</v>
      </c>
      <c r="Q252" s="207"/>
      <c r="R252" s="185"/>
      <c r="S252" s="159"/>
      <c r="T252" s="195"/>
      <c r="U252" s="195">
        <f t="shared" si="136"/>
        <v>0</v>
      </c>
      <c r="W252" s="89">
        <v>20809</v>
      </c>
      <c r="X252" s="194" t="s">
        <v>904</v>
      </c>
      <c r="Y252" s="118"/>
    </row>
    <row r="253" ht="15.95" customHeight="1" spans="1:25">
      <c r="A253" s="202">
        <v>20820</v>
      </c>
      <c r="B253" s="75" t="s">
        <v>905</v>
      </c>
      <c r="C253" s="60">
        <f t="shared" ref="C253:H253" si="157">SUM(C254:C255)</f>
        <v>0</v>
      </c>
      <c r="D253" s="60">
        <f t="shared" si="157"/>
        <v>0</v>
      </c>
      <c r="E253" s="99">
        <f t="shared" si="130"/>
        <v>0</v>
      </c>
      <c r="F253" s="98">
        <f t="shared" si="137"/>
        <v>-10</v>
      </c>
      <c r="G253" s="99">
        <f t="shared" si="131"/>
        <v>-100</v>
      </c>
      <c r="H253" s="60">
        <f t="shared" si="157"/>
        <v>5</v>
      </c>
      <c r="I253" s="98">
        <f t="shared" si="132"/>
        <v>5</v>
      </c>
      <c r="J253" s="99">
        <f t="shared" si="133"/>
        <v>0</v>
      </c>
      <c r="K253" s="202">
        <v>20820</v>
      </c>
      <c r="L253" s="204" t="s">
        <v>905</v>
      </c>
      <c r="M253" s="60">
        <f>SUM(M254:M255)</f>
        <v>10</v>
      </c>
      <c r="N253" s="184"/>
      <c r="O253" s="60">
        <f>SUM(O254:O255)</f>
        <v>0</v>
      </c>
      <c r="P253" s="184">
        <f t="shared" si="135"/>
        <v>0</v>
      </c>
      <c r="Q253" s="207"/>
      <c r="R253" s="185"/>
      <c r="S253" s="159"/>
      <c r="T253" s="195"/>
      <c r="U253" s="195">
        <f t="shared" si="136"/>
        <v>0</v>
      </c>
      <c r="V253" s="188"/>
      <c r="W253" s="89">
        <v>2080901</v>
      </c>
      <c r="X253" s="89" t="s">
        <v>906</v>
      </c>
      <c r="Y253" s="118"/>
    </row>
    <row r="254" ht="15.95" customHeight="1" spans="1:25">
      <c r="A254" s="202">
        <v>2082001</v>
      </c>
      <c r="B254" s="75" t="s">
        <v>907</v>
      </c>
      <c r="C254" s="60"/>
      <c r="D254" s="60"/>
      <c r="E254" s="99">
        <f t="shared" si="130"/>
        <v>0</v>
      </c>
      <c r="F254" s="98">
        <f t="shared" si="137"/>
        <v>-10</v>
      </c>
      <c r="G254" s="99">
        <f t="shared" si="131"/>
        <v>-100</v>
      </c>
      <c r="H254" s="60">
        <v>5</v>
      </c>
      <c r="I254" s="98">
        <f t="shared" si="132"/>
        <v>5</v>
      </c>
      <c r="J254" s="99">
        <f t="shared" si="133"/>
        <v>0</v>
      </c>
      <c r="K254" s="202">
        <v>2082001</v>
      </c>
      <c r="L254" s="202" t="s">
        <v>907</v>
      </c>
      <c r="M254" s="184">
        <v>10</v>
      </c>
      <c r="N254" s="184"/>
      <c r="O254" s="184"/>
      <c r="P254" s="184">
        <f t="shared" si="135"/>
        <v>0</v>
      </c>
      <c r="Q254" s="207"/>
      <c r="R254" s="185"/>
      <c r="S254" s="159"/>
      <c r="T254" s="195"/>
      <c r="U254" s="195">
        <f t="shared" si="136"/>
        <v>0</v>
      </c>
      <c r="V254" s="188"/>
      <c r="W254" s="89">
        <v>2080902</v>
      </c>
      <c r="X254" s="89" t="s">
        <v>908</v>
      </c>
      <c r="Y254" s="118"/>
    </row>
    <row r="255" ht="15.95" customHeight="1" spans="1:25">
      <c r="A255" s="202">
        <v>2082002</v>
      </c>
      <c r="B255" s="75" t="s">
        <v>909</v>
      </c>
      <c r="C255" s="60"/>
      <c r="D255" s="60"/>
      <c r="E255" s="99">
        <f t="shared" si="130"/>
        <v>0</v>
      </c>
      <c r="F255" s="98">
        <f t="shared" si="137"/>
        <v>0</v>
      </c>
      <c r="G255" s="99">
        <f t="shared" si="131"/>
        <v>0</v>
      </c>
      <c r="H255" s="60"/>
      <c r="I255" s="98">
        <f t="shared" si="132"/>
        <v>0</v>
      </c>
      <c r="J255" s="99">
        <f t="shared" si="133"/>
        <v>0</v>
      </c>
      <c r="K255" s="202">
        <v>2082002</v>
      </c>
      <c r="L255" s="202" t="s">
        <v>909</v>
      </c>
      <c r="M255" s="184"/>
      <c r="N255" s="184"/>
      <c r="O255" s="184"/>
      <c r="P255" s="184">
        <f t="shared" si="135"/>
        <v>0</v>
      </c>
      <c r="Q255" s="207"/>
      <c r="R255" s="185"/>
      <c r="S255" s="159"/>
      <c r="T255" s="195"/>
      <c r="U255" s="195">
        <f t="shared" si="136"/>
        <v>0</v>
      </c>
      <c r="W255" s="89">
        <v>2080903</v>
      </c>
      <c r="X255" s="89" t="s">
        <v>910</v>
      </c>
      <c r="Y255" s="118"/>
    </row>
    <row r="256" ht="15.95" customHeight="1" spans="1:25">
      <c r="A256" s="202">
        <v>20821</v>
      </c>
      <c r="B256" s="75" t="s">
        <v>911</v>
      </c>
      <c r="C256" s="60">
        <f t="shared" ref="C256:H256" si="158">SUM(C257:C258)</f>
        <v>17</v>
      </c>
      <c r="D256" s="60">
        <f t="shared" si="158"/>
        <v>16</v>
      </c>
      <c r="E256" s="99">
        <f t="shared" si="130"/>
        <v>94.1176470588235</v>
      </c>
      <c r="F256" s="98">
        <f t="shared" si="137"/>
        <v>-4</v>
      </c>
      <c r="G256" s="99">
        <f t="shared" si="131"/>
        <v>-20</v>
      </c>
      <c r="H256" s="60">
        <f t="shared" si="158"/>
        <v>53</v>
      </c>
      <c r="I256" s="98">
        <f t="shared" si="132"/>
        <v>36</v>
      </c>
      <c r="J256" s="99">
        <f t="shared" si="133"/>
        <v>211.764705882353</v>
      </c>
      <c r="K256" s="202">
        <v>20821</v>
      </c>
      <c r="L256" s="202" t="s">
        <v>911</v>
      </c>
      <c r="M256" s="60">
        <f t="shared" ref="M256:O256" si="159">SUM(M257:M258)</f>
        <v>20</v>
      </c>
      <c r="N256" s="60">
        <f t="shared" si="159"/>
        <v>10</v>
      </c>
      <c r="O256" s="60">
        <f t="shared" si="159"/>
        <v>17</v>
      </c>
      <c r="P256" s="184">
        <f t="shared" si="135"/>
        <v>16</v>
      </c>
      <c r="Q256" s="207"/>
      <c r="R256" s="185"/>
      <c r="S256" s="159"/>
      <c r="T256" s="195"/>
      <c r="U256" s="195">
        <f t="shared" si="136"/>
        <v>0</v>
      </c>
      <c r="W256" s="89">
        <v>2080904</v>
      </c>
      <c r="X256" s="89" t="s">
        <v>912</v>
      </c>
      <c r="Y256" s="118"/>
    </row>
    <row r="257" ht="15.95" customHeight="1" spans="1:25">
      <c r="A257" s="202">
        <v>2082101</v>
      </c>
      <c r="B257" s="75" t="s">
        <v>913</v>
      </c>
      <c r="C257" s="60">
        <v>6</v>
      </c>
      <c r="D257" s="60">
        <v>6</v>
      </c>
      <c r="E257" s="99">
        <f t="shared" si="130"/>
        <v>100</v>
      </c>
      <c r="F257" s="98">
        <f t="shared" si="137"/>
        <v>-2</v>
      </c>
      <c r="G257" s="99">
        <f t="shared" si="131"/>
        <v>-25</v>
      </c>
      <c r="H257" s="60">
        <v>26</v>
      </c>
      <c r="I257" s="98">
        <f t="shared" si="132"/>
        <v>20</v>
      </c>
      <c r="J257" s="99">
        <f t="shared" si="133"/>
        <v>333.333333333333</v>
      </c>
      <c r="K257" s="202">
        <v>2082101</v>
      </c>
      <c r="L257" s="202" t="s">
        <v>913</v>
      </c>
      <c r="M257" s="184">
        <v>8</v>
      </c>
      <c r="N257" s="184">
        <v>3</v>
      </c>
      <c r="O257" s="184">
        <f>C257</f>
        <v>6</v>
      </c>
      <c r="P257" s="184">
        <f t="shared" si="135"/>
        <v>6</v>
      </c>
      <c r="Q257" s="207"/>
      <c r="R257" s="185"/>
      <c r="S257" s="159"/>
      <c r="T257" s="195"/>
      <c r="U257" s="195">
        <f t="shared" si="136"/>
        <v>0</v>
      </c>
      <c r="V257" s="188"/>
      <c r="W257" s="89">
        <v>2080905</v>
      </c>
      <c r="X257" s="89" t="s">
        <v>914</v>
      </c>
      <c r="Y257" s="118"/>
    </row>
    <row r="258" ht="15.95" customHeight="1" spans="1:25">
      <c r="A258" s="202">
        <v>2082102</v>
      </c>
      <c r="B258" s="75" t="s">
        <v>915</v>
      </c>
      <c r="C258" s="60">
        <v>11</v>
      </c>
      <c r="D258" s="60">
        <v>10</v>
      </c>
      <c r="E258" s="99">
        <f t="shared" si="130"/>
        <v>90.9090909090909</v>
      </c>
      <c r="F258" s="98">
        <f t="shared" si="137"/>
        <v>-2</v>
      </c>
      <c r="G258" s="99">
        <f t="shared" si="131"/>
        <v>-16.6666666666667</v>
      </c>
      <c r="H258" s="60">
        <v>27</v>
      </c>
      <c r="I258" s="98">
        <f t="shared" si="132"/>
        <v>16</v>
      </c>
      <c r="J258" s="99">
        <f t="shared" si="133"/>
        <v>145.454545454545</v>
      </c>
      <c r="K258" s="202">
        <v>2082102</v>
      </c>
      <c r="L258" s="202" t="s">
        <v>915</v>
      </c>
      <c r="M258" s="184">
        <v>12</v>
      </c>
      <c r="N258" s="184">
        <v>7</v>
      </c>
      <c r="O258" s="184">
        <f>C258</f>
        <v>11</v>
      </c>
      <c r="P258" s="184">
        <f t="shared" si="135"/>
        <v>10</v>
      </c>
      <c r="Q258" s="207"/>
      <c r="R258" s="185"/>
      <c r="S258" s="159"/>
      <c r="T258" s="195"/>
      <c r="U258" s="195">
        <f t="shared" si="136"/>
        <v>0</v>
      </c>
      <c r="V258" s="188"/>
      <c r="W258" s="89">
        <v>2080999</v>
      </c>
      <c r="X258" s="89" t="s">
        <v>916</v>
      </c>
      <c r="Y258" s="118"/>
    </row>
    <row r="259" ht="15.95" customHeight="1" spans="1:25">
      <c r="A259" s="202">
        <v>20824</v>
      </c>
      <c r="B259" s="75" t="s">
        <v>917</v>
      </c>
      <c r="C259" s="60">
        <f t="shared" ref="C259:H259" si="160">SUM(C260:C261)</f>
        <v>0</v>
      </c>
      <c r="D259" s="60">
        <f t="shared" si="160"/>
        <v>0</v>
      </c>
      <c r="E259" s="99">
        <f t="shared" si="130"/>
        <v>0</v>
      </c>
      <c r="F259" s="98">
        <f t="shared" si="137"/>
        <v>0</v>
      </c>
      <c r="G259" s="99">
        <f t="shared" si="131"/>
        <v>0</v>
      </c>
      <c r="H259" s="60">
        <f t="shared" si="160"/>
        <v>0</v>
      </c>
      <c r="I259" s="98">
        <f t="shared" si="132"/>
        <v>0</v>
      </c>
      <c r="J259" s="99">
        <f t="shared" si="133"/>
        <v>0</v>
      </c>
      <c r="K259" s="202">
        <v>20824</v>
      </c>
      <c r="L259" s="204" t="s">
        <v>917</v>
      </c>
      <c r="M259" s="184"/>
      <c r="N259" s="184"/>
      <c r="O259" s="184"/>
      <c r="P259" s="184">
        <f t="shared" si="135"/>
        <v>0</v>
      </c>
      <c r="Q259" s="207"/>
      <c r="R259" s="185"/>
      <c r="S259" s="159"/>
      <c r="T259" s="195"/>
      <c r="U259" s="195">
        <f t="shared" si="136"/>
        <v>0</v>
      </c>
      <c r="W259" s="89">
        <v>20810</v>
      </c>
      <c r="X259" s="194" t="s">
        <v>918</v>
      </c>
      <c r="Y259" s="118"/>
    </row>
    <row r="260" ht="15.95" customHeight="1" spans="1:25">
      <c r="A260" s="202">
        <v>2082401</v>
      </c>
      <c r="B260" s="75" t="s">
        <v>919</v>
      </c>
      <c r="C260" s="60"/>
      <c r="D260" s="60"/>
      <c r="E260" s="99">
        <f t="shared" si="130"/>
        <v>0</v>
      </c>
      <c r="F260" s="98">
        <f t="shared" si="137"/>
        <v>0</v>
      </c>
      <c r="G260" s="99">
        <f t="shared" si="131"/>
        <v>0</v>
      </c>
      <c r="H260" s="60"/>
      <c r="I260" s="98">
        <f t="shared" si="132"/>
        <v>0</v>
      </c>
      <c r="J260" s="99">
        <f t="shared" si="133"/>
        <v>0</v>
      </c>
      <c r="K260" s="202">
        <v>2082401</v>
      </c>
      <c r="L260" s="202" t="s">
        <v>919</v>
      </c>
      <c r="M260" s="184"/>
      <c r="N260" s="184"/>
      <c r="O260" s="184"/>
      <c r="P260" s="184">
        <f t="shared" si="135"/>
        <v>0</v>
      </c>
      <c r="Q260" s="207"/>
      <c r="R260" s="185"/>
      <c r="S260" s="159"/>
      <c r="T260" s="195"/>
      <c r="U260" s="195">
        <f t="shared" si="136"/>
        <v>0</v>
      </c>
      <c r="W260" s="89">
        <v>2081001</v>
      </c>
      <c r="X260" s="89" t="s">
        <v>920</v>
      </c>
      <c r="Y260" s="118"/>
    </row>
    <row r="261" ht="15.95" customHeight="1" spans="1:25">
      <c r="A261" s="202">
        <v>2082402</v>
      </c>
      <c r="B261" s="75" t="s">
        <v>921</v>
      </c>
      <c r="C261" s="60"/>
      <c r="D261" s="60"/>
      <c r="E261" s="99">
        <f t="shared" si="130"/>
        <v>0</v>
      </c>
      <c r="F261" s="98">
        <f t="shared" si="137"/>
        <v>0</v>
      </c>
      <c r="G261" s="99">
        <f t="shared" si="131"/>
        <v>0</v>
      </c>
      <c r="H261" s="60"/>
      <c r="I261" s="98">
        <f t="shared" si="132"/>
        <v>0</v>
      </c>
      <c r="J261" s="99">
        <f t="shared" si="133"/>
        <v>0</v>
      </c>
      <c r="K261" s="202">
        <v>2082402</v>
      </c>
      <c r="L261" s="202" t="s">
        <v>921</v>
      </c>
      <c r="M261" s="184"/>
      <c r="N261" s="184"/>
      <c r="O261" s="184"/>
      <c r="P261" s="184">
        <f t="shared" si="135"/>
        <v>0</v>
      </c>
      <c r="Q261" s="207"/>
      <c r="R261" s="185"/>
      <c r="S261" s="159"/>
      <c r="T261" s="195"/>
      <c r="U261" s="195">
        <f t="shared" si="136"/>
        <v>0</v>
      </c>
      <c r="V261" s="188"/>
      <c r="W261" s="89">
        <v>2081002</v>
      </c>
      <c r="X261" s="89" t="s">
        <v>922</v>
      </c>
      <c r="Y261" s="118"/>
    </row>
    <row r="262" ht="15.95" customHeight="1" spans="1:25">
      <c r="A262" s="202">
        <v>20825</v>
      </c>
      <c r="B262" s="75" t="s">
        <v>923</v>
      </c>
      <c r="C262" s="60">
        <f t="shared" ref="C262:H262" si="161">SUM(C263:C264)</f>
        <v>57</v>
      </c>
      <c r="D262" s="60">
        <f t="shared" si="161"/>
        <v>46</v>
      </c>
      <c r="E262" s="99">
        <f t="shared" ref="E262:E325" si="162">IF(C262&lt;&gt;0,D262/C262*100,0)</f>
        <v>80.7017543859649</v>
      </c>
      <c r="F262" s="98">
        <f t="shared" si="137"/>
        <v>9</v>
      </c>
      <c r="G262" s="99">
        <f t="shared" ref="G262:G325" si="163">IF(M262&lt;&gt;0,(D262/M262-1)*100,0)</f>
        <v>24.3243243243243</v>
      </c>
      <c r="H262" s="60">
        <f t="shared" si="161"/>
        <v>51</v>
      </c>
      <c r="I262" s="98">
        <f t="shared" ref="I262:I325" si="164">H262-C262</f>
        <v>-6</v>
      </c>
      <c r="J262" s="99">
        <f t="shared" ref="J262:J325" si="165">IF(C262&lt;&gt;0,(H262/C262-1)*100,0)</f>
        <v>-10.5263157894737</v>
      </c>
      <c r="K262" s="202">
        <v>20825</v>
      </c>
      <c r="L262" s="204" t="s">
        <v>923</v>
      </c>
      <c r="M262" s="60">
        <f t="shared" ref="M262:O262" si="166">SUM(M263:M264)</f>
        <v>37</v>
      </c>
      <c r="N262" s="60">
        <f t="shared" si="166"/>
        <v>38</v>
      </c>
      <c r="O262" s="60">
        <f t="shared" si="166"/>
        <v>51</v>
      </c>
      <c r="P262" s="184">
        <f t="shared" ref="P262:P325" si="167">D262</f>
        <v>46</v>
      </c>
      <c r="Q262" s="207"/>
      <c r="R262" s="185"/>
      <c r="S262" s="159"/>
      <c r="T262" s="195"/>
      <c r="U262" s="195">
        <f t="shared" ref="U262:U325" si="168">Q262+R262+S262+T262</f>
        <v>0</v>
      </c>
      <c r="V262" s="188"/>
      <c r="W262" s="89">
        <v>2081003</v>
      </c>
      <c r="X262" s="89" t="s">
        <v>924</v>
      </c>
      <c r="Y262" s="118"/>
    </row>
    <row r="263" s="67" customFormat="1" ht="15.95" customHeight="1" spans="1:25">
      <c r="A263" s="202">
        <v>2082501</v>
      </c>
      <c r="B263" s="75" t="s">
        <v>925</v>
      </c>
      <c r="C263" s="60">
        <v>54</v>
      </c>
      <c r="D263" s="60">
        <v>43</v>
      </c>
      <c r="E263" s="99">
        <f t="shared" si="162"/>
        <v>79.6296296296296</v>
      </c>
      <c r="F263" s="98">
        <f t="shared" si="137"/>
        <v>10</v>
      </c>
      <c r="G263" s="99">
        <f t="shared" si="163"/>
        <v>30.3030303030303</v>
      </c>
      <c r="H263" s="60">
        <v>48</v>
      </c>
      <c r="I263" s="98">
        <f t="shared" si="164"/>
        <v>-6</v>
      </c>
      <c r="J263" s="99">
        <f t="shared" si="165"/>
        <v>-11.1111111111111</v>
      </c>
      <c r="K263" s="202">
        <v>2082501</v>
      </c>
      <c r="L263" s="202" t="s">
        <v>925</v>
      </c>
      <c r="M263" s="184">
        <v>33</v>
      </c>
      <c r="N263" s="184">
        <v>35</v>
      </c>
      <c r="O263" s="184">
        <f>C263-6</f>
        <v>48</v>
      </c>
      <c r="P263" s="184">
        <f t="shared" si="167"/>
        <v>43</v>
      </c>
      <c r="Q263" s="207"/>
      <c r="R263" s="159"/>
      <c r="S263" s="159"/>
      <c r="T263" s="159"/>
      <c r="U263" s="193">
        <f t="shared" si="168"/>
        <v>0</v>
      </c>
      <c r="V263" s="71"/>
      <c r="W263" s="89">
        <v>2081004</v>
      </c>
      <c r="X263" s="89" t="s">
        <v>926</v>
      </c>
      <c r="Y263" s="118"/>
    </row>
    <row r="264" ht="15.95" customHeight="1" spans="1:25">
      <c r="A264" s="202">
        <v>2082502</v>
      </c>
      <c r="B264" s="75" t="s">
        <v>927</v>
      </c>
      <c r="C264" s="60">
        <v>3</v>
      </c>
      <c r="D264" s="60">
        <v>3</v>
      </c>
      <c r="E264" s="99">
        <f t="shared" si="162"/>
        <v>100</v>
      </c>
      <c r="F264" s="98">
        <f t="shared" si="137"/>
        <v>-1</v>
      </c>
      <c r="G264" s="99">
        <f t="shared" si="163"/>
        <v>-25</v>
      </c>
      <c r="H264" s="60">
        <v>3</v>
      </c>
      <c r="I264" s="98">
        <f t="shared" si="164"/>
        <v>0</v>
      </c>
      <c r="J264" s="99">
        <f t="shared" si="165"/>
        <v>0</v>
      </c>
      <c r="K264" s="202">
        <v>2082502</v>
      </c>
      <c r="L264" s="202" t="s">
        <v>927</v>
      </c>
      <c r="M264" s="184">
        <v>4</v>
      </c>
      <c r="N264" s="184">
        <v>3</v>
      </c>
      <c r="O264" s="184">
        <f>C264</f>
        <v>3</v>
      </c>
      <c r="P264" s="184">
        <f t="shared" si="167"/>
        <v>3</v>
      </c>
      <c r="Q264" s="207"/>
      <c r="R264" s="185"/>
      <c r="S264" s="159"/>
      <c r="T264" s="195"/>
      <c r="U264" s="195">
        <f t="shared" si="168"/>
        <v>0</v>
      </c>
      <c r="W264" s="89">
        <v>2081005</v>
      </c>
      <c r="X264" s="89" t="s">
        <v>928</v>
      </c>
      <c r="Y264" s="118"/>
    </row>
    <row r="265" ht="15.95" customHeight="1" spans="1:25">
      <c r="A265" s="202">
        <v>20826</v>
      </c>
      <c r="B265" s="75" t="s">
        <v>929</v>
      </c>
      <c r="C265" s="60">
        <f t="shared" ref="C265:H265" si="169">SUM(C266:C268)</f>
        <v>268</v>
      </c>
      <c r="D265" s="60">
        <f t="shared" si="169"/>
        <v>1218</v>
      </c>
      <c r="E265" s="99">
        <f t="shared" si="162"/>
        <v>454.477611940299</v>
      </c>
      <c r="F265" s="98">
        <f t="shared" si="137"/>
        <v>235</v>
      </c>
      <c r="G265" s="99">
        <f t="shared" si="163"/>
        <v>23.9064089521872</v>
      </c>
      <c r="H265" s="60">
        <f t="shared" si="169"/>
        <v>326</v>
      </c>
      <c r="I265" s="98">
        <f t="shared" si="164"/>
        <v>58</v>
      </c>
      <c r="J265" s="99">
        <f t="shared" si="165"/>
        <v>21.6417910447761</v>
      </c>
      <c r="K265" s="202">
        <v>20826</v>
      </c>
      <c r="L265" s="204" t="s">
        <v>929</v>
      </c>
      <c r="M265" s="60">
        <f t="shared" ref="M265:O265" si="170">SUM(M266:M268)</f>
        <v>983</v>
      </c>
      <c r="N265" s="60">
        <f t="shared" si="170"/>
        <v>1169</v>
      </c>
      <c r="O265" s="60">
        <f t="shared" si="170"/>
        <v>316</v>
      </c>
      <c r="P265" s="184">
        <f t="shared" si="167"/>
        <v>1218</v>
      </c>
      <c r="Q265" s="207"/>
      <c r="R265" s="185"/>
      <c r="S265" s="159"/>
      <c r="T265" s="195"/>
      <c r="U265" s="195">
        <f t="shared" si="168"/>
        <v>0</v>
      </c>
      <c r="V265" s="188"/>
      <c r="W265" s="89">
        <v>2081006</v>
      </c>
      <c r="X265" s="89" t="s">
        <v>878</v>
      </c>
      <c r="Y265" s="118"/>
    </row>
    <row r="266" ht="15.95" customHeight="1" spans="1:25">
      <c r="A266" s="202">
        <v>2082601</v>
      </c>
      <c r="B266" s="75" t="s">
        <v>930</v>
      </c>
      <c r="C266" s="60"/>
      <c r="D266" s="60"/>
      <c r="E266" s="99">
        <f t="shared" si="162"/>
        <v>0</v>
      </c>
      <c r="F266" s="98">
        <f t="shared" ref="F266:F329" si="171">D266-M266</f>
        <v>0</v>
      </c>
      <c r="G266" s="99">
        <f t="shared" si="163"/>
        <v>0</v>
      </c>
      <c r="H266" s="60"/>
      <c r="I266" s="98">
        <f t="shared" si="164"/>
        <v>0</v>
      </c>
      <c r="J266" s="99">
        <f t="shared" si="165"/>
        <v>0</v>
      </c>
      <c r="K266" s="202">
        <v>2082601</v>
      </c>
      <c r="L266" s="202" t="s">
        <v>930</v>
      </c>
      <c r="M266" s="184"/>
      <c r="N266" s="184"/>
      <c r="O266" s="184"/>
      <c r="P266" s="184">
        <f t="shared" si="167"/>
        <v>0</v>
      </c>
      <c r="Q266" s="207"/>
      <c r="R266" s="185"/>
      <c r="S266" s="159"/>
      <c r="T266" s="195"/>
      <c r="U266" s="195">
        <f t="shared" si="168"/>
        <v>0</v>
      </c>
      <c r="V266" s="188"/>
      <c r="W266" s="89">
        <v>2081099</v>
      </c>
      <c r="X266" s="89" t="s">
        <v>931</v>
      </c>
      <c r="Y266" s="118"/>
    </row>
    <row r="267" ht="15.95" customHeight="1" spans="1:25">
      <c r="A267" s="202">
        <v>2082602</v>
      </c>
      <c r="B267" s="75" t="s">
        <v>932</v>
      </c>
      <c r="C267" s="60">
        <v>268</v>
      </c>
      <c r="D267" s="60">
        <v>1218</v>
      </c>
      <c r="E267" s="99">
        <f t="shared" si="162"/>
        <v>454.477611940299</v>
      </c>
      <c r="F267" s="98">
        <f t="shared" si="171"/>
        <v>235</v>
      </c>
      <c r="G267" s="99">
        <f t="shared" si="163"/>
        <v>23.9064089521872</v>
      </c>
      <c r="H267" s="60">
        <v>326</v>
      </c>
      <c r="I267" s="98">
        <f t="shared" si="164"/>
        <v>58</v>
      </c>
      <c r="J267" s="99">
        <f t="shared" si="165"/>
        <v>21.6417910447761</v>
      </c>
      <c r="K267" s="202">
        <v>2082602</v>
      </c>
      <c r="L267" s="75" t="s">
        <v>932</v>
      </c>
      <c r="M267" s="184">
        <v>983</v>
      </c>
      <c r="N267" s="184">
        <v>1169</v>
      </c>
      <c r="O267" s="184">
        <f>C267+48</f>
        <v>316</v>
      </c>
      <c r="P267" s="184">
        <f t="shared" si="167"/>
        <v>1218</v>
      </c>
      <c r="Q267" s="207"/>
      <c r="R267" s="185"/>
      <c r="S267" s="159"/>
      <c r="T267" s="195"/>
      <c r="U267" s="195">
        <f t="shared" si="168"/>
        <v>0</v>
      </c>
      <c r="W267" s="89">
        <v>20811</v>
      </c>
      <c r="X267" s="194" t="s">
        <v>933</v>
      </c>
      <c r="Y267" s="118"/>
    </row>
    <row r="268" ht="15.95" customHeight="1" spans="1:25">
      <c r="A268" s="202">
        <v>2082699</v>
      </c>
      <c r="B268" s="75" t="s">
        <v>934</v>
      </c>
      <c r="C268" s="60"/>
      <c r="D268" s="60"/>
      <c r="E268" s="99">
        <f t="shared" si="162"/>
        <v>0</v>
      </c>
      <c r="F268" s="98">
        <f t="shared" si="171"/>
        <v>0</v>
      </c>
      <c r="G268" s="99">
        <f t="shared" si="163"/>
        <v>0</v>
      </c>
      <c r="H268" s="60"/>
      <c r="I268" s="98">
        <f t="shared" si="164"/>
        <v>0</v>
      </c>
      <c r="J268" s="99">
        <f t="shared" si="165"/>
        <v>0</v>
      </c>
      <c r="K268" s="202">
        <v>2082699</v>
      </c>
      <c r="L268" s="202" t="s">
        <v>934</v>
      </c>
      <c r="M268" s="184"/>
      <c r="N268" s="184"/>
      <c r="O268" s="184"/>
      <c r="P268" s="184">
        <f t="shared" si="167"/>
        <v>0</v>
      </c>
      <c r="Q268" s="207"/>
      <c r="R268" s="185"/>
      <c r="S268" s="159"/>
      <c r="T268" s="195"/>
      <c r="U268" s="195">
        <f t="shared" si="168"/>
        <v>0</v>
      </c>
      <c r="W268" s="89">
        <v>2081101</v>
      </c>
      <c r="X268" s="89" t="s">
        <v>471</v>
      </c>
      <c r="Y268" s="118"/>
    </row>
    <row r="269" ht="15.95" customHeight="1" spans="1:25">
      <c r="A269" s="202">
        <v>20827</v>
      </c>
      <c r="B269" s="75" t="s">
        <v>935</v>
      </c>
      <c r="C269" s="60">
        <f t="shared" ref="C269:H269" si="172">SUM(C270:C272)</f>
        <v>0</v>
      </c>
      <c r="D269" s="60">
        <f t="shared" si="172"/>
        <v>0</v>
      </c>
      <c r="E269" s="99">
        <f t="shared" si="162"/>
        <v>0</v>
      </c>
      <c r="F269" s="98">
        <f t="shared" si="171"/>
        <v>0</v>
      </c>
      <c r="G269" s="99">
        <f t="shared" si="163"/>
        <v>0</v>
      </c>
      <c r="H269" s="60">
        <f t="shared" si="172"/>
        <v>0</v>
      </c>
      <c r="I269" s="98">
        <f t="shared" si="164"/>
        <v>0</v>
      </c>
      <c r="J269" s="99">
        <f t="shared" si="165"/>
        <v>0</v>
      </c>
      <c r="K269" s="202">
        <v>20827</v>
      </c>
      <c r="L269" s="202" t="s">
        <v>935</v>
      </c>
      <c r="M269" s="184"/>
      <c r="N269" s="184"/>
      <c r="O269" s="184"/>
      <c r="P269" s="184">
        <f t="shared" si="167"/>
        <v>0</v>
      </c>
      <c r="Q269" s="207"/>
      <c r="R269" s="185"/>
      <c r="S269" s="159"/>
      <c r="T269" s="195"/>
      <c r="U269" s="195">
        <f t="shared" si="168"/>
        <v>0</v>
      </c>
      <c r="V269" s="188"/>
      <c r="W269" s="89">
        <v>2081102</v>
      </c>
      <c r="X269" s="89" t="s">
        <v>473</v>
      </c>
      <c r="Y269" s="118"/>
    </row>
    <row r="270" ht="15.95" customHeight="1" spans="1:25">
      <c r="A270" s="202">
        <v>2082701</v>
      </c>
      <c r="B270" s="209" t="s">
        <v>936</v>
      </c>
      <c r="C270" s="60"/>
      <c r="D270" s="60"/>
      <c r="E270" s="99">
        <f t="shared" si="162"/>
        <v>0</v>
      </c>
      <c r="F270" s="98">
        <f t="shared" si="171"/>
        <v>0</v>
      </c>
      <c r="G270" s="99">
        <f t="shared" si="163"/>
        <v>0</v>
      </c>
      <c r="H270" s="60"/>
      <c r="I270" s="98">
        <f t="shared" si="164"/>
        <v>0</v>
      </c>
      <c r="J270" s="99">
        <f t="shared" si="165"/>
        <v>0</v>
      </c>
      <c r="K270" s="202">
        <v>2082701</v>
      </c>
      <c r="L270" s="202" t="s">
        <v>936</v>
      </c>
      <c r="M270" s="184"/>
      <c r="N270" s="184"/>
      <c r="O270" s="184"/>
      <c r="P270" s="184">
        <f t="shared" si="167"/>
        <v>0</v>
      </c>
      <c r="Q270" s="207"/>
      <c r="R270" s="185"/>
      <c r="S270" s="159"/>
      <c r="T270" s="195"/>
      <c r="U270" s="195">
        <f t="shared" si="168"/>
        <v>0</v>
      </c>
      <c r="V270" s="188"/>
      <c r="W270" s="89">
        <v>2081103</v>
      </c>
      <c r="X270" s="89" t="s">
        <v>549</v>
      </c>
      <c r="Y270" s="118"/>
    </row>
    <row r="271" ht="15.95" customHeight="1" spans="1:25">
      <c r="A271" s="202">
        <v>2082702</v>
      </c>
      <c r="B271" s="209" t="s">
        <v>937</v>
      </c>
      <c r="C271" s="60"/>
      <c r="D271" s="60"/>
      <c r="E271" s="99">
        <f t="shared" si="162"/>
        <v>0</v>
      </c>
      <c r="F271" s="98">
        <f t="shared" si="171"/>
        <v>0</v>
      </c>
      <c r="G271" s="99">
        <f t="shared" si="163"/>
        <v>0</v>
      </c>
      <c r="H271" s="60"/>
      <c r="I271" s="98">
        <f t="shared" si="164"/>
        <v>0</v>
      </c>
      <c r="J271" s="99">
        <f t="shared" si="165"/>
        <v>0</v>
      </c>
      <c r="K271" s="202">
        <v>2082702</v>
      </c>
      <c r="L271" s="202" t="s">
        <v>937</v>
      </c>
      <c r="M271" s="184"/>
      <c r="N271" s="184"/>
      <c r="O271" s="184"/>
      <c r="P271" s="184">
        <f t="shared" si="167"/>
        <v>0</v>
      </c>
      <c r="Q271" s="207"/>
      <c r="R271" s="185"/>
      <c r="S271" s="159"/>
      <c r="T271" s="195"/>
      <c r="U271" s="195">
        <f t="shared" si="168"/>
        <v>0</v>
      </c>
      <c r="W271" s="89">
        <v>2081104</v>
      </c>
      <c r="X271" s="89" t="s">
        <v>938</v>
      </c>
      <c r="Y271" s="118"/>
    </row>
    <row r="272" ht="15.95" customHeight="1" spans="1:25">
      <c r="A272" s="202">
        <v>2082799</v>
      </c>
      <c r="B272" s="75" t="s">
        <v>939</v>
      </c>
      <c r="C272" s="60"/>
      <c r="D272" s="60"/>
      <c r="E272" s="99">
        <f t="shared" si="162"/>
        <v>0</v>
      </c>
      <c r="F272" s="98">
        <f t="shared" si="171"/>
        <v>0</v>
      </c>
      <c r="G272" s="99">
        <f t="shared" si="163"/>
        <v>0</v>
      </c>
      <c r="H272" s="60"/>
      <c r="I272" s="98">
        <f t="shared" si="164"/>
        <v>0</v>
      </c>
      <c r="J272" s="99">
        <f t="shared" si="165"/>
        <v>0</v>
      </c>
      <c r="K272" s="202">
        <v>2082799</v>
      </c>
      <c r="L272" s="202" t="s">
        <v>939</v>
      </c>
      <c r="M272" s="184"/>
      <c r="N272" s="184"/>
      <c r="O272" s="184"/>
      <c r="P272" s="184">
        <f t="shared" si="167"/>
        <v>0</v>
      </c>
      <c r="Q272" s="207"/>
      <c r="R272" s="185"/>
      <c r="S272" s="159"/>
      <c r="T272" s="195"/>
      <c r="U272" s="195">
        <f t="shared" si="168"/>
        <v>0</v>
      </c>
      <c r="V272" s="188"/>
      <c r="W272" s="89">
        <v>2081105</v>
      </c>
      <c r="X272" s="89" t="s">
        <v>940</v>
      </c>
      <c r="Y272" s="118"/>
    </row>
    <row r="273" s="67" customFormat="1" ht="15.95" customHeight="1" spans="1:25">
      <c r="A273" s="202">
        <v>20828</v>
      </c>
      <c r="B273" s="75" t="s">
        <v>941</v>
      </c>
      <c r="C273" s="60">
        <f t="shared" ref="C273:H273" si="173">SUM(C274:C275)</f>
        <v>4</v>
      </c>
      <c r="D273" s="60">
        <f t="shared" si="173"/>
        <v>44</v>
      </c>
      <c r="E273" s="99">
        <f t="shared" si="162"/>
        <v>1100</v>
      </c>
      <c r="F273" s="98">
        <f t="shared" si="171"/>
        <v>44</v>
      </c>
      <c r="G273" s="99">
        <f t="shared" si="163"/>
        <v>0</v>
      </c>
      <c r="H273" s="60">
        <f t="shared" si="173"/>
        <v>96</v>
      </c>
      <c r="I273" s="98">
        <f t="shared" si="164"/>
        <v>92</v>
      </c>
      <c r="J273" s="99">
        <f t="shared" si="165"/>
        <v>2300</v>
      </c>
      <c r="K273" s="202">
        <v>20828</v>
      </c>
      <c r="L273" s="204" t="s">
        <v>941</v>
      </c>
      <c r="M273" s="60">
        <f t="shared" ref="M273:O273" si="174">SUM(M274:M275)</f>
        <v>0</v>
      </c>
      <c r="N273" s="184">
        <f t="shared" si="174"/>
        <v>23</v>
      </c>
      <c r="O273" s="60">
        <f t="shared" si="174"/>
        <v>6</v>
      </c>
      <c r="P273" s="184">
        <f t="shared" si="167"/>
        <v>44</v>
      </c>
      <c r="Q273" s="207"/>
      <c r="R273" s="159"/>
      <c r="S273" s="159"/>
      <c r="T273" s="193"/>
      <c r="U273" s="193">
        <f t="shared" si="168"/>
        <v>0</v>
      </c>
      <c r="V273" s="188"/>
      <c r="W273" s="89">
        <v>2081106</v>
      </c>
      <c r="X273" s="89" t="s">
        <v>942</v>
      </c>
      <c r="Y273" s="118"/>
    </row>
    <row r="274" ht="15.95" customHeight="1" spans="1:25">
      <c r="A274" s="202">
        <v>2082850</v>
      </c>
      <c r="B274" s="75" t="s">
        <v>496</v>
      </c>
      <c r="C274" s="60"/>
      <c r="D274" s="60"/>
      <c r="E274" s="99">
        <f t="shared" si="162"/>
        <v>0</v>
      </c>
      <c r="F274" s="98">
        <f t="shared" si="171"/>
        <v>0</v>
      </c>
      <c r="G274" s="99">
        <f t="shared" si="163"/>
        <v>0</v>
      </c>
      <c r="H274" s="60">
        <v>25</v>
      </c>
      <c r="I274" s="98">
        <f t="shared" si="164"/>
        <v>25</v>
      </c>
      <c r="J274" s="99">
        <f t="shared" si="165"/>
        <v>0</v>
      </c>
      <c r="K274" s="202">
        <v>2082850</v>
      </c>
      <c r="L274" s="202" t="s">
        <v>496</v>
      </c>
      <c r="M274" s="184"/>
      <c r="N274" s="184"/>
      <c r="O274" s="184"/>
      <c r="P274" s="184">
        <f t="shared" si="167"/>
        <v>0</v>
      </c>
      <c r="Q274" s="207"/>
      <c r="R274" s="185"/>
      <c r="S274" s="159"/>
      <c r="T274" s="195"/>
      <c r="U274" s="195">
        <f t="shared" si="168"/>
        <v>0</v>
      </c>
      <c r="W274" s="89">
        <v>2081603</v>
      </c>
      <c r="X274" s="89" t="s">
        <v>549</v>
      </c>
      <c r="Y274" s="118"/>
    </row>
    <row r="275" ht="15.95" customHeight="1" spans="1:25">
      <c r="A275" s="202">
        <v>2082899</v>
      </c>
      <c r="B275" s="75" t="s">
        <v>943</v>
      </c>
      <c r="C275" s="60">
        <v>4</v>
      </c>
      <c r="D275" s="60">
        <v>44</v>
      </c>
      <c r="E275" s="99">
        <f t="shared" si="162"/>
        <v>1100</v>
      </c>
      <c r="F275" s="98">
        <f t="shared" si="171"/>
        <v>44</v>
      </c>
      <c r="G275" s="99">
        <f t="shared" si="163"/>
        <v>0</v>
      </c>
      <c r="H275" s="60">
        <v>71</v>
      </c>
      <c r="I275" s="98">
        <f t="shared" si="164"/>
        <v>67</v>
      </c>
      <c r="J275" s="99">
        <f t="shared" si="165"/>
        <v>1675</v>
      </c>
      <c r="K275" s="202">
        <v>2082899</v>
      </c>
      <c r="L275" s="202" t="s">
        <v>943</v>
      </c>
      <c r="M275" s="184"/>
      <c r="N275" s="184">
        <v>23</v>
      </c>
      <c r="O275" s="184">
        <f>C275+2</f>
        <v>6</v>
      </c>
      <c r="P275" s="184">
        <f t="shared" si="167"/>
        <v>44</v>
      </c>
      <c r="Q275" s="207"/>
      <c r="R275" s="185"/>
      <c r="S275" s="159"/>
      <c r="T275" s="195"/>
      <c r="U275" s="195">
        <f t="shared" si="168"/>
        <v>0</v>
      </c>
      <c r="V275" s="188"/>
      <c r="W275" s="89">
        <v>2081699</v>
      </c>
      <c r="X275" s="89" t="s">
        <v>944</v>
      </c>
      <c r="Y275" s="118"/>
    </row>
    <row r="276" ht="15.95" customHeight="1" spans="1:25">
      <c r="A276" s="202">
        <v>20830</v>
      </c>
      <c r="B276" s="209" t="s">
        <v>945</v>
      </c>
      <c r="C276" s="60">
        <f t="shared" ref="C276:H276" si="175">SUM(C277:C278)</f>
        <v>16</v>
      </c>
      <c r="D276" s="60">
        <f t="shared" si="175"/>
        <v>18</v>
      </c>
      <c r="E276" s="99">
        <f t="shared" si="162"/>
        <v>112.5</v>
      </c>
      <c r="F276" s="98">
        <f t="shared" si="171"/>
        <v>3</v>
      </c>
      <c r="G276" s="99">
        <f t="shared" si="163"/>
        <v>20</v>
      </c>
      <c r="H276" s="60">
        <f t="shared" si="175"/>
        <v>15</v>
      </c>
      <c r="I276" s="98">
        <f t="shared" si="164"/>
        <v>-1</v>
      </c>
      <c r="J276" s="99">
        <f t="shared" si="165"/>
        <v>-6.25</v>
      </c>
      <c r="K276" s="202">
        <v>20830</v>
      </c>
      <c r="L276" s="204" t="s">
        <v>946</v>
      </c>
      <c r="M276" s="60">
        <f t="shared" ref="M276:O276" si="176">SUM(M277:M278)</f>
        <v>15</v>
      </c>
      <c r="N276" s="60">
        <f t="shared" si="176"/>
        <v>17</v>
      </c>
      <c r="O276" s="60">
        <f t="shared" si="176"/>
        <v>16</v>
      </c>
      <c r="P276" s="184">
        <f t="shared" si="167"/>
        <v>18</v>
      </c>
      <c r="Q276" s="207"/>
      <c r="R276" s="185"/>
      <c r="S276" s="159"/>
      <c r="T276" s="195"/>
      <c r="U276" s="195">
        <f t="shared" si="168"/>
        <v>0</v>
      </c>
      <c r="V276" s="188"/>
      <c r="W276" s="89">
        <v>20819</v>
      </c>
      <c r="X276" s="194" t="s">
        <v>947</v>
      </c>
      <c r="Y276" s="118"/>
    </row>
    <row r="277" ht="15.95" customHeight="1" spans="1:25">
      <c r="A277" s="202">
        <v>2083001</v>
      </c>
      <c r="B277" s="75" t="s">
        <v>948</v>
      </c>
      <c r="C277" s="60"/>
      <c r="D277" s="60">
        <v>3</v>
      </c>
      <c r="E277" s="99">
        <f t="shared" si="162"/>
        <v>0</v>
      </c>
      <c r="F277" s="98">
        <f t="shared" si="171"/>
        <v>0</v>
      </c>
      <c r="G277" s="99">
        <f t="shared" si="163"/>
        <v>0</v>
      </c>
      <c r="H277" s="60"/>
      <c r="I277" s="98">
        <f t="shared" si="164"/>
        <v>0</v>
      </c>
      <c r="J277" s="99">
        <f t="shared" si="165"/>
        <v>0</v>
      </c>
      <c r="K277" s="202">
        <v>2083001</v>
      </c>
      <c r="L277" s="202" t="s">
        <v>949</v>
      </c>
      <c r="M277" s="184">
        <v>3</v>
      </c>
      <c r="N277" s="184">
        <v>3</v>
      </c>
      <c r="O277" s="184"/>
      <c r="P277" s="184">
        <f t="shared" si="167"/>
        <v>3</v>
      </c>
      <c r="Q277" s="207"/>
      <c r="R277" s="185"/>
      <c r="S277" s="159"/>
      <c r="T277" s="195"/>
      <c r="U277" s="195">
        <f t="shared" si="168"/>
        <v>0</v>
      </c>
      <c r="W277" s="89">
        <v>2081901</v>
      </c>
      <c r="X277" s="89" t="s">
        <v>950</v>
      </c>
      <c r="Y277" s="118"/>
    </row>
    <row r="278" ht="15.95" customHeight="1" spans="1:25">
      <c r="A278" s="202">
        <v>2083099</v>
      </c>
      <c r="B278" s="75" t="s">
        <v>951</v>
      </c>
      <c r="C278" s="60">
        <v>16</v>
      </c>
      <c r="D278" s="60">
        <v>15</v>
      </c>
      <c r="E278" s="99">
        <f t="shared" si="162"/>
        <v>93.75</v>
      </c>
      <c r="F278" s="98">
        <f t="shared" si="171"/>
        <v>3</v>
      </c>
      <c r="G278" s="99">
        <f t="shared" si="163"/>
        <v>25</v>
      </c>
      <c r="H278" s="60">
        <v>15</v>
      </c>
      <c r="I278" s="98">
        <f t="shared" si="164"/>
        <v>-1</v>
      </c>
      <c r="J278" s="99">
        <f t="shared" si="165"/>
        <v>-6.25</v>
      </c>
      <c r="K278" s="202">
        <v>2083099</v>
      </c>
      <c r="L278" s="202" t="s">
        <v>952</v>
      </c>
      <c r="M278" s="184">
        <v>12</v>
      </c>
      <c r="N278" s="184">
        <v>14</v>
      </c>
      <c r="O278" s="184">
        <f>C278</f>
        <v>16</v>
      </c>
      <c r="P278" s="184">
        <f t="shared" si="167"/>
        <v>15</v>
      </c>
      <c r="Q278" s="207"/>
      <c r="R278" s="185"/>
      <c r="S278" s="159"/>
      <c r="T278" s="195"/>
      <c r="U278" s="195">
        <f t="shared" si="168"/>
        <v>0</v>
      </c>
      <c r="W278" s="89">
        <v>2081902</v>
      </c>
      <c r="X278" s="89" t="s">
        <v>953</v>
      </c>
      <c r="Y278" s="118"/>
    </row>
    <row r="279" ht="15.95" customHeight="1" spans="1:25">
      <c r="A279" s="202">
        <v>20899</v>
      </c>
      <c r="B279" s="75" t="s">
        <v>954</v>
      </c>
      <c r="C279" s="60">
        <f t="shared" ref="C279:H279" si="177">SUM(C280)</f>
        <v>6</v>
      </c>
      <c r="D279" s="60">
        <f t="shared" si="177"/>
        <v>1867</v>
      </c>
      <c r="E279" s="99">
        <f t="shared" si="162"/>
        <v>31116.6666666667</v>
      </c>
      <c r="F279" s="98">
        <f t="shared" si="171"/>
        <v>1058</v>
      </c>
      <c r="G279" s="99">
        <f t="shared" si="163"/>
        <v>130.778739184178</v>
      </c>
      <c r="H279" s="60">
        <f t="shared" si="177"/>
        <v>2</v>
      </c>
      <c r="I279" s="98">
        <f t="shared" si="164"/>
        <v>-4</v>
      </c>
      <c r="J279" s="99">
        <f t="shared" si="165"/>
        <v>-66.6666666666667</v>
      </c>
      <c r="K279" s="202">
        <v>20899</v>
      </c>
      <c r="L279" s="204" t="s">
        <v>954</v>
      </c>
      <c r="M279" s="184">
        <f t="shared" ref="M279:O279" si="178">M280</f>
        <v>809</v>
      </c>
      <c r="N279" s="184">
        <f t="shared" si="178"/>
        <v>1870</v>
      </c>
      <c r="O279" s="60">
        <f t="shared" si="178"/>
        <v>3605</v>
      </c>
      <c r="P279" s="184">
        <f t="shared" si="167"/>
        <v>1867</v>
      </c>
      <c r="Q279" s="207"/>
      <c r="R279" s="185"/>
      <c r="S279" s="159"/>
      <c r="T279" s="195"/>
      <c r="U279" s="195">
        <f t="shared" si="168"/>
        <v>0</v>
      </c>
      <c r="V279" s="188"/>
      <c r="W279" s="89">
        <v>20820</v>
      </c>
      <c r="X279" s="194" t="s">
        <v>955</v>
      </c>
      <c r="Y279" s="118"/>
    </row>
    <row r="280" ht="15.95" customHeight="1" spans="1:25">
      <c r="A280" s="208">
        <v>2089999</v>
      </c>
      <c r="B280" s="75" t="s">
        <v>956</v>
      </c>
      <c r="C280" s="60">
        <v>6</v>
      </c>
      <c r="D280" s="60">
        <f>1873-6</f>
        <v>1867</v>
      </c>
      <c r="E280" s="99">
        <f t="shared" si="162"/>
        <v>31116.6666666667</v>
      </c>
      <c r="F280" s="98">
        <f t="shared" si="171"/>
        <v>1058</v>
      </c>
      <c r="G280" s="99">
        <f t="shared" si="163"/>
        <v>130.778739184178</v>
      </c>
      <c r="H280" s="60">
        <v>2</v>
      </c>
      <c r="I280" s="98">
        <f t="shared" si="164"/>
        <v>-4</v>
      </c>
      <c r="J280" s="99">
        <f t="shared" si="165"/>
        <v>-66.6666666666667</v>
      </c>
      <c r="K280" s="202">
        <v>2089999</v>
      </c>
      <c r="L280" s="202" t="s">
        <v>956</v>
      </c>
      <c r="M280" s="184">
        <v>809</v>
      </c>
      <c r="N280" s="184">
        <v>1870</v>
      </c>
      <c r="O280" s="184">
        <f>C280+885+2714</f>
        <v>3605</v>
      </c>
      <c r="P280" s="184">
        <f t="shared" si="167"/>
        <v>1867</v>
      </c>
      <c r="Q280" s="207"/>
      <c r="R280" s="185"/>
      <c r="S280" s="159"/>
      <c r="T280" s="195"/>
      <c r="U280" s="195">
        <f t="shared" si="168"/>
        <v>0</v>
      </c>
      <c r="W280" s="89">
        <v>2082001</v>
      </c>
      <c r="X280" s="89" t="s">
        <v>957</v>
      </c>
      <c r="Y280" s="118"/>
    </row>
    <row r="281" ht="15.95" customHeight="1" spans="1:25">
      <c r="A281" s="202">
        <v>210</v>
      </c>
      <c r="B281" s="97" t="s">
        <v>958</v>
      </c>
      <c r="C281" s="55">
        <f t="shared" ref="C281:H281" si="179">SUM(C282,C284,C286,C290,C297,C300,C304,C309,C313,C317,C320,C322,C324)</f>
        <v>4046</v>
      </c>
      <c r="D281" s="55">
        <f t="shared" si="179"/>
        <v>4343</v>
      </c>
      <c r="E281" s="96">
        <f t="shared" si="162"/>
        <v>107.34058329214</v>
      </c>
      <c r="F281" s="95">
        <f t="shared" si="171"/>
        <v>-2189</v>
      </c>
      <c r="G281" s="96">
        <f t="shared" si="163"/>
        <v>-33.5119412124923</v>
      </c>
      <c r="H281" s="55">
        <f t="shared" si="179"/>
        <v>3848</v>
      </c>
      <c r="I281" s="95">
        <f t="shared" si="164"/>
        <v>-198</v>
      </c>
      <c r="J281" s="96">
        <f t="shared" si="165"/>
        <v>-4.89372219476025</v>
      </c>
      <c r="K281" s="204">
        <v>210</v>
      </c>
      <c r="L281" s="204" t="s">
        <v>959</v>
      </c>
      <c r="M281" s="55">
        <f t="shared" ref="M281:O281" si="180">SUM(M282,M284,M286,M290,M297,M300,M304,M309,M313,M317,M320,M322,M324)</f>
        <v>6532</v>
      </c>
      <c r="N281" s="55">
        <f t="shared" si="180"/>
        <v>3579</v>
      </c>
      <c r="O281" s="55">
        <f t="shared" si="180"/>
        <v>4948</v>
      </c>
      <c r="P281" s="184">
        <f t="shared" si="167"/>
        <v>4343</v>
      </c>
      <c r="Q281" s="207"/>
      <c r="R281" s="185"/>
      <c r="S281" s="159"/>
      <c r="T281" s="195"/>
      <c r="U281" s="195">
        <f t="shared" si="168"/>
        <v>0</v>
      </c>
      <c r="W281" s="89">
        <v>2082002</v>
      </c>
      <c r="X281" s="89" t="s">
        <v>960</v>
      </c>
      <c r="Y281" s="118"/>
    </row>
    <row r="282" ht="15.95" customHeight="1" spans="1:25">
      <c r="A282" s="202">
        <v>21001</v>
      </c>
      <c r="B282" s="75" t="s">
        <v>961</v>
      </c>
      <c r="C282" s="60">
        <f t="shared" ref="C282:H282" si="181">SUM(C283:C283)</f>
        <v>157</v>
      </c>
      <c r="D282" s="60">
        <f t="shared" si="181"/>
        <v>121</v>
      </c>
      <c r="E282" s="99">
        <f t="shared" si="162"/>
        <v>77.0700636942675</v>
      </c>
      <c r="F282" s="98">
        <f t="shared" si="171"/>
        <v>55</v>
      </c>
      <c r="G282" s="99">
        <f t="shared" si="163"/>
        <v>83.3333333333333</v>
      </c>
      <c r="H282" s="60">
        <f t="shared" si="181"/>
        <v>13</v>
      </c>
      <c r="I282" s="98">
        <f t="shared" si="164"/>
        <v>-144</v>
      </c>
      <c r="J282" s="99">
        <f t="shared" si="165"/>
        <v>-91.7197452229299</v>
      </c>
      <c r="K282" s="202">
        <v>21001</v>
      </c>
      <c r="L282" s="204" t="s">
        <v>961</v>
      </c>
      <c r="M282" s="60">
        <f t="shared" ref="M282:O282" si="182">SUM(M283:M283)</f>
        <v>66</v>
      </c>
      <c r="N282" s="60">
        <f t="shared" si="182"/>
        <v>91</v>
      </c>
      <c r="O282" s="60">
        <f t="shared" si="182"/>
        <v>130</v>
      </c>
      <c r="P282" s="184">
        <f t="shared" si="167"/>
        <v>121</v>
      </c>
      <c r="Q282" s="207"/>
      <c r="R282" s="185"/>
      <c r="S282" s="159"/>
      <c r="T282" s="195"/>
      <c r="U282" s="195">
        <f t="shared" si="168"/>
        <v>0</v>
      </c>
      <c r="V282" s="188"/>
      <c r="W282" s="89">
        <v>20821</v>
      </c>
      <c r="X282" s="194" t="s">
        <v>962</v>
      </c>
      <c r="Y282" s="118"/>
    </row>
    <row r="283" ht="15.95" customHeight="1" spans="1:25">
      <c r="A283" s="202">
        <v>2100199</v>
      </c>
      <c r="B283" s="75" t="s">
        <v>963</v>
      </c>
      <c r="C283" s="60">
        <v>157</v>
      </c>
      <c r="D283" s="60">
        <v>121</v>
      </c>
      <c r="E283" s="99">
        <f t="shared" si="162"/>
        <v>77.0700636942675</v>
      </c>
      <c r="F283" s="98">
        <f t="shared" si="171"/>
        <v>55</v>
      </c>
      <c r="G283" s="99">
        <f t="shared" si="163"/>
        <v>83.3333333333333</v>
      </c>
      <c r="H283" s="60">
        <v>13</v>
      </c>
      <c r="I283" s="98">
        <f t="shared" si="164"/>
        <v>-144</v>
      </c>
      <c r="J283" s="99">
        <f t="shared" si="165"/>
        <v>-91.7197452229299</v>
      </c>
      <c r="K283" s="202">
        <v>2100199</v>
      </c>
      <c r="L283" s="202" t="s">
        <v>963</v>
      </c>
      <c r="M283" s="184">
        <v>66</v>
      </c>
      <c r="N283" s="184">
        <v>91</v>
      </c>
      <c r="O283" s="184">
        <f>C283-27</f>
        <v>130</v>
      </c>
      <c r="P283" s="184">
        <f t="shared" si="167"/>
        <v>121</v>
      </c>
      <c r="Q283" s="207"/>
      <c r="R283" s="185"/>
      <c r="S283" s="159"/>
      <c r="T283" s="195"/>
      <c r="U283" s="195">
        <f t="shared" si="168"/>
        <v>0</v>
      </c>
      <c r="V283" s="188"/>
      <c r="W283" s="89">
        <v>2082401</v>
      </c>
      <c r="X283" s="89" t="s">
        <v>964</v>
      </c>
      <c r="Y283" s="118"/>
    </row>
    <row r="284" s="67" customFormat="1" ht="15.95" customHeight="1" spans="1:25">
      <c r="A284" s="202">
        <v>21002</v>
      </c>
      <c r="B284" s="75" t="s">
        <v>965</v>
      </c>
      <c r="C284" s="60">
        <f t="shared" ref="C284:H284" si="183">SUM(C285:C285)</f>
        <v>0</v>
      </c>
      <c r="D284" s="60">
        <f t="shared" si="183"/>
        <v>0</v>
      </c>
      <c r="E284" s="99">
        <f t="shared" si="162"/>
        <v>0</v>
      </c>
      <c r="F284" s="98">
        <f t="shared" si="171"/>
        <v>0</v>
      </c>
      <c r="G284" s="99">
        <f t="shared" si="163"/>
        <v>0</v>
      </c>
      <c r="H284" s="60">
        <f t="shared" si="183"/>
        <v>0</v>
      </c>
      <c r="I284" s="98">
        <f t="shared" si="164"/>
        <v>0</v>
      </c>
      <c r="J284" s="99">
        <f t="shared" si="165"/>
        <v>0</v>
      </c>
      <c r="K284" s="202">
        <v>21002</v>
      </c>
      <c r="L284" s="204" t="s">
        <v>965</v>
      </c>
      <c r="M284" s="184"/>
      <c r="N284" s="184"/>
      <c r="O284" s="184"/>
      <c r="P284" s="184">
        <f t="shared" si="167"/>
        <v>0</v>
      </c>
      <c r="Q284" s="207"/>
      <c r="R284" s="159"/>
      <c r="S284" s="159"/>
      <c r="T284" s="193"/>
      <c r="U284" s="193">
        <f t="shared" si="168"/>
        <v>0</v>
      </c>
      <c r="V284" s="188"/>
      <c r="W284" s="89">
        <v>2082402</v>
      </c>
      <c r="X284" s="89" t="s">
        <v>966</v>
      </c>
      <c r="Y284" s="118"/>
    </row>
    <row r="285" ht="15.95" customHeight="1" spans="1:25">
      <c r="A285" s="202">
        <v>2100299</v>
      </c>
      <c r="B285" s="75" t="s">
        <v>967</v>
      </c>
      <c r="C285" s="60"/>
      <c r="D285" s="60"/>
      <c r="E285" s="99">
        <f t="shared" si="162"/>
        <v>0</v>
      </c>
      <c r="F285" s="98">
        <f t="shared" si="171"/>
        <v>0</v>
      </c>
      <c r="G285" s="99">
        <f t="shared" si="163"/>
        <v>0</v>
      </c>
      <c r="H285" s="60"/>
      <c r="I285" s="98">
        <f t="shared" si="164"/>
        <v>0</v>
      </c>
      <c r="J285" s="99">
        <f t="shared" si="165"/>
        <v>0</v>
      </c>
      <c r="K285" s="202">
        <v>2100299</v>
      </c>
      <c r="L285" s="202" t="s">
        <v>967</v>
      </c>
      <c r="M285" s="184"/>
      <c r="N285" s="184"/>
      <c r="O285" s="184"/>
      <c r="P285" s="184">
        <f t="shared" si="167"/>
        <v>0</v>
      </c>
      <c r="Q285" s="207"/>
      <c r="R285" s="185"/>
      <c r="S285" s="159"/>
      <c r="T285" s="195"/>
      <c r="U285" s="195">
        <f t="shared" si="168"/>
        <v>0</v>
      </c>
      <c r="W285" s="89">
        <v>2082802</v>
      </c>
      <c r="X285" s="89" t="s">
        <v>473</v>
      </c>
      <c r="Y285" s="118"/>
    </row>
    <row r="286" ht="15.95" customHeight="1" spans="1:25">
      <c r="A286" s="202">
        <v>21003</v>
      </c>
      <c r="B286" s="75" t="s">
        <v>968</v>
      </c>
      <c r="C286" s="60">
        <f t="shared" ref="C286:H286" si="184">SUM(C287:C289)</f>
        <v>1479</v>
      </c>
      <c r="D286" s="60">
        <f t="shared" si="184"/>
        <v>869</v>
      </c>
      <c r="E286" s="99">
        <f t="shared" si="162"/>
        <v>58.7559161595673</v>
      </c>
      <c r="F286" s="98">
        <f t="shared" si="171"/>
        <v>-1843</v>
      </c>
      <c r="G286" s="99">
        <f t="shared" si="163"/>
        <v>-67.9572271386431</v>
      </c>
      <c r="H286" s="60">
        <f t="shared" si="184"/>
        <v>1239</v>
      </c>
      <c r="I286" s="98">
        <f t="shared" si="164"/>
        <v>-240</v>
      </c>
      <c r="J286" s="99">
        <f t="shared" si="165"/>
        <v>-16.2271805273834</v>
      </c>
      <c r="K286" s="202">
        <v>21003</v>
      </c>
      <c r="L286" s="204" t="s">
        <v>968</v>
      </c>
      <c r="M286" s="60">
        <f t="shared" ref="M286:O286" si="185">SUM(M287:M289)</f>
        <v>2712</v>
      </c>
      <c r="N286" s="60">
        <f t="shared" si="185"/>
        <v>759</v>
      </c>
      <c r="O286" s="60">
        <f t="shared" si="185"/>
        <v>1493</v>
      </c>
      <c r="P286" s="184">
        <f t="shared" si="167"/>
        <v>869</v>
      </c>
      <c r="Q286" s="207"/>
      <c r="R286" s="185"/>
      <c r="S286" s="159"/>
      <c r="T286" s="195"/>
      <c r="U286" s="195">
        <f t="shared" si="168"/>
        <v>0</v>
      </c>
      <c r="W286" s="89">
        <v>2082803</v>
      </c>
      <c r="X286" s="89" t="s">
        <v>549</v>
      </c>
      <c r="Y286" s="118"/>
    </row>
    <row r="287" ht="15.95" customHeight="1" spans="1:25">
      <c r="A287" s="202">
        <v>2100301</v>
      </c>
      <c r="B287" s="75" t="s">
        <v>969</v>
      </c>
      <c r="C287" s="60">
        <v>81</v>
      </c>
      <c r="D287" s="60">
        <v>126</v>
      </c>
      <c r="E287" s="99">
        <f t="shared" si="162"/>
        <v>155.555555555556</v>
      </c>
      <c r="F287" s="98">
        <f t="shared" si="171"/>
        <v>15</v>
      </c>
      <c r="G287" s="99">
        <f t="shared" si="163"/>
        <v>13.5135135135135</v>
      </c>
      <c r="H287" s="60">
        <v>126</v>
      </c>
      <c r="I287" s="98">
        <f t="shared" si="164"/>
        <v>45</v>
      </c>
      <c r="J287" s="99">
        <f t="shared" si="165"/>
        <v>55.5555555555556</v>
      </c>
      <c r="K287" s="202">
        <v>2100301</v>
      </c>
      <c r="L287" s="202" t="s">
        <v>969</v>
      </c>
      <c r="M287" s="184">
        <v>111</v>
      </c>
      <c r="N287" s="184">
        <v>51</v>
      </c>
      <c r="O287" s="184">
        <f>C287+4</f>
        <v>85</v>
      </c>
      <c r="P287" s="184">
        <f t="shared" si="167"/>
        <v>126</v>
      </c>
      <c r="Q287" s="207"/>
      <c r="R287" s="185"/>
      <c r="S287" s="159"/>
      <c r="T287" s="195"/>
      <c r="U287" s="195">
        <f t="shared" si="168"/>
        <v>0</v>
      </c>
      <c r="V287" s="188"/>
      <c r="W287" s="89">
        <v>2082804</v>
      </c>
      <c r="X287" s="89" t="s">
        <v>970</v>
      </c>
      <c r="Y287" s="118"/>
    </row>
    <row r="288" ht="15.95" customHeight="1" spans="1:25">
      <c r="A288" s="202">
        <v>2100302</v>
      </c>
      <c r="B288" s="75" t="s">
        <v>971</v>
      </c>
      <c r="C288" s="60">
        <v>1344</v>
      </c>
      <c r="D288" s="60">
        <v>583</v>
      </c>
      <c r="E288" s="99">
        <f t="shared" si="162"/>
        <v>43.3779761904762</v>
      </c>
      <c r="F288" s="98">
        <f t="shared" si="171"/>
        <v>-1850</v>
      </c>
      <c r="G288" s="99">
        <f t="shared" si="163"/>
        <v>-76.0378133990958</v>
      </c>
      <c r="H288" s="60">
        <v>1046</v>
      </c>
      <c r="I288" s="98">
        <f t="shared" si="164"/>
        <v>-298</v>
      </c>
      <c r="J288" s="99">
        <f t="shared" si="165"/>
        <v>-22.172619047619</v>
      </c>
      <c r="K288" s="202">
        <v>2100302</v>
      </c>
      <c r="L288" s="202" t="s">
        <v>971</v>
      </c>
      <c r="M288" s="184">
        <v>2433</v>
      </c>
      <c r="N288" s="184">
        <v>560</v>
      </c>
      <c r="O288" s="184">
        <f>C288</f>
        <v>1344</v>
      </c>
      <c r="P288" s="184">
        <f t="shared" si="167"/>
        <v>583</v>
      </c>
      <c r="Q288" s="207"/>
      <c r="R288" s="185"/>
      <c r="S288" s="159"/>
      <c r="T288" s="195"/>
      <c r="U288" s="195">
        <f t="shared" si="168"/>
        <v>0</v>
      </c>
      <c r="V288" s="188"/>
      <c r="W288" s="89">
        <v>2082805</v>
      </c>
      <c r="X288" s="89" t="s">
        <v>972</v>
      </c>
      <c r="Y288" s="118"/>
    </row>
    <row r="289" ht="15.95" customHeight="1" spans="1:25">
      <c r="A289" s="202">
        <v>2100399</v>
      </c>
      <c r="B289" s="75" t="s">
        <v>973</v>
      </c>
      <c r="C289" s="60">
        <v>54</v>
      </c>
      <c r="D289" s="60">
        <v>160</v>
      </c>
      <c r="E289" s="99">
        <f t="shared" si="162"/>
        <v>296.296296296296</v>
      </c>
      <c r="F289" s="98">
        <f t="shared" si="171"/>
        <v>-8</v>
      </c>
      <c r="G289" s="99">
        <f t="shared" si="163"/>
        <v>-4.76190476190477</v>
      </c>
      <c r="H289" s="60">
        <v>67</v>
      </c>
      <c r="I289" s="98">
        <f t="shared" si="164"/>
        <v>13</v>
      </c>
      <c r="J289" s="99">
        <f t="shared" si="165"/>
        <v>24.0740740740741</v>
      </c>
      <c r="K289" s="202">
        <v>2100399</v>
      </c>
      <c r="L289" s="202" t="s">
        <v>973</v>
      </c>
      <c r="M289" s="184">
        <v>168</v>
      </c>
      <c r="N289" s="184">
        <v>148</v>
      </c>
      <c r="O289" s="184">
        <f>C289+10</f>
        <v>64</v>
      </c>
      <c r="P289" s="184">
        <f t="shared" si="167"/>
        <v>160</v>
      </c>
      <c r="Q289" s="207"/>
      <c r="R289" s="185"/>
      <c r="S289" s="159"/>
      <c r="T289" s="195"/>
      <c r="U289" s="195">
        <f t="shared" si="168"/>
        <v>0</v>
      </c>
      <c r="W289" s="89">
        <v>2082850</v>
      </c>
      <c r="X289" s="89" t="s">
        <v>497</v>
      </c>
      <c r="Y289" s="118"/>
    </row>
    <row r="290" ht="15.95" customHeight="1" spans="1:25">
      <c r="A290" s="202">
        <v>21004</v>
      </c>
      <c r="B290" s="75" t="s">
        <v>974</v>
      </c>
      <c r="C290" s="60">
        <f t="shared" ref="C290:H290" si="186">SUM(C291:C296)</f>
        <v>452</v>
      </c>
      <c r="D290" s="60">
        <f t="shared" si="186"/>
        <v>1343</v>
      </c>
      <c r="E290" s="99">
        <f t="shared" si="162"/>
        <v>297.12389380531</v>
      </c>
      <c r="F290" s="98">
        <f t="shared" si="171"/>
        <v>-449</v>
      </c>
      <c r="G290" s="99">
        <f t="shared" si="163"/>
        <v>-25.0558035714286</v>
      </c>
      <c r="H290" s="60">
        <f t="shared" si="186"/>
        <v>480</v>
      </c>
      <c r="I290" s="98">
        <f t="shared" si="164"/>
        <v>28</v>
      </c>
      <c r="J290" s="99">
        <f t="shared" si="165"/>
        <v>6.19469026548674</v>
      </c>
      <c r="K290" s="202">
        <v>21004</v>
      </c>
      <c r="L290" s="204" t="s">
        <v>974</v>
      </c>
      <c r="M290" s="60">
        <f t="shared" ref="M290:O290" si="187">SUM(M291:M296)</f>
        <v>1792</v>
      </c>
      <c r="N290" s="60">
        <f t="shared" si="187"/>
        <v>1087</v>
      </c>
      <c r="O290" s="60">
        <f t="shared" si="187"/>
        <v>856</v>
      </c>
      <c r="P290" s="184">
        <f t="shared" si="167"/>
        <v>1343</v>
      </c>
      <c r="Q290" s="207"/>
      <c r="R290" s="185"/>
      <c r="S290" s="159"/>
      <c r="T290" s="195"/>
      <c r="U290" s="195">
        <f t="shared" si="168"/>
        <v>0</v>
      </c>
      <c r="W290" s="89">
        <v>2082899</v>
      </c>
      <c r="X290" s="89" t="s">
        <v>975</v>
      </c>
      <c r="Y290" s="118"/>
    </row>
    <row r="291" ht="15.95" customHeight="1" spans="1:25">
      <c r="A291" s="202">
        <v>2100401</v>
      </c>
      <c r="B291" s="75" t="s">
        <v>976</v>
      </c>
      <c r="C291" s="60">
        <v>245</v>
      </c>
      <c r="D291" s="60">
        <v>236</v>
      </c>
      <c r="E291" s="99">
        <f t="shared" si="162"/>
        <v>96.3265306122449</v>
      </c>
      <c r="F291" s="98">
        <f t="shared" si="171"/>
        <v>4</v>
      </c>
      <c r="G291" s="99">
        <f t="shared" si="163"/>
        <v>1.72413793103448</v>
      </c>
      <c r="H291" s="60">
        <v>134</v>
      </c>
      <c r="I291" s="98">
        <f t="shared" si="164"/>
        <v>-111</v>
      </c>
      <c r="J291" s="99">
        <f t="shared" si="165"/>
        <v>-45.3061224489796</v>
      </c>
      <c r="K291" s="202">
        <v>2100401</v>
      </c>
      <c r="L291" s="202" t="s">
        <v>976</v>
      </c>
      <c r="M291" s="184">
        <v>232</v>
      </c>
      <c r="N291" s="184">
        <v>218</v>
      </c>
      <c r="O291" s="184">
        <f>C291+56-45</f>
        <v>256</v>
      </c>
      <c r="P291" s="184">
        <f t="shared" si="167"/>
        <v>236</v>
      </c>
      <c r="Q291" s="207"/>
      <c r="R291" s="185"/>
      <c r="S291" s="159"/>
      <c r="T291" s="195"/>
      <c r="U291" s="195">
        <f t="shared" si="168"/>
        <v>0</v>
      </c>
      <c r="V291" s="188"/>
      <c r="W291" s="89">
        <v>20830</v>
      </c>
      <c r="X291" s="194" t="s">
        <v>946</v>
      </c>
      <c r="Y291" s="118"/>
    </row>
    <row r="292" ht="15.95" customHeight="1" spans="1:25">
      <c r="A292" s="202">
        <v>2100402</v>
      </c>
      <c r="B292" s="75" t="s">
        <v>977</v>
      </c>
      <c r="C292" s="60">
        <v>135</v>
      </c>
      <c r="D292" s="60">
        <v>98</v>
      </c>
      <c r="E292" s="99">
        <f t="shared" si="162"/>
        <v>72.5925925925926</v>
      </c>
      <c r="F292" s="98">
        <f t="shared" si="171"/>
        <v>68</v>
      </c>
      <c r="G292" s="99">
        <f t="shared" si="163"/>
        <v>226.666666666667</v>
      </c>
      <c r="H292" s="60">
        <v>80</v>
      </c>
      <c r="I292" s="98">
        <f t="shared" si="164"/>
        <v>-55</v>
      </c>
      <c r="J292" s="99">
        <f t="shared" si="165"/>
        <v>-40.7407407407407</v>
      </c>
      <c r="K292" s="202">
        <v>2100402</v>
      </c>
      <c r="L292" s="202" t="s">
        <v>977</v>
      </c>
      <c r="M292" s="184">
        <v>30</v>
      </c>
      <c r="N292" s="184">
        <v>86</v>
      </c>
      <c r="O292" s="184">
        <f>C292-12-31</f>
        <v>92</v>
      </c>
      <c r="P292" s="184">
        <f t="shared" si="167"/>
        <v>98</v>
      </c>
      <c r="Q292" s="207"/>
      <c r="R292" s="185"/>
      <c r="S292" s="159"/>
      <c r="T292" s="195"/>
      <c r="U292" s="195">
        <f t="shared" si="168"/>
        <v>0</v>
      </c>
      <c r="V292" s="188"/>
      <c r="W292" s="89">
        <v>2083001</v>
      </c>
      <c r="X292" s="89" t="s">
        <v>949</v>
      </c>
      <c r="Y292" s="118"/>
    </row>
    <row r="293" ht="15.95" customHeight="1" spans="1:25">
      <c r="A293" s="202">
        <v>2100408</v>
      </c>
      <c r="B293" s="75" t="s">
        <v>978</v>
      </c>
      <c r="C293" s="60">
        <v>41</v>
      </c>
      <c r="D293" s="60">
        <v>728</v>
      </c>
      <c r="E293" s="99">
        <f t="shared" si="162"/>
        <v>1775.60975609756</v>
      </c>
      <c r="F293" s="98">
        <f t="shared" si="171"/>
        <v>-2</v>
      </c>
      <c r="G293" s="99">
        <f t="shared" si="163"/>
        <v>-0.273972602739725</v>
      </c>
      <c r="H293" s="60">
        <v>44</v>
      </c>
      <c r="I293" s="98">
        <f t="shared" si="164"/>
        <v>3</v>
      </c>
      <c r="J293" s="99">
        <f t="shared" si="165"/>
        <v>7.31707317073171</v>
      </c>
      <c r="K293" s="202">
        <v>2100408</v>
      </c>
      <c r="L293" s="202" t="s">
        <v>978</v>
      </c>
      <c r="M293" s="184">
        <v>730</v>
      </c>
      <c r="N293" s="184">
        <v>600</v>
      </c>
      <c r="O293" s="184">
        <f>C293</f>
        <v>41</v>
      </c>
      <c r="P293" s="184">
        <f t="shared" si="167"/>
        <v>728</v>
      </c>
      <c r="Q293" s="207"/>
      <c r="R293" s="185"/>
      <c r="S293" s="159"/>
      <c r="T293" s="195"/>
      <c r="U293" s="195">
        <f t="shared" si="168"/>
        <v>0</v>
      </c>
      <c r="W293" s="89">
        <v>2100101</v>
      </c>
      <c r="X293" s="89" t="s">
        <v>471</v>
      </c>
      <c r="Y293" s="118"/>
    </row>
    <row r="294" ht="15.95" customHeight="1" spans="1:25">
      <c r="A294" s="202">
        <v>2100409</v>
      </c>
      <c r="B294" s="75" t="s">
        <v>979</v>
      </c>
      <c r="C294" s="60">
        <v>25</v>
      </c>
      <c r="D294" s="60">
        <v>25</v>
      </c>
      <c r="E294" s="99">
        <f t="shared" si="162"/>
        <v>100</v>
      </c>
      <c r="F294" s="98">
        <f t="shared" si="171"/>
        <v>-7</v>
      </c>
      <c r="G294" s="99">
        <f t="shared" si="163"/>
        <v>-21.875</v>
      </c>
      <c r="H294" s="60">
        <v>17</v>
      </c>
      <c r="I294" s="98">
        <f t="shared" si="164"/>
        <v>-8</v>
      </c>
      <c r="J294" s="99">
        <f t="shared" si="165"/>
        <v>-32</v>
      </c>
      <c r="K294" s="202">
        <v>2100409</v>
      </c>
      <c r="L294" s="202" t="s">
        <v>979</v>
      </c>
      <c r="M294" s="184">
        <v>32</v>
      </c>
      <c r="N294" s="184">
        <v>23</v>
      </c>
      <c r="O294" s="184">
        <f>C294</f>
        <v>25</v>
      </c>
      <c r="P294" s="184">
        <f t="shared" si="167"/>
        <v>25</v>
      </c>
      <c r="Q294" s="207"/>
      <c r="R294" s="185"/>
      <c r="S294" s="159"/>
      <c r="T294" s="195"/>
      <c r="U294" s="195">
        <f t="shared" si="168"/>
        <v>0</v>
      </c>
      <c r="V294" s="188"/>
      <c r="W294" s="89">
        <v>2100102</v>
      </c>
      <c r="X294" s="89" t="s">
        <v>473</v>
      </c>
      <c r="Y294" s="118"/>
    </row>
    <row r="295" ht="15.95" customHeight="1" spans="1:25">
      <c r="A295" s="202">
        <v>2100410</v>
      </c>
      <c r="B295" s="209" t="s">
        <v>980</v>
      </c>
      <c r="C295" s="60">
        <v>6</v>
      </c>
      <c r="D295" s="60">
        <v>256</v>
      </c>
      <c r="E295" s="99">
        <f t="shared" si="162"/>
        <v>4266.66666666667</v>
      </c>
      <c r="F295" s="98">
        <f t="shared" si="171"/>
        <v>-511</v>
      </c>
      <c r="G295" s="99">
        <f t="shared" si="163"/>
        <v>-66.6232073011734</v>
      </c>
      <c r="H295" s="60">
        <v>205</v>
      </c>
      <c r="I295" s="98">
        <f t="shared" si="164"/>
        <v>199</v>
      </c>
      <c r="J295" s="99">
        <f t="shared" si="165"/>
        <v>3316.66666666667</v>
      </c>
      <c r="K295" s="202">
        <v>2100410</v>
      </c>
      <c r="L295" s="202" t="s">
        <v>980</v>
      </c>
      <c r="M295" s="184">
        <v>767</v>
      </c>
      <c r="N295" s="184">
        <v>160</v>
      </c>
      <c r="O295" s="184">
        <f>C295+436</f>
        <v>442</v>
      </c>
      <c r="P295" s="184">
        <f t="shared" si="167"/>
        <v>256</v>
      </c>
      <c r="Q295" s="207"/>
      <c r="R295" s="185"/>
      <c r="S295" s="159"/>
      <c r="T295" s="195"/>
      <c r="U295" s="195">
        <f t="shared" si="168"/>
        <v>0</v>
      </c>
      <c r="V295" s="188"/>
      <c r="W295" s="89">
        <v>2100103</v>
      </c>
      <c r="X295" s="89" t="s">
        <v>549</v>
      </c>
      <c r="Y295" s="118"/>
    </row>
    <row r="296" ht="15.95" customHeight="1" spans="1:25">
      <c r="A296" s="202">
        <v>2100499</v>
      </c>
      <c r="B296" s="209" t="s">
        <v>981</v>
      </c>
      <c r="C296" s="60"/>
      <c r="D296" s="60"/>
      <c r="E296" s="99">
        <f t="shared" si="162"/>
        <v>0</v>
      </c>
      <c r="F296" s="98">
        <f t="shared" si="171"/>
        <v>-1</v>
      </c>
      <c r="G296" s="99">
        <f t="shared" si="163"/>
        <v>-100</v>
      </c>
      <c r="H296" s="60"/>
      <c r="I296" s="98">
        <f t="shared" si="164"/>
        <v>0</v>
      </c>
      <c r="J296" s="99">
        <f t="shared" si="165"/>
        <v>0</v>
      </c>
      <c r="K296" s="202">
        <v>2100499</v>
      </c>
      <c r="L296" s="202" t="s">
        <v>981</v>
      </c>
      <c r="M296" s="184">
        <v>1</v>
      </c>
      <c r="N296" s="184"/>
      <c r="O296" s="184"/>
      <c r="P296" s="184">
        <f t="shared" si="167"/>
        <v>0</v>
      </c>
      <c r="Q296" s="207"/>
      <c r="R296" s="185"/>
      <c r="S296" s="159"/>
      <c r="T296" s="195"/>
      <c r="U296" s="195">
        <f t="shared" si="168"/>
        <v>0</v>
      </c>
      <c r="W296" s="89">
        <v>2100199</v>
      </c>
      <c r="X296" s="89" t="s">
        <v>982</v>
      </c>
      <c r="Y296" s="118"/>
    </row>
    <row r="297" ht="15.95" customHeight="1" spans="1:25">
      <c r="A297" s="202">
        <v>21006</v>
      </c>
      <c r="B297" s="209" t="s">
        <v>983</v>
      </c>
      <c r="C297" s="60">
        <f t="shared" ref="C297:H297" si="188">SUM(C298:C299)</f>
        <v>0</v>
      </c>
      <c r="D297" s="60">
        <f t="shared" si="188"/>
        <v>0</v>
      </c>
      <c r="E297" s="99">
        <f t="shared" si="162"/>
        <v>0</v>
      </c>
      <c r="F297" s="98">
        <f t="shared" si="171"/>
        <v>0</v>
      </c>
      <c r="G297" s="99">
        <f t="shared" si="163"/>
        <v>0</v>
      </c>
      <c r="H297" s="60">
        <f t="shared" si="188"/>
        <v>0</v>
      </c>
      <c r="I297" s="98">
        <f t="shared" si="164"/>
        <v>0</v>
      </c>
      <c r="J297" s="99">
        <f t="shared" si="165"/>
        <v>0</v>
      </c>
      <c r="K297" s="202">
        <v>21006</v>
      </c>
      <c r="L297" s="204" t="s">
        <v>983</v>
      </c>
      <c r="M297" s="184"/>
      <c r="N297" s="184"/>
      <c r="O297" s="184"/>
      <c r="P297" s="184">
        <f t="shared" si="167"/>
        <v>0</v>
      </c>
      <c r="Q297" s="207"/>
      <c r="R297" s="185"/>
      <c r="S297" s="159"/>
      <c r="T297" s="195"/>
      <c r="U297" s="195">
        <f t="shared" si="168"/>
        <v>0</v>
      </c>
      <c r="W297" s="89">
        <v>21002</v>
      </c>
      <c r="X297" s="194" t="s">
        <v>984</v>
      </c>
      <c r="Y297" s="118"/>
    </row>
    <row r="298" ht="15.95" customHeight="1" spans="1:25">
      <c r="A298" s="202">
        <v>2100601</v>
      </c>
      <c r="B298" s="209" t="s">
        <v>985</v>
      </c>
      <c r="C298" s="60"/>
      <c r="D298" s="60"/>
      <c r="E298" s="99">
        <f t="shared" si="162"/>
        <v>0</v>
      </c>
      <c r="F298" s="98">
        <f t="shared" si="171"/>
        <v>0</v>
      </c>
      <c r="G298" s="99">
        <f t="shared" si="163"/>
        <v>0</v>
      </c>
      <c r="H298" s="60"/>
      <c r="I298" s="98">
        <f t="shared" si="164"/>
        <v>0</v>
      </c>
      <c r="J298" s="99">
        <f t="shared" si="165"/>
        <v>0</v>
      </c>
      <c r="K298" s="202">
        <v>2100601</v>
      </c>
      <c r="L298" s="202" t="s">
        <v>985</v>
      </c>
      <c r="M298" s="184"/>
      <c r="N298" s="184"/>
      <c r="O298" s="184"/>
      <c r="P298" s="184">
        <f t="shared" si="167"/>
        <v>0</v>
      </c>
      <c r="Q298" s="207"/>
      <c r="R298" s="185"/>
      <c r="S298" s="159"/>
      <c r="T298" s="195"/>
      <c r="U298" s="195">
        <f t="shared" si="168"/>
        <v>0</v>
      </c>
      <c r="V298" s="188"/>
      <c r="W298" s="89">
        <v>2100201</v>
      </c>
      <c r="X298" s="89" t="s">
        <v>986</v>
      </c>
      <c r="Y298" s="118"/>
    </row>
    <row r="299" ht="15.95" customHeight="1" spans="1:25">
      <c r="A299" s="202">
        <v>2100699</v>
      </c>
      <c r="B299" s="209" t="s">
        <v>987</v>
      </c>
      <c r="C299" s="60"/>
      <c r="D299" s="60"/>
      <c r="E299" s="99">
        <f t="shared" si="162"/>
        <v>0</v>
      </c>
      <c r="F299" s="98">
        <f t="shared" si="171"/>
        <v>0</v>
      </c>
      <c r="G299" s="99">
        <f t="shared" si="163"/>
        <v>0</v>
      </c>
      <c r="H299" s="60"/>
      <c r="I299" s="98">
        <f t="shared" si="164"/>
        <v>0</v>
      </c>
      <c r="J299" s="99">
        <f t="shared" si="165"/>
        <v>0</v>
      </c>
      <c r="K299" s="202">
        <v>2100699</v>
      </c>
      <c r="L299" s="202" t="s">
        <v>987</v>
      </c>
      <c r="M299" s="184"/>
      <c r="N299" s="184"/>
      <c r="O299" s="184"/>
      <c r="P299" s="184">
        <f t="shared" si="167"/>
        <v>0</v>
      </c>
      <c r="Q299" s="207"/>
      <c r="R299" s="185"/>
      <c r="S299" s="159"/>
      <c r="T299" s="195"/>
      <c r="U299" s="195">
        <f t="shared" si="168"/>
        <v>0</v>
      </c>
      <c r="V299" s="188"/>
      <c r="W299" s="89">
        <v>2100202</v>
      </c>
      <c r="X299" s="89" t="s">
        <v>988</v>
      </c>
      <c r="Y299" s="118"/>
    </row>
    <row r="300" ht="15.95" customHeight="1" spans="1:25">
      <c r="A300" s="202">
        <v>21007</v>
      </c>
      <c r="B300" s="209" t="s">
        <v>989</v>
      </c>
      <c r="C300" s="60">
        <f t="shared" ref="C300:H300" si="189">SUM(C301:C303)</f>
        <v>553</v>
      </c>
      <c r="D300" s="60">
        <f t="shared" si="189"/>
        <v>844</v>
      </c>
      <c r="E300" s="99">
        <f t="shared" si="162"/>
        <v>152.622061482821</v>
      </c>
      <c r="F300" s="98">
        <f t="shared" si="171"/>
        <v>11</v>
      </c>
      <c r="G300" s="99">
        <f t="shared" si="163"/>
        <v>1.32052821128452</v>
      </c>
      <c r="H300" s="60">
        <f t="shared" si="189"/>
        <v>681</v>
      </c>
      <c r="I300" s="98">
        <f t="shared" si="164"/>
        <v>128</v>
      </c>
      <c r="J300" s="99">
        <f t="shared" si="165"/>
        <v>23.1464737793852</v>
      </c>
      <c r="K300" s="202">
        <v>21007</v>
      </c>
      <c r="L300" s="204" t="s">
        <v>989</v>
      </c>
      <c r="M300" s="60">
        <f t="shared" ref="M300:O300" si="190">SUM(M301:M303)</f>
        <v>833</v>
      </c>
      <c r="N300" s="60">
        <f t="shared" si="190"/>
        <v>685</v>
      </c>
      <c r="O300" s="60">
        <f t="shared" si="190"/>
        <v>585</v>
      </c>
      <c r="P300" s="184">
        <f t="shared" si="167"/>
        <v>844</v>
      </c>
      <c r="Q300" s="207"/>
      <c r="R300" s="185"/>
      <c r="S300" s="159"/>
      <c r="T300" s="195"/>
      <c r="U300" s="195">
        <f t="shared" si="168"/>
        <v>0</v>
      </c>
      <c r="W300" s="89">
        <v>2100203</v>
      </c>
      <c r="X300" s="89" t="s">
        <v>990</v>
      </c>
      <c r="Y300" s="118"/>
    </row>
    <row r="301" ht="15.95" customHeight="1" spans="1:25">
      <c r="A301" s="202">
        <v>2100716</v>
      </c>
      <c r="B301" s="209" t="s">
        <v>991</v>
      </c>
      <c r="C301" s="60">
        <v>254</v>
      </c>
      <c r="D301" s="60">
        <f>361-1</f>
        <v>360</v>
      </c>
      <c r="E301" s="99">
        <f t="shared" si="162"/>
        <v>141.732283464567</v>
      </c>
      <c r="F301" s="98">
        <f t="shared" si="171"/>
        <v>-6</v>
      </c>
      <c r="G301" s="99">
        <f t="shared" si="163"/>
        <v>-1.63934426229508</v>
      </c>
      <c r="H301" s="60">
        <v>337</v>
      </c>
      <c r="I301" s="98">
        <f t="shared" si="164"/>
        <v>83</v>
      </c>
      <c r="J301" s="99">
        <f t="shared" si="165"/>
        <v>32.6771653543307</v>
      </c>
      <c r="K301" s="202">
        <v>2100716</v>
      </c>
      <c r="L301" s="202" t="s">
        <v>991</v>
      </c>
      <c r="M301" s="184">
        <v>366</v>
      </c>
      <c r="N301" s="184">
        <v>309</v>
      </c>
      <c r="O301" s="184">
        <f>C301+35</f>
        <v>289</v>
      </c>
      <c r="P301" s="184">
        <f t="shared" si="167"/>
        <v>360</v>
      </c>
      <c r="Q301" s="207"/>
      <c r="R301" s="185"/>
      <c r="S301" s="159"/>
      <c r="T301" s="195"/>
      <c r="U301" s="195">
        <f t="shared" si="168"/>
        <v>0</v>
      </c>
      <c r="W301" s="89">
        <v>2100204</v>
      </c>
      <c r="X301" s="89" t="s">
        <v>992</v>
      </c>
      <c r="Y301" s="118"/>
    </row>
    <row r="302" ht="15.95" customHeight="1" spans="1:25">
      <c r="A302" s="202">
        <v>2100717</v>
      </c>
      <c r="B302" s="75" t="s">
        <v>993</v>
      </c>
      <c r="C302" s="60"/>
      <c r="D302" s="60">
        <v>172</v>
      </c>
      <c r="E302" s="99">
        <f t="shared" si="162"/>
        <v>0</v>
      </c>
      <c r="F302" s="98">
        <f t="shared" si="171"/>
        <v>37</v>
      </c>
      <c r="G302" s="99">
        <f t="shared" si="163"/>
        <v>27.4074074074074</v>
      </c>
      <c r="H302" s="60"/>
      <c r="I302" s="98">
        <f t="shared" si="164"/>
        <v>0</v>
      </c>
      <c r="J302" s="99">
        <f t="shared" si="165"/>
        <v>0</v>
      </c>
      <c r="K302" s="202">
        <v>2100717</v>
      </c>
      <c r="L302" s="202" t="s">
        <v>993</v>
      </c>
      <c r="M302" s="184">
        <v>135</v>
      </c>
      <c r="N302" s="184">
        <v>154</v>
      </c>
      <c r="O302" s="184"/>
      <c r="P302" s="184">
        <f t="shared" si="167"/>
        <v>172</v>
      </c>
      <c r="Q302" s="207"/>
      <c r="R302" s="185"/>
      <c r="S302" s="159"/>
      <c r="T302" s="195"/>
      <c r="U302" s="195">
        <f t="shared" si="168"/>
        <v>0</v>
      </c>
      <c r="V302" s="188"/>
      <c r="W302" s="89">
        <v>2100205</v>
      </c>
      <c r="X302" s="89" t="s">
        <v>994</v>
      </c>
      <c r="Y302" s="118"/>
    </row>
    <row r="303" ht="15.95" customHeight="1" spans="1:25">
      <c r="A303" s="202">
        <v>2100799</v>
      </c>
      <c r="B303" s="75" t="s">
        <v>995</v>
      </c>
      <c r="C303" s="60">
        <v>299</v>
      </c>
      <c r="D303" s="60">
        <f>314-2</f>
        <v>312</v>
      </c>
      <c r="E303" s="99">
        <f t="shared" si="162"/>
        <v>104.347826086957</v>
      </c>
      <c r="F303" s="98">
        <f t="shared" si="171"/>
        <v>-20</v>
      </c>
      <c r="G303" s="99">
        <f t="shared" si="163"/>
        <v>-6.02409638554217</v>
      </c>
      <c r="H303" s="60">
        <v>344</v>
      </c>
      <c r="I303" s="98">
        <f t="shared" si="164"/>
        <v>45</v>
      </c>
      <c r="J303" s="99">
        <f t="shared" si="165"/>
        <v>15.0501672240803</v>
      </c>
      <c r="K303" s="202">
        <v>2100799</v>
      </c>
      <c r="L303" s="202" t="s">
        <v>995</v>
      </c>
      <c r="M303" s="184">
        <v>332</v>
      </c>
      <c r="N303" s="184">
        <v>222</v>
      </c>
      <c r="O303" s="184">
        <f>C303-3</f>
        <v>296</v>
      </c>
      <c r="P303" s="184">
        <f t="shared" si="167"/>
        <v>312</v>
      </c>
      <c r="Q303" s="207"/>
      <c r="R303" s="185"/>
      <c r="S303" s="159"/>
      <c r="T303" s="195"/>
      <c r="U303" s="195">
        <f t="shared" si="168"/>
        <v>0</v>
      </c>
      <c r="V303" s="188"/>
      <c r="W303" s="89">
        <v>2100206</v>
      </c>
      <c r="X303" s="89" t="s">
        <v>996</v>
      </c>
      <c r="Y303" s="118"/>
    </row>
    <row r="304" s="67" customFormat="1" ht="15.95" customHeight="1" spans="1:25">
      <c r="A304" s="202">
        <v>21011</v>
      </c>
      <c r="B304" s="75" t="s">
        <v>997</v>
      </c>
      <c r="C304" s="60">
        <f t="shared" ref="C304:H304" si="191">SUM(C305:C308)</f>
        <v>1391</v>
      </c>
      <c r="D304" s="60">
        <f t="shared" si="191"/>
        <v>1080</v>
      </c>
      <c r="E304" s="99">
        <f t="shared" si="162"/>
        <v>77.6419841840403</v>
      </c>
      <c r="F304" s="98">
        <f t="shared" si="171"/>
        <v>23</v>
      </c>
      <c r="G304" s="99">
        <f t="shared" si="163"/>
        <v>2.1759697256386</v>
      </c>
      <c r="H304" s="60">
        <f t="shared" si="191"/>
        <v>1421</v>
      </c>
      <c r="I304" s="98">
        <f t="shared" si="164"/>
        <v>30</v>
      </c>
      <c r="J304" s="99">
        <f t="shared" si="165"/>
        <v>2.15672178289001</v>
      </c>
      <c r="K304" s="202">
        <v>21011</v>
      </c>
      <c r="L304" s="204" t="s">
        <v>997</v>
      </c>
      <c r="M304" s="60">
        <f t="shared" ref="M304:O304" si="192">SUM(M305:M308)</f>
        <v>1057</v>
      </c>
      <c r="N304" s="60">
        <f t="shared" si="192"/>
        <v>890</v>
      </c>
      <c r="O304" s="60">
        <f t="shared" si="192"/>
        <v>1484</v>
      </c>
      <c r="P304" s="184">
        <f t="shared" si="167"/>
        <v>1080</v>
      </c>
      <c r="Q304" s="207"/>
      <c r="R304" s="159"/>
      <c r="S304" s="159"/>
      <c r="T304" s="159"/>
      <c r="U304" s="193">
        <f t="shared" si="168"/>
        <v>0</v>
      </c>
      <c r="V304" s="71"/>
      <c r="W304" s="89">
        <v>2100207</v>
      </c>
      <c r="X304" s="89" t="s">
        <v>998</v>
      </c>
      <c r="Y304" s="118"/>
    </row>
    <row r="305" ht="15.95" customHeight="1" spans="1:25">
      <c r="A305" s="202">
        <v>2101101</v>
      </c>
      <c r="B305" s="75" t="s">
        <v>999</v>
      </c>
      <c r="C305" s="60">
        <v>201</v>
      </c>
      <c r="D305" s="60">
        <v>214</v>
      </c>
      <c r="E305" s="99">
        <f t="shared" si="162"/>
        <v>106.467661691542</v>
      </c>
      <c r="F305" s="98">
        <f t="shared" si="171"/>
        <v>31</v>
      </c>
      <c r="G305" s="99">
        <f t="shared" si="163"/>
        <v>16.9398907103825</v>
      </c>
      <c r="H305" s="60">
        <v>217</v>
      </c>
      <c r="I305" s="98">
        <f t="shared" si="164"/>
        <v>16</v>
      </c>
      <c r="J305" s="99">
        <f t="shared" si="165"/>
        <v>7.96019900497513</v>
      </c>
      <c r="K305" s="202">
        <v>2101101</v>
      </c>
      <c r="L305" s="202" t="s">
        <v>999</v>
      </c>
      <c r="M305" s="184">
        <v>183</v>
      </c>
      <c r="N305" s="184">
        <v>171</v>
      </c>
      <c r="O305" s="184">
        <f>C305+21</f>
        <v>222</v>
      </c>
      <c r="P305" s="184">
        <f t="shared" si="167"/>
        <v>214</v>
      </c>
      <c r="Q305" s="207"/>
      <c r="R305" s="185"/>
      <c r="S305" s="159"/>
      <c r="T305" s="185"/>
      <c r="U305" s="195">
        <f t="shared" si="168"/>
        <v>0</v>
      </c>
      <c r="W305" s="89">
        <v>2100208</v>
      </c>
      <c r="X305" s="89" t="s">
        <v>1000</v>
      </c>
      <c r="Y305" s="118"/>
    </row>
    <row r="306" ht="15.95" customHeight="1" spans="1:25">
      <c r="A306" s="202">
        <v>2101102</v>
      </c>
      <c r="B306" s="75" t="s">
        <v>1001</v>
      </c>
      <c r="C306" s="60">
        <v>799</v>
      </c>
      <c r="D306" s="60">
        <v>748</v>
      </c>
      <c r="E306" s="99">
        <f t="shared" si="162"/>
        <v>93.6170212765958</v>
      </c>
      <c r="F306" s="98">
        <f t="shared" si="171"/>
        <v>242</v>
      </c>
      <c r="G306" s="99">
        <f t="shared" si="163"/>
        <v>47.8260869565217</v>
      </c>
      <c r="H306" s="60">
        <v>843</v>
      </c>
      <c r="I306" s="98">
        <f t="shared" si="164"/>
        <v>44</v>
      </c>
      <c r="J306" s="99">
        <f t="shared" si="165"/>
        <v>5.50688360450564</v>
      </c>
      <c r="K306" s="202">
        <v>2101102</v>
      </c>
      <c r="L306" s="202" t="s">
        <v>1001</v>
      </c>
      <c r="M306" s="184">
        <v>506</v>
      </c>
      <c r="N306" s="184">
        <v>601</v>
      </c>
      <c r="O306" s="184">
        <f>C306+33</f>
        <v>832</v>
      </c>
      <c r="P306" s="184">
        <f t="shared" si="167"/>
        <v>748</v>
      </c>
      <c r="Q306" s="207"/>
      <c r="R306" s="185"/>
      <c r="S306" s="159"/>
      <c r="T306" s="195"/>
      <c r="U306" s="195">
        <f t="shared" si="168"/>
        <v>0</v>
      </c>
      <c r="V306" s="188"/>
      <c r="W306" s="89">
        <v>2100209</v>
      </c>
      <c r="X306" s="89" t="s">
        <v>1002</v>
      </c>
      <c r="Y306" s="118"/>
    </row>
    <row r="307" ht="15.95" customHeight="1" spans="1:25">
      <c r="A307" s="202">
        <v>2101103</v>
      </c>
      <c r="B307" s="75" t="s">
        <v>1003</v>
      </c>
      <c r="C307" s="60">
        <v>391</v>
      </c>
      <c r="D307" s="60">
        <v>118</v>
      </c>
      <c r="E307" s="99">
        <f t="shared" si="162"/>
        <v>30.1790281329923</v>
      </c>
      <c r="F307" s="98">
        <f t="shared" si="171"/>
        <v>-250</v>
      </c>
      <c r="G307" s="99">
        <f t="shared" si="163"/>
        <v>-67.9347826086957</v>
      </c>
      <c r="H307" s="60">
        <v>361</v>
      </c>
      <c r="I307" s="98">
        <f t="shared" si="164"/>
        <v>-30</v>
      </c>
      <c r="J307" s="99">
        <f t="shared" si="165"/>
        <v>-7.67263427109974</v>
      </c>
      <c r="K307" s="202">
        <v>2101103</v>
      </c>
      <c r="L307" s="202" t="s">
        <v>1003</v>
      </c>
      <c r="M307" s="184">
        <v>368</v>
      </c>
      <c r="N307" s="184">
        <v>118</v>
      </c>
      <c r="O307" s="184">
        <f>C307+39</f>
        <v>430</v>
      </c>
      <c r="P307" s="184">
        <f t="shared" si="167"/>
        <v>118</v>
      </c>
      <c r="Q307" s="207"/>
      <c r="R307" s="185"/>
      <c r="S307" s="159"/>
      <c r="T307" s="195"/>
      <c r="U307" s="195">
        <f t="shared" si="168"/>
        <v>0</v>
      </c>
      <c r="V307" s="188"/>
      <c r="W307" s="89">
        <v>2100210</v>
      </c>
      <c r="X307" s="89" t="s">
        <v>1004</v>
      </c>
      <c r="Y307" s="118"/>
    </row>
    <row r="308" ht="15.95" customHeight="1" spans="1:25">
      <c r="A308" s="202">
        <v>2101199</v>
      </c>
      <c r="B308" s="75" t="s">
        <v>1005</v>
      </c>
      <c r="C308" s="60"/>
      <c r="D308" s="60"/>
      <c r="E308" s="99">
        <f t="shared" si="162"/>
        <v>0</v>
      </c>
      <c r="F308" s="98">
        <f t="shared" si="171"/>
        <v>0</v>
      </c>
      <c r="G308" s="99">
        <f t="shared" si="163"/>
        <v>0</v>
      </c>
      <c r="H308" s="60"/>
      <c r="I308" s="98">
        <f t="shared" si="164"/>
        <v>0</v>
      </c>
      <c r="J308" s="99">
        <f t="shared" si="165"/>
        <v>0</v>
      </c>
      <c r="K308" s="202">
        <v>2101199</v>
      </c>
      <c r="L308" s="202" t="s">
        <v>1005</v>
      </c>
      <c r="M308" s="184"/>
      <c r="N308" s="184"/>
      <c r="O308" s="184"/>
      <c r="P308" s="184">
        <f t="shared" si="167"/>
        <v>0</v>
      </c>
      <c r="Q308" s="207"/>
      <c r="R308" s="185"/>
      <c r="S308" s="159"/>
      <c r="T308" s="195"/>
      <c r="U308" s="195">
        <f t="shared" si="168"/>
        <v>0</v>
      </c>
      <c r="W308" s="89">
        <v>2100211</v>
      </c>
      <c r="X308" s="89" t="s">
        <v>1006</v>
      </c>
      <c r="Y308" s="118"/>
    </row>
    <row r="309" ht="15.95" customHeight="1" spans="1:25">
      <c r="A309" s="202">
        <v>21012</v>
      </c>
      <c r="B309" s="75" t="s">
        <v>1007</v>
      </c>
      <c r="C309" s="60">
        <f t="shared" ref="C309:H309" si="193">SUM(C310:C312)</f>
        <v>0</v>
      </c>
      <c r="D309" s="60">
        <f t="shared" si="193"/>
        <v>0</v>
      </c>
      <c r="E309" s="99">
        <f t="shared" si="162"/>
        <v>0</v>
      </c>
      <c r="F309" s="98">
        <f t="shared" si="171"/>
        <v>0</v>
      </c>
      <c r="G309" s="99">
        <f t="shared" si="163"/>
        <v>0</v>
      </c>
      <c r="H309" s="60">
        <f t="shared" si="193"/>
        <v>0</v>
      </c>
      <c r="I309" s="98">
        <f t="shared" si="164"/>
        <v>0</v>
      </c>
      <c r="J309" s="99">
        <f t="shared" si="165"/>
        <v>0</v>
      </c>
      <c r="K309" s="202">
        <v>21012</v>
      </c>
      <c r="L309" s="204" t="s">
        <v>1007</v>
      </c>
      <c r="M309" s="184"/>
      <c r="N309" s="184"/>
      <c r="O309" s="184"/>
      <c r="P309" s="184">
        <f t="shared" si="167"/>
        <v>0</v>
      </c>
      <c r="Q309" s="207"/>
      <c r="R309" s="185"/>
      <c r="S309" s="159"/>
      <c r="T309" s="195"/>
      <c r="U309" s="195">
        <f t="shared" si="168"/>
        <v>0</v>
      </c>
      <c r="W309" s="89">
        <v>2100212</v>
      </c>
      <c r="X309" s="89" t="s">
        <v>1008</v>
      </c>
      <c r="Y309" s="118"/>
    </row>
    <row r="310" ht="15.95" customHeight="1" spans="1:25">
      <c r="A310" s="202">
        <v>2101201</v>
      </c>
      <c r="B310" s="75" t="s">
        <v>1009</v>
      </c>
      <c r="C310" s="60"/>
      <c r="D310" s="60"/>
      <c r="E310" s="99">
        <f t="shared" si="162"/>
        <v>0</v>
      </c>
      <c r="F310" s="98">
        <f t="shared" si="171"/>
        <v>0</v>
      </c>
      <c r="G310" s="99">
        <f t="shared" si="163"/>
        <v>0</v>
      </c>
      <c r="H310" s="60"/>
      <c r="I310" s="98">
        <f t="shared" si="164"/>
        <v>0</v>
      </c>
      <c r="J310" s="99">
        <f t="shared" si="165"/>
        <v>0</v>
      </c>
      <c r="K310" s="202">
        <v>2101201</v>
      </c>
      <c r="L310" s="202" t="s">
        <v>1009</v>
      </c>
      <c r="M310" s="184"/>
      <c r="N310" s="184"/>
      <c r="O310" s="184"/>
      <c r="P310" s="184">
        <f t="shared" si="167"/>
        <v>0</v>
      </c>
      <c r="Q310" s="207"/>
      <c r="R310" s="185"/>
      <c r="S310" s="159"/>
      <c r="T310" s="195"/>
      <c r="U310" s="195">
        <f t="shared" si="168"/>
        <v>0</v>
      </c>
      <c r="V310" s="188"/>
      <c r="W310" s="89">
        <v>2100299</v>
      </c>
      <c r="X310" s="89" t="s">
        <v>1010</v>
      </c>
      <c r="Y310" s="118"/>
    </row>
    <row r="311" ht="15.95" customHeight="1" spans="1:25">
      <c r="A311" s="202">
        <v>2101202</v>
      </c>
      <c r="B311" s="75" t="s">
        <v>1011</v>
      </c>
      <c r="C311" s="60"/>
      <c r="D311" s="60"/>
      <c r="E311" s="99">
        <f t="shared" si="162"/>
        <v>0</v>
      </c>
      <c r="F311" s="98">
        <f t="shared" si="171"/>
        <v>0</v>
      </c>
      <c r="G311" s="99">
        <f t="shared" si="163"/>
        <v>0</v>
      </c>
      <c r="H311" s="60"/>
      <c r="I311" s="98">
        <f t="shared" si="164"/>
        <v>0</v>
      </c>
      <c r="J311" s="99">
        <f t="shared" si="165"/>
        <v>0</v>
      </c>
      <c r="K311" s="202">
        <v>2101202</v>
      </c>
      <c r="L311" s="202" t="s">
        <v>1011</v>
      </c>
      <c r="M311" s="184"/>
      <c r="N311" s="184"/>
      <c r="O311" s="184"/>
      <c r="P311" s="184">
        <f t="shared" si="167"/>
        <v>0</v>
      </c>
      <c r="Q311" s="207"/>
      <c r="R311" s="185"/>
      <c r="S311" s="159"/>
      <c r="T311" s="195"/>
      <c r="U311" s="195">
        <f t="shared" si="168"/>
        <v>0</v>
      </c>
      <c r="V311" s="188"/>
      <c r="W311" s="89">
        <v>21003</v>
      </c>
      <c r="X311" s="194" t="s">
        <v>1012</v>
      </c>
      <c r="Y311" s="118"/>
    </row>
    <row r="312" ht="15.95" customHeight="1" spans="1:25">
      <c r="A312" s="202">
        <v>2101299</v>
      </c>
      <c r="B312" s="75" t="s">
        <v>1013</v>
      </c>
      <c r="C312" s="60"/>
      <c r="D312" s="60"/>
      <c r="E312" s="99">
        <f t="shared" si="162"/>
        <v>0</v>
      </c>
      <c r="F312" s="98">
        <f t="shared" si="171"/>
        <v>0</v>
      </c>
      <c r="G312" s="99">
        <f t="shared" si="163"/>
        <v>0</v>
      </c>
      <c r="H312" s="60"/>
      <c r="I312" s="98">
        <f t="shared" si="164"/>
        <v>0</v>
      </c>
      <c r="J312" s="99">
        <f t="shared" si="165"/>
        <v>0</v>
      </c>
      <c r="K312" s="202">
        <v>2101299</v>
      </c>
      <c r="L312" s="202" t="s">
        <v>1013</v>
      </c>
      <c r="M312" s="184"/>
      <c r="N312" s="184"/>
      <c r="O312" s="184"/>
      <c r="P312" s="184">
        <f t="shared" si="167"/>
        <v>0</v>
      </c>
      <c r="Q312" s="207"/>
      <c r="R312" s="185"/>
      <c r="S312" s="159"/>
      <c r="T312" s="195"/>
      <c r="U312" s="195">
        <f t="shared" si="168"/>
        <v>0</v>
      </c>
      <c r="W312" s="89">
        <v>2100301</v>
      </c>
      <c r="X312" s="89" t="s">
        <v>1014</v>
      </c>
      <c r="Y312" s="118"/>
    </row>
    <row r="313" ht="15.95" customHeight="1" spans="1:25">
      <c r="A313" s="202">
        <v>21013</v>
      </c>
      <c r="B313" s="75" t="s">
        <v>1015</v>
      </c>
      <c r="C313" s="60">
        <f t="shared" ref="C313:H313" si="194">SUM(C314:C316)</f>
        <v>9</v>
      </c>
      <c r="D313" s="60">
        <f t="shared" si="194"/>
        <v>66</v>
      </c>
      <c r="E313" s="99">
        <f t="shared" si="162"/>
        <v>733.333333333333</v>
      </c>
      <c r="F313" s="98">
        <f t="shared" si="171"/>
        <v>1</v>
      </c>
      <c r="G313" s="99">
        <f t="shared" si="163"/>
        <v>1.53846153846153</v>
      </c>
      <c r="H313" s="60">
        <f t="shared" si="194"/>
        <v>14</v>
      </c>
      <c r="I313" s="98">
        <f t="shared" si="164"/>
        <v>5</v>
      </c>
      <c r="J313" s="99">
        <f t="shared" si="165"/>
        <v>55.5555555555556</v>
      </c>
      <c r="K313" s="202">
        <v>21013</v>
      </c>
      <c r="L313" s="204" t="s">
        <v>1015</v>
      </c>
      <c r="M313" s="60">
        <f t="shared" ref="M313:O313" si="195">SUM(M314:M316)</f>
        <v>65</v>
      </c>
      <c r="N313" s="60">
        <f t="shared" si="195"/>
        <v>59</v>
      </c>
      <c r="O313" s="60">
        <f t="shared" si="195"/>
        <v>9</v>
      </c>
      <c r="P313" s="184">
        <f t="shared" si="167"/>
        <v>66</v>
      </c>
      <c r="Q313" s="207"/>
      <c r="R313" s="185"/>
      <c r="S313" s="159"/>
      <c r="T313" s="195"/>
      <c r="U313" s="195">
        <f t="shared" si="168"/>
        <v>0</v>
      </c>
      <c r="W313" s="89">
        <v>2100302</v>
      </c>
      <c r="X313" s="89" t="s">
        <v>1016</v>
      </c>
      <c r="Y313" s="118"/>
    </row>
    <row r="314" ht="15.95" customHeight="1" spans="1:25">
      <c r="A314" s="202">
        <v>2101301</v>
      </c>
      <c r="B314" s="75" t="s">
        <v>1017</v>
      </c>
      <c r="C314" s="60">
        <v>9</v>
      </c>
      <c r="D314" s="60">
        <v>66</v>
      </c>
      <c r="E314" s="99">
        <f t="shared" si="162"/>
        <v>733.333333333333</v>
      </c>
      <c r="F314" s="98">
        <f t="shared" si="171"/>
        <v>2</v>
      </c>
      <c r="G314" s="99">
        <f t="shared" si="163"/>
        <v>3.125</v>
      </c>
      <c r="H314" s="60">
        <v>14</v>
      </c>
      <c r="I314" s="98">
        <f t="shared" si="164"/>
        <v>5</v>
      </c>
      <c r="J314" s="99">
        <f t="shared" si="165"/>
        <v>55.5555555555556</v>
      </c>
      <c r="K314" s="202">
        <v>2101301</v>
      </c>
      <c r="L314" s="202" t="s">
        <v>1017</v>
      </c>
      <c r="M314" s="184">
        <v>64</v>
      </c>
      <c r="N314" s="184">
        <v>59</v>
      </c>
      <c r="O314" s="184">
        <f>C314</f>
        <v>9</v>
      </c>
      <c r="P314" s="184">
        <f t="shared" si="167"/>
        <v>66</v>
      </c>
      <c r="Q314" s="207"/>
      <c r="R314" s="185"/>
      <c r="S314" s="159"/>
      <c r="T314" s="195"/>
      <c r="U314" s="195">
        <f t="shared" si="168"/>
        <v>0</v>
      </c>
      <c r="V314" s="188"/>
      <c r="W314" s="89">
        <v>2100399</v>
      </c>
      <c r="X314" s="89" t="s">
        <v>1018</v>
      </c>
      <c r="Y314" s="118"/>
    </row>
    <row r="315" ht="15.95" customHeight="1" spans="1:25">
      <c r="A315" s="202">
        <v>2101302</v>
      </c>
      <c r="B315" s="75" t="s">
        <v>1019</v>
      </c>
      <c r="C315" s="60"/>
      <c r="D315" s="60"/>
      <c r="E315" s="99">
        <f t="shared" si="162"/>
        <v>0</v>
      </c>
      <c r="F315" s="98">
        <f t="shared" si="171"/>
        <v>0</v>
      </c>
      <c r="G315" s="99">
        <f t="shared" si="163"/>
        <v>0</v>
      </c>
      <c r="H315" s="60"/>
      <c r="I315" s="98">
        <f t="shared" si="164"/>
        <v>0</v>
      </c>
      <c r="J315" s="99">
        <f t="shared" si="165"/>
        <v>0</v>
      </c>
      <c r="K315" s="202">
        <v>2101302</v>
      </c>
      <c r="L315" s="202" t="s">
        <v>1019</v>
      </c>
      <c r="M315" s="184"/>
      <c r="N315" s="184"/>
      <c r="O315" s="184"/>
      <c r="P315" s="184">
        <f t="shared" si="167"/>
        <v>0</v>
      </c>
      <c r="Q315" s="207"/>
      <c r="R315" s="185"/>
      <c r="S315" s="159"/>
      <c r="T315" s="195"/>
      <c r="U315" s="195">
        <f t="shared" si="168"/>
        <v>0</v>
      </c>
      <c r="V315" s="188"/>
      <c r="W315" s="89">
        <v>21004</v>
      </c>
      <c r="X315" s="194" t="s">
        <v>1020</v>
      </c>
      <c r="Y315" s="118"/>
    </row>
    <row r="316" ht="15.95" customHeight="1" spans="1:25">
      <c r="A316" s="202">
        <v>2101399</v>
      </c>
      <c r="B316" s="75" t="s">
        <v>1021</v>
      </c>
      <c r="C316" s="60"/>
      <c r="D316" s="60"/>
      <c r="E316" s="99">
        <f t="shared" si="162"/>
        <v>0</v>
      </c>
      <c r="F316" s="98">
        <f t="shared" si="171"/>
        <v>-1</v>
      </c>
      <c r="G316" s="99">
        <f t="shared" si="163"/>
        <v>-100</v>
      </c>
      <c r="H316" s="60"/>
      <c r="I316" s="98">
        <f t="shared" si="164"/>
        <v>0</v>
      </c>
      <c r="J316" s="99">
        <f t="shared" si="165"/>
        <v>0</v>
      </c>
      <c r="K316" s="202">
        <v>2101399</v>
      </c>
      <c r="L316" s="202" t="s">
        <v>1021</v>
      </c>
      <c r="M316" s="184">
        <v>1</v>
      </c>
      <c r="N316" s="184"/>
      <c r="O316" s="184"/>
      <c r="P316" s="184">
        <f t="shared" si="167"/>
        <v>0</v>
      </c>
      <c r="Q316" s="207"/>
      <c r="R316" s="185"/>
      <c r="S316" s="159"/>
      <c r="T316" s="195"/>
      <c r="U316" s="195">
        <f t="shared" si="168"/>
        <v>0</v>
      </c>
      <c r="W316" s="89">
        <v>2100401</v>
      </c>
      <c r="X316" s="89" t="s">
        <v>1022</v>
      </c>
      <c r="Y316" s="118"/>
    </row>
    <row r="317" ht="15.95" customHeight="1" spans="1:25">
      <c r="A317" s="202">
        <v>21014</v>
      </c>
      <c r="B317" s="75" t="s">
        <v>1023</v>
      </c>
      <c r="C317" s="60">
        <f t="shared" ref="C317:H317" si="196">SUM(C318:C319)</f>
        <v>0</v>
      </c>
      <c r="D317" s="60">
        <f t="shared" si="196"/>
        <v>0</v>
      </c>
      <c r="E317" s="99">
        <f t="shared" si="162"/>
        <v>0</v>
      </c>
      <c r="F317" s="98">
        <f t="shared" si="171"/>
        <v>0</v>
      </c>
      <c r="G317" s="99">
        <f t="shared" si="163"/>
        <v>0</v>
      </c>
      <c r="H317" s="60">
        <f t="shared" si="196"/>
        <v>0</v>
      </c>
      <c r="I317" s="98">
        <f t="shared" si="164"/>
        <v>0</v>
      </c>
      <c r="J317" s="99">
        <f t="shared" si="165"/>
        <v>0</v>
      </c>
      <c r="K317" s="202">
        <v>21014</v>
      </c>
      <c r="L317" s="204" t="s">
        <v>1023</v>
      </c>
      <c r="M317" s="184"/>
      <c r="N317" s="184"/>
      <c r="O317" s="184"/>
      <c r="P317" s="184">
        <f t="shared" si="167"/>
        <v>0</v>
      </c>
      <c r="Q317" s="207"/>
      <c r="R317" s="185"/>
      <c r="S317" s="159"/>
      <c r="T317" s="195"/>
      <c r="U317" s="195">
        <f t="shared" si="168"/>
        <v>0</v>
      </c>
      <c r="W317" s="89">
        <v>2100402</v>
      </c>
      <c r="X317" s="89" t="s">
        <v>1024</v>
      </c>
      <c r="Y317" s="118"/>
    </row>
    <row r="318" ht="15.95" customHeight="1" spans="1:25">
      <c r="A318" s="202">
        <v>2101401</v>
      </c>
      <c r="B318" s="75" t="s">
        <v>1025</v>
      </c>
      <c r="C318" s="60"/>
      <c r="D318" s="60"/>
      <c r="E318" s="99">
        <f t="shared" si="162"/>
        <v>0</v>
      </c>
      <c r="F318" s="98">
        <f t="shared" si="171"/>
        <v>0</v>
      </c>
      <c r="G318" s="99">
        <f t="shared" si="163"/>
        <v>0</v>
      </c>
      <c r="H318" s="60"/>
      <c r="I318" s="98">
        <f t="shared" si="164"/>
        <v>0</v>
      </c>
      <c r="J318" s="99">
        <f t="shared" si="165"/>
        <v>0</v>
      </c>
      <c r="K318" s="202">
        <v>2101401</v>
      </c>
      <c r="L318" s="202" t="s">
        <v>1025</v>
      </c>
      <c r="M318" s="184"/>
      <c r="N318" s="184"/>
      <c r="O318" s="184"/>
      <c r="P318" s="184">
        <f t="shared" si="167"/>
        <v>0</v>
      </c>
      <c r="Q318" s="207"/>
      <c r="R318" s="185"/>
      <c r="S318" s="159"/>
      <c r="T318" s="195"/>
      <c r="U318" s="195">
        <f t="shared" si="168"/>
        <v>0</v>
      </c>
      <c r="V318" s="188"/>
      <c r="W318" s="89">
        <v>2100403</v>
      </c>
      <c r="X318" s="89" t="s">
        <v>1026</v>
      </c>
      <c r="Y318" s="118"/>
    </row>
    <row r="319" ht="15.95" customHeight="1" spans="1:25">
      <c r="A319" s="202">
        <v>2101499</v>
      </c>
      <c r="B319" s="75" t="s">
        <v>1027</v>
      </c>
      <c r="C319" s="60"/>
      <c r="D319" s="60"/>
      <c r="E319" s="99">
        <f t="shared" si="162"/>
        <v>0</v>
      </c>
      <c r="F319" s="98">
        <f t="shared" si="171"/>
        <v>0</v>
      </c>
      <c r="G319" s="99">
        <f t="shared" si="163"/>
        <v>0</v>
      </c>
      <c r="H319" s="60"/>
      <c r="I319" s="98">
        <f t="shared" si="164"/>
        <v>0</v>
      </c>
      <c r="J319" s="99">
        <f t="shared" si="165"/>
        <v>0</v>
      </c>
      <c r="K319" s="202">
        <v>2101499</v>
      </c>
      <c r="L319" s="202" t="s">
        <v>1027</v>
      </c>
      <c r="M319" s="184"/>
      <c r="N319" s="184"/>
      <c r="O319" s="184"/>
      <c r="P319" s="184">
        <f t="shared" si="167"/>
        <v>0</v>
      </c>
      <c r="Q319" s="207"/>
      <c r="R319" s="185"/>
      <c r="S319" s="159"/>
      <c r="T319" s="195"/>
      <c r="U319" s="195">
        <f t="shared" si="168"/>
        <v>0</v>
      </c>
      <c r="V319" s="188"/>
      <c r="W319" s="89">
        <v>2100404</v>
      </c>
      <c r="X319" s="89" t="s">
        <v>1028</v>
      </c>
      <c r="Y319" s="118"/>
    </row>
    <row r="320" ht="15.95" customHeight="1" spans="1:25">
      <c r="A320" s="202">
        <v>21015</v>
      </c>
      <c r="B320" s="75" t="s">
        <v>1029</v>
      </c>
      <c r="C320" s="60">
        <f t="shared" ref="C320:H320" si="197">SUM(C321:C321)</f>
        <v>0</v>
      </c>
      <c r="D320" s="60">
        <f t="shared" si="197"/>
        <v>0</v>
      </c>
      <c r="E320" s="99">
        <f t="shared" si="162"/>
        <v>0</v>
      </c>
      <c r="F320" s="98">
        <f t="shared" si="171"/>
        <v>0</v>
      </c>
      <c r="G320" s="99">
        <f t="shared" si="163"/>
        <v>0</v>
      </c>
      <c r="H320" s="60">
        <f t="shared" si="197"/>
        <v>0</v>
      </c>
      <c r="I320" s="98">
        <f t="shared" si="164"/>
        <v>0</v>
      </c>
      <c r="J320" s="99">
        <f t="shared" si="165"/>
        <v>0</v>
      </c>
      <c r="K320" s="202">
        <v>21015</v>
      </c>
      <c r="L320" s="204" t="s">
        <v>1029</v>
      </c>
      <c r="M320" s="184"/>
      <c r="N320" s="184"/>
      <c r="O320" s="184"/>
      <c r="P320" s="184">
        <f t="shared" si="167"/>
        <v>0</v>
      </c>
      <c r="Q320" s="207"/>
      <c r="R320" s="185"/>
      <c r="S320" s="159"/>
      <c r="T320" s="195"/>
      <c r="U320" s="195">
        <f t="shared" si="168"/>
        <v>0</v>
      </c>
      <c r="W320" s="89">
        <v>2100405</v>
      </c>
      <c r="X320" s="89" t="s">
        <v>1030</v>
      </c>
      <c r="Y320" s="118"/>
    </row>
    <row r="321" ht="15.95" customHeight="1" spans="1:25">
      <c r="A321" s="202">
        <v>2101599</v>
      </c>
      <c r="B321" s="75" t="s">
        <v>1031</v>
      </c>
      <c r="C321" s="60"/>
      <c r="D321" s="60"/>
      <c r="E321" s="99">
        <f t="shared" si="162"/>
        <v>0</v>
      </c>
      <c r="F321" s="98">
        <f t="shared" si="171"/>
        <v>0</v>
      </c>
      <c r="G321" s="99">
        <f t="shared" si="163"/>
        <v>0</v>
      </c>
      <c r="H321" s="60"/>
      <c r="I321" s="98">
        <f t="shared" si="164"/>
        <v>0</v>
      </c>
      <c r="J321" s="99">
        <f t="shared" si="165"/>
        <v>0</v>
      </c>
      <c r="K321" s="202">
        <v>2101599</v>
      </c>
      <c r="L321" s="202" t="s">
        <v>1031</v>
      </c>
      <c r="M321" s="184"/>
      <c r="N321" s="184"/>
      <c r="O321" s="184"/>
      <c r="P321" s="184">
        <f t="shared" si="167"/>
        <v>0</v>
      </c>
      <c r="Q321" s="207"/>
      <c r="R321" s="185"/>
      <c r="S321" s="159"/>
      <c r="T321" s="195"/>
      <c r="U321" s="195">
        <f t="shared" si="168"/>
        <v>0</v>
      </c>
      <c r="W321" s="89">
        <v>2100601</v>
      </c>
      <c r="X321" s="89" t="s">
        <v>1032</v>
      </c>
      <c r="Y321" s="118"/>
    </row>
    <row r="322" ht="15.95" customHeight="1" spans="1:25">
      <c r="A322" s="202">
        <v>21016</v>
      </c>
      <c r="B322" s="75" t="s">
        <v>1033</v>
      </c>
      <c r="C322" s="60">
        <f t="shared" ref="C322:H322" si="198">SUM(C323)</f>
        <v>5</v>
      </c>
      <c r="D322" s="60">
        <f t="shared" si="198"/>
        <v>5</v>
      </c>
      <c r="E322" s="99">
        <f t="shared" si="162"/>
        <v>100</v>
      </c>
      <c r="F322" s="98">
        <f t="shared" si="171"/>
        <v>1</v>
      </c>
      <c r="G322" s="99">
        <f t="shared" si="163"/>
        <v>25</v>
      </c>
      <c r="H322" s="60">
        <f t="shared" si="198"/>
        <v>0</v>
      </c>
      <c r="I322" s="98">
        <f t="shared" si="164"/>
        <v>-5</v>
      </c>
      <c r="J322" s="99">
        <f t="shared" si="165"/>
        <v>-100</v>
      </c>
      <c r="K322" s="202">
        <v>21016</v>
      </c>
      <c r="L322" s="204" t="s">
        <v>1033</v>
      </c>
      <c r="M322" s="60">
        <f t="shared" ref="M322:O322" si="199">M323</f>
        <v>4</v>
      </c>
      <c r="N322" s="60">
        <f t="shared" si="199"/>
        <v>5</v>
      </c>
      <c r="O322" s="60">
        <f t="shared" si="199"/>
        <v>5</v>
      </c>
      <c r="P322" s="184">
        <f t="shared" si="167"/>
        <v>5</v>
      </c>
      <c r="Q322" s="207"/>
      <c r="R322" s="185"/>
      <c r="S322" s="159"/>
      <c r="T322" s="195"/>
      <c r="U322" s="195">
        <f t="shared" si="168"/>
        <v>0</v>
      </c>
      <c r="W322" s="89">
        <v>2100699</v>
      </c>
      <c r="X322" s="89" t="s">
        <v>1034</v>
      </c>
      <c r="Y322" s="118"/>
    </row>
    <row r="323" ht="15.95" customHeight="1" spans="1:25">
      <c r="A323" s="202">
        <v>2101601</v>
      </c>
      <c r="B323" s="75" t="s">
        <v>1035</v>
      </c>
      <c r="C323" s="60">
        <v>5</v>
      </c>
      <c r="D323" s="60">
        <v>5</v>
      </c>
      <c r="E323" s="99">
        <f t="shared" si="162"/>
        <v>100</v>
      </c>
      <c r="F323" s="98">
        <f t="shared" si="171"/>
        <v>1</v>
      </c>
      <c r="G323" s="99">
        <f t="shared" si="163"/>
        <v>25</v>
      </c>
      <c r="H323" s="60"/>
      <c r="I323" s="98">
        <f t="shared" si="164"/>
        <v>-5</v>
      </c>
      <c r="J323" s="99">
        <f t="shared" si="165"/>
        <v>-100</v>
      </c>
      <c r="K323" s="202">
        <v>2101601</v>
      </c>
      <c r="L323" s="202" t="s">
        <v>1035</v>
      </c>
      <c r="M323" s="184">
        <v>4</v>
      </c>
      <c r="N323" s="184">
        <v>5</v>
      </c>
      <c r="O323" s="184">
        <f>C323</f>
        <v>5</v>
      </c>
      <c r="P323" s="184">
        <f t="shared" si="167"/>
        <v>5</v>
      </c>
      <c r="Q323" s="207"/>
      <c r="R323" s="185"/>
      <c r="S323" s="159"/>
      <c r="T323" s="195"/>
      <c r="U323" s="195">
        <f t="shared" si="168"/>
        <v>0</v>
      </c>
      <c r="V323" s="188"/>
      <c r="W323" s="89">
        <v>21007</v>
      </c>
      <c r="X323" s="194" t="s">
        <v>1036</v>
      </c>
      <c r="Y323" s="118"/>
    </row>
    <row r="324" ht="15.95" customHeight="1" spans="1:25">
      <c r="A324" s="202">
        <v>21099</v>
      </c>
      <c r="B324" s="75" t="s">
        <v>1037</v>
      </c>
      <c r="C324" s="60">
        <f t="shared" ref="C324:H324" si="200">SUM(C325)</f>
        <v>0</v>
      </c>
      <c r="D324" s="60">
        <f t="shared" si="200"/>
        <v>15</v>
      </c>
      <c r="E324" s="99">
        <f t="shared" si="162"/>
        <v>0</v>
      </c>
      <c r="F324" s="98">
        <f t="shared" si="171"/>
        <v>12</v>
      </c>
      <c r="G324" s="99">
        <f t="shared" si="163"/>
        <v>400</v>
      </c>
      <c r="H324" s="60">
        <f t="shared" si="200"/>
        <v>0</v>
      </c>
      <c r="I324" s="98">
        <f t="shared" si="164"/>
        <v>0</v>
      </c>
      <c r="J324" s="99">
        <f t="shared" si="165"/>
        <v>0</v>
      </c>
      <c r="K324" s="202">
        <v>21099</v>
      </c>
      <c r="L324" s="204" t="s">
        <v>1037</v>
      </c>
      <c r="M324" s="60">
        <f t="shared" ref="M324:O324" si="201">M325</f>
        <v>3</v>
      </c>
      <c r="N324" s="60">
        <f t="shared" si="201"/>
        <v>3</v>
      </c>
      <c r="O324" s="184">
        <f t="shared" si="201"/>
        <v>386</v>
      </c>
      <c r="P324" s="184">
        <f t="shared" si="167"/>
        <v>15</v>
      </c>
      <c r="Q324" s="207"/>
      <c r="R324" s="185"/>
      <c r="S324" s="159"/>
      <c r="T324" s="195"/>
      <c r="U324" s="195">
        <f t="shared" si="168"/>
        <v>0</v>
      </c>
      <c r="V324" s="188"/>
      <c r="W324" s="89">
        <v>2100716</v>
      </c>
      <c r="X324" s="89" t="s">
        <v>1038</v>
      </c>
      <c r="Y324" s="118"/>
    </row>
    <row r="325" ht="15.95" customHeight="1" spans="1:25">
      <c r="A325" s="202">
        <v>2109901</v>
      </c>
      <c r="B325" s="75" t="s">
        <v>1039</v>
      </c>
      <c r="C325" s="60"/>
      <c r="D325" s="60">
        <v>15</v>
      </c>
      <c r="E325" s="99">
        <f t="shared" si="162"/>
        <v>0</v>
      </c>
      <c r="F325" s="98">
        <f t="shared" si="171"/>
        <v>12</v>
      </c>
      <c r="G325" s="99">
        <f t="shared" si="163"/>
        <v>400</v>
      </c>
      <c r="H325" s="60"/>
      <c r="I325" s="98">
        <f t="shared" si="164"/>
        <v>0</v>
      </c>
      <c r="J325" s="99">
        <f t="shared" si="165"/>
        <v>0</v>
      </c>
      <c r="K325" s="202">
        <v>2109999</v>
      </c>
      <c r="L325" s="202" t="s">
        <v>1039</v>
      </c>
      <c r="M325" s="184">
        <v>3</v>
      </c>
      <c r="N325" s="184">
        <v>3</v>
      </c>
      <c r="O325" s="184">
        <v>386</v>
      </c>
      <c r="P325" s="184">
        <f t="shared" si="167"/>
        <v>15</v>
      </c>
      <c r="Q325" s="207"/>
      <c r="R325" s="185"/>
      <c r="S325" s="159"/>
      <c r="T325" s="195"/>
      <c r="U325" s="195">
        <f t="shared" si="168"/>
        <v>0</v>
      </c>
      <c r="W325" s="89">
        <v>2100717</v>
      </c>
      <c r="X325" s="89" t="s">
        <v>1040</v>
      </c>
      <c r="Y325" s="118"/>
    </row>
    <row r="326" ht="15.95" customHeight="1" spans="1:25">
      <c r="A326" s="202">
        <v>211</v>
      </c>
      <c r="B326" s="97" t="s">
        <v>1041</v>
      </c>
      <c r="C326" s="55">
        <f t="shared" ref="C326:H326" si="202">SUM(C327,C330,C334,C336,C338,C340,C342,C344,C346,C348,C350,C352,C354,C356,C358)</f>
        <v>1082</v>
      </c>
      <c r="D326" s="55">
        <f t="shared" si="202"/>
        <v>223</v>
      </c>
      <c r="E326" s="96">
        <f t="shared" ref="E326:E389" si="203">IF(C326&lt;&gt;0,D326/C326*100,0)</f>
        <v>20.6099815157116</v>
      </c>
      <c r="F326" s="95">
        <f t="shared" si="171"/>
        <v>-404</v>
      </c>
      <c r="G326" s="96">
        <f t="shared" ref="G326:G389" si="204">IF(M326&lt;&gt;0,(D326/M326-1)*100,0)</f>
        <v>-64.4338118022329</v>
      </c>
      <c r="H326" s="55">
        <f t="shared" si="202"/>
        <v>168</v>
      </c>
      <c r="I326" s="95">
        <f t="shared" ref="I326:I389" si="205">H326-C326</f>
        <v>-914</v>
      </c>
      <c r="J326" s="96">
        <f t="shared" ref="J326:J389" si="206">IF(C326&lt;&gt;0,(H326/C326-1)*100,0)</f>
        <v>-84.4731977818854</v>
      </c>
      <c r="K326" s="204">
        <v>211</v>
      </c>
      <c r="L326" s="204" t="s">
        <v>1042</v>
      </c>
      <c r="M326" s="55">
        <f t="shared" ref="M326:O326" si="207">SUM(M327,M330,M334,M336,M338,M340,M342,M344,M346,M348,M350,M352,M354,M356,M358)</f>
        <v>627</v>
      </c>
      <c r="N326" s="55">
        <f t="shared" si="207"/>
        <v>84</v>
      </c>
      <c r="O326" s="55">
        <f t="shared" si="207"/>
        <v>1032</v>
      </c>
      <c r="P326" s="184">
        <f t="shared" ref="P326:P389" si="208">D326</f>
        <v>223</v>
      </c>
      <c r="Q326" s="207"/>
      <c r="R326" s="185"/>
      <c r="S326" s="159"/>
      <c r="T326" s="195"/>
      <c r="U326" s="195">
        <f t="shared" ref="U326:U389" si="209">Q326+R326+S326+T326</f>
        <v>0</v>
      </c>
      <c r="V326" s="188"/>
      <c r="W326" s="89">
        <v>2100799</v>
      </c>
      <c r="X326" s="89" t="s">
        <v>1043</v>
      </c>
      <c r="Y326" s="118"/>
    </row>
    <row r="327" ht="15.95" customHeight="1" spans="1:25">
      <c r="A327" s="202">
        <v>21101</v>
      </c>
      <c r="B327" s="75" t="s">
        <v>1044</v>
      </c>
      <c r="C327" s="60">
        <f t="shared" ref="C327:H327" si="210">SUM(C328:C329)</f>
        <v>67</v>
      </c>
      <c r="D327" s="60">
        <f t="shared" si="210"/>
        <v>37</v>
      </c>
      <c r="E327" s="99">
        <f t="shared" si="203"/>
        <v>55.2238805970149</v>
      </c>
      <c r="F327" s="98">
        <f t="shared" si="171"/>
        <v>-8</v>
      </c>
      <c r="G327" s="99">
        <f t="shared" si="204"/>
        <v>-17.7777777777778</v>
      </c>
      <c r="H327" s="60">
        <f t="shared" si="210"/>
        <v>0</v>
      </c>
      <c r="I327" s="98">
        <f t="shared" si="205"/>
        <v>-67</v>
      </c>
      <c r="J327" s="99">
        <f t="shared" si="206"/>
        <v>-100</v>
      </c>
      <c r="K327" s="202">
        <v>21101</v>
      </c>
      <c r="L327" s="204" t="s">
        <v>1044</v>
      </c>
      <c r="M327" s="60">
        <f t="shared" ref="M327:O327" si="211">SUM(M328:M329)</f>
        <v>45</v>
      </c>
      <c r="N327" s="60">
        <f t="shared" si="211"/>
        <v>34</v>
      </c>
      <c r="O327" s="60">
        <f t="shared" si="211"/>
        <v>39</v>
      </c>
      <c r="P327" s="184">
        <f t="shared" si="208"/>
        <v>37</v>
      </c>
      <c r="Q327" s="207"/>
      <c r="R327" s="185"/>
      <c r="S327" s="159"/>
      <c r="T327" s="195"/>
      <c r="U327" s="195">
        <f t="shared" si="209"/>
        <v>0</v>
      </c>
      <c r="V327" s="188"/>
      <c r="W327" s="89">
        <v>21011</v>
      </c>
      <c r="X327" s="194" t="s">
        <v>1045</v>
      </c>
      <c r="Y327" s="118"/>
    </row>
    <row r="328" ht="15.95" customHeight="1" spans="1:25">
      <c r="A328" s="202">
        <v>2110101</v>
      </c>
      <c r="B328" s="75" t="s">
        <v>470</v>
      </c>
      <c r="C328" s="60">
        <v>62</v>
      </c>
      <c r="D328" s="60"/>
      <c r="E328" s="99">
        <f t="shared" si="203"/>
        <v>0</v>
      </c>
      <c r="F328" s="98">
        <f t="shared" si="171"/>
        <v>0</v>
      </c>
      <c r="G328" s="99">
        <f t="shared" si="204"/>
        <v>0</v>
      </c>
      <c r="H328" s="60"/>
      <c r="I328" s="98">
        <f t="shared" si="205"/>
        <v>-62</v>
      </c>
      <c r="J328" s="99">
        <f t="shared" si="206"/>
        <v>-100</v>
      </c>
      <c r="K328" s="202">
        <v>2110101</v>
      </c>
      <c r="L328" s="202" t="s">
        <v>470</v>
      </c>
      <c r="M328" s="184"/>
      <c r="N328" s="184"/>
      <c r="O328" s="184">
        <f>C328-28</f>
        <v>34</v>
      </c>
      <c r="P328" s="184">
        <f t="shared" si="208"/>
        <v>0</v>
      </c>
      <c r="Q328" s="207"/>
      <c r="R328" s="185"/>
      <c r="S328" s="159"/>
      <c r="T328" s="185"/>
      <c r="U328" s="195">
        <f t="shared" si="209"/>
        <v>0</v>
      </c>
      <c r="W328" s="89">
        <v>2101101</v>
      </c>
      <c r="X328" s="89" t="s">
        <v>1046</v>
      </c>
      <c r="Y328" s="118"/>
    </row>
    <row r="329" ht="15.95" customHeight="1" spans="1:25">
      <c r="A329" s="202">
        <v>2110199</v>
      </c>
      <c r="B329" s="75" t="s">
        <v>1047</v>
      </c>
      <c r="C329" s="60">
        <v>5</v>
      </c>
      <c r="D329" s="60">
        <v>37</v>
      </c>
      <c r="E329" s="99">
        <f t="shared" si="203"/>
        <v>740</v>
      </c>
      <c r="F329" s="98">
        <f t="shared" si="171"/>
        <v>-8</v>
      </c>
      <c r="G329" s="99">
        <f t="shared" si="204"/>
        <v>-17.7777777777778</v>
      </c>
      <c r="H329" s="60"/>
      <c r="I329" s="98">
        <f t="shared" si="205"/>
        <v>-5</v>
      </c>
      <c r="J329" s="99">
        <f t="shared" si="206"/>
        <v>-100</v>
      </c>
      <c r="K329" s="202">
        <v>2110199</v>
      </c>
      <c r="L329" s="202" t="s">
        <v>1047</v>
      </c>
      <c r="M329" s="184">
        <v>45</v>
      </c>
      <c r="N329" s="184">
        <v>34</v>
      </c>
      <c r="O329" s="184">
        <f>C329</f>
        <v>5</v>
      </c>
      <c r="P329" s="184">
        <f t="shared" si="208"/>
        <v>37</v>
      </c>
      <c r="Q329" s="207"/>
      <c r="R329" s="185"/>
      <c r="S329" s="159"/>
      <c r="T329" s="195"/>
      <c r="U329" s="195">
        <f t="shared" si="209"/>
        <v>0</v>
      </c>
      <c r="W329" s="89">
        <v>21013</v>
      </c>
      <c r="X329" s="194" t="s">
        <v>1048</v>
      </c>
      <c r="Y329" s="118"/>
    </row>
    <row r="330" ht="15.95" customHeight="1" spans="1:25">
      <c r="A330" s="202">
        <v>21102</v>
      </c>
      <c r="B330" s="75" t="s">
        <v>1049</v>
      </c>
      <c r="C330" s="60">
        <f t="shared" ref="C330:H330" si="212">SUM(C331:C333)</f>
        <v>992</v>
      </c>
      <c r="D330" s="60">
        <f t="shared" si="212"/>
        <v>164</v>
      </c>
      <c r="E330" s="99">
        <f t="shared" si="203"/>
        <v>16.5322580645161</v>
      </c>
      <c r="F330" s="98">
        <f t="shared" ref="F330:F393" si="213">D330-M330</f>
        <v>-418</v>
      </c>
      <c r="G330" s="99">
        <f t="shared" si="204"/>
        <v>-71.8213058419244</v>
      </c>
      <c r="H330" s="60">
        <f t="shared" si="212"/>
        <v>168</v>
      </c>
      <c r="I330" s="98">
        <f t="shared" si="205"/>
        <v>-824</v>
      </c>
      <c r="J330" s="99">
        <f t="shared" si="206"/>
        <v>-83.0645161290323</v>
      </c>
      <c r="K330" s="202">
        <v>21102</v>
      </c>
      <c r="L330" s="204" t="s">
        <v>1049</v>
      </c>
      <c r="M330" s="60">
        <f t="shared" ref="M330:O330" si="214">SUM(M331:M333)</f>
        <v>582</v>
      </c>
      <c r="N330" s="60">
        <f t="shared" si="214"/>
        <v>43</v>
      </c>
      <c r="O330" s="60">
        <f t="shared" si="214"/>
        <v>980</v>
      </c>
      <c r="P330" s="184">
        <f t="shared" si="208"/>
        <v>164</v>
      </c>
      <c r="Q330" s="207"/>
      <c r="R330" s="185"/>
      <c r="S330" s="159"/>
      <c r="T330" s="195"/>
      <c r="U330" s="195">
        <f t="shared" si="209"/>
        <v>0</v>
      </c>
      <c r="W330" s="89">
        <v>2101301</v>
      </c>
      <c r="X330" s="89" t="s">
        <v>1050</v>
      </c>
      <c r="Y330" s="118"/>
    </row>
    <row r="331" ht="15.95" customHeight="1" spans="1:25">
      <c r="A331" s="202">
        <v>2110203</v>
      </c>
      <c r="B331" s="75" t="s">
        <v>1051</v>
      </c>
      <c r="C331" s="60"/>
      <c r="D331" s="60"/>
      <c r="E331" s="99">
        <f t="shared" si="203"/>
        <v>0</v>
      </c>
      <c r="F331" s="98">
        <f t="shared" si="213"/>
        <v>0</v>
      </c>
      <c r="G331" s="99">
        <f t="shared" si="204"/>
        <v>0</v>
      </c>
      <c r="H331" s="60"/>
      <c r="I331" s="98">
        <f t="shared" si="205"/>
        <v>0</v>
      </c>
      <c r="J331" s="99">
        <f t="shared" si="206"/>
        <v>0</v>
      </c>
      <c r="K331" s="202">
        <v>2110203</v>
      </c>
      <c r="L331" s="202" t="s">
        <v>1051</v>
      </c>
      <c r="M331" s="184"/>
      <c r="N331" s="184"/>
      <c r="O331" s="184"/>
      <c r="P331" s="184">
        <f t="shared" si="208"/>
        <v>0</v>
      </c>
      <c r="Q331" s="207"/>
      <c r="R331" s="185"/>
      <c r="S331" s="159"/>
      <c r="T331" s="195"/>
      <c r="U331" s="195">
        <f t="shared" si="209"/>
        <v>0</v>
      </c>
      <c r="V331" s="188"/>
      <c r="W331" s="89">
        <v>2101302</v>
      </c>
      <c r="X331" s="89" t="s">
        <v>1052</v>
      </c>
      <c r="Y331" s="118"/>
    </row>
    <row r="332" ht="15.95" customHeight="1" spans="1:25">
      <c r="A332" s="202">
        <v>2110204</v>
      </c>
      <c r="B332" s="75" t="s">
        <v>1053</v>
      </c>
      <c r="C332" s="60"/>
      <c r="D332" s="60"/>
      <c r="E332" s="99">
        <f t="shared" si="203"/>
        <v>0</v>
      </c>
      <c r="F332" s="98">
        <f t="shared" si="213"/>
        <v>0</v>
      </c>
      <c r="G332" s="99">
        <f t="shared" si="204"/>
        <v>0</v>
      </c>
      <c r="H332" s="60"/>
      <c r="I332" s="98">
        <f t="shared" si="205"/>
        <v>0</v>
      </c>
      <c r="J332" s="99">
        <f t="shared" si="206"/>
        <v>0</v>
      </c>
      <c r="K332" s="202">
        <v>2110204</v>
      </c>
      <c r="L332" s="202" t="s">
        <v>1053</v>
      </c>
      <c r="M332" s="184"/>
      <c r="N332" s="184"/>
      <c r="O332" s="184"/>
      <c r="P332" s="184">
        <f t="shared" si="208"/>
        <v>0</v>
      </c>
      <c r="Q332" s="207"/>
      <c r="R332" s="185"/>
      <c r="S332" s="159"/>
      <c r="T332" s="195"/>
      <c r="U332" s="195">
        <f t="shared" si="209"/>
        <v>0</v>
      </c>
      <c r="V332" s="188"/>
      <c r="W332" s="89">
        <v>2101399</v>
      </c>
      <c r="X332" s="89" t="s">
        <v>1054</v>
      </c>
      <c r="Y332" s="118"/>
    </row>
    <row r="333" ht="15.95" customHeight="1" spans="1:25">
      <c r="A333" s="202">
        <v>2110299</v>
      </c>
      <c r="B333" s="75" t="s">
        <v>1055</v>
      </c>
      <c r="C333" s="60">
        <v>992</v>
      </c>
      <c r="D333" s="60">
        <v>164</v>
      </c>
      <c r="E333" s="99">
        <f t="shared" si="203"/>
        <v>16.5322580645161</v>
      </c>
      <c r="F333" s="98">
        <f t="shared" si="213"/>
        <v>-418</v>
      </c>
      <c r="G333" s="99">
        <f t="shared" si="204"/>
        <v>-71.8213058419244</v>
      </c>
      <c r="H333" s="60">
        <v>168</v>
      </c>
      <c r="I333" s="98">
        <f t="shared" si="205"/>
        <v>-824</v>
      </c>
      <c r="J333" s="99">
        <f t="shared" si="206"/>
        <v>-83.0645161290323</v>
      </c>
      <c r="K333" s="202">
        <v>2110299</v>
      </c>
      <c r="L333" s="202" t="s">
        <v>1055</v>
      </c>
      <c r="M333" s="184">
        <v>582</v>
      </c>
      <c r="N333" s="184">
        <v>43</v>
      </c>
      <c r="O333" s="184">
        <f>C333-2-10</f>
        <v>980</v>
      </c>
      <c r="P333" s="184">
        <f t="shared" si="208"/>
        <v>164</v>
      </c>
      <c r="Q333" s="207"/>
      <c r="R333" s="185"/>
      <c r="S333" s="159"/>
      <c r="T333" s="195"/>
      <c r="U333" s="195">
        <f t="shared" si="209"/>
        <v>0</v>
      </c>
      <c r="W333" s="89">
        <v>21014</v>
      </c>
      <c r="X333" s="194" t="s">
        <v>1056</v>
      </c>
      <c r="Y333" s="118"/>
    </row>
    <row r="334" ht="15.95" customHeight="1" spans="1:25">
      <c r="A334" s="202">
        <v>21103</v>
      </c>
      <c r="B334" s="75" t="s">
        <v>1057</v>
      </c>
      <c r="C334" s="60">
        <f t="shared" ref="C334:H334" si="215">SUM(C335:C335)</f>
        <v>0</v>
      </c>
      <c r="D334" s="60">
        <f t="shared" si="215"/>
        <v>0</v>
      </c>
      <c r="E334" s="99">
        <f t="shared" si="203"/>
        <v>0</v>
      </c>
      <c r="F334" s="98">
        <f t="shared" si="213"/>
        <v>0</v>
      </c>
      <c r="G334" s="99">
        <f t="shared" si="204"/>
        <v>0</v>
      </c>
      <c r="H334" s="60">
        <f t="shared" si="215"/>
        <v>0</v>
      </c>
      <c r="I334" s="98">
        <f t="shared" si="205"/>
        <v>0</v>
      </c>
      <c r="J334" s="99">
        <f t="shared" si="206"/>
        <v>0</v>
      </c>
      <c r="K334" s="202">
        <v>21103</v>
      </c>
      <c r="L334" s="204" t="s">
        <v>1057</v>
      </c>
      <c r="M334" s="184"/>
      <c r="N334" s="184"/>
      <c r="O334" s="184"/>
      <c r="P334" s="184">
        <f t="shared" si="208"/>
        <v>0</v>
      </c>
      <c r="Q334" s="207"/>
      <c r="R334" s="185"/>
      <c r="S334" s="159"/>
      <c r="T334" s="195"/>
      <c r="U334" s="195">
        <f t="shared" si="209"/>
        <v>0</v>
      </c>
      <c r="W334" s="89">
        <v>2101401</v>
      </c>
      <c r="X334" s="89" t="s">
        <v>1058</v>
      </c>
      <c r="Y334" s="118"/>
    </row>
    <row r="335" ht="15.95" customHeight="1" spans="1:25">
      <c r="A335" s="202">
        <v>2110399</v>
      </c>
      <c r="B335" s="75" t="s">
        <v>1059</v>
      </c>
      <c r="C335" s="60"/>
      <c r="D335" s="60"/>
      <c r="E335" s="99">
        <f t="shared" si="203"/>
        <v>0</v>
      </c>
      <c r="F335" s="98">
        <f t="shared" si="213"/>
        <v>0</v>
      </c>
      <c r="G335" s="99">
        <f t="shared" si="204"/>
        <v>0</v>
      </c>
      <c r="H335" s="60"/>
      <c r="I335" s="98">
        <f t="shared" si="205"/>
        <v>0</v>
      </c>
      <c r="J335" s="99">
        <f t="shared" si="206"/>
        <v>0</v>
      </c>
      <c r="K335" s="202">
        <v>2110399</v>
      </c>
      <c r="L335" s="202" t="s">
        <v>1059</v>
      </c>
      <c r="M335" s="184"/>
      <c r="N335" s="184"/>
      <c r="O335" s="184"/>
      <c r="P335" s="184">
        <f t="shared" si="208"/>
        <v>0</v>
      </c>
      <c r="Q335" s="207"/>
      <c r="R335" s="185"/>
      <c r="S335" s="159"/>
      <c r="T335" s="195"/>
      <c r="U335" s="195">
        <f t="shared" si="209"/>
        <v>0</v>
      </c>
      <c r="W335" s="89">
        <v>2101506</v>
      </c>
      <c r="X335" s="89" t="s">
        <v>1060</v>
      </c>
      <c r="Y335" s="118"/>
    </row>
    <row r="336" ht="15.95" customHeight="1" spans="1:25">
      <c r="A336" s="202">
        <v>21104</v>
      </c>
      <c r="B336" s="75" t="s">
        <v>1061</v>
      </c>
      <c r="C336" s="60">
        <f t="shared" ref="C336:H336" si="216">SUM(C337:C337)</f>
        <v>0</v>
      </c>
      <c r="D336" s="60">
        <f t="shared" si="216"/>
        <v>0</v>
      </c>
      <c r="E336" s="99">
        <f t="shared" si="203"/>
        <v>0</v>
      </c>
      <c r="F336" s="98">
        <f t="shared" si="213"/>
        <v>0</v>
      </c>
      <c r="G336" s="99">
        <f t="shared" si="204"/>
        <v>0</v>
      </c>
      <c r="H336" s="60">
        <f t="shared" si="216"/>
        <v>0</v>
      </c>
      <c r="I336" s="98">
        <f t="shared" si="205"/>
        <v>0</v>
      </c>
      <c r="J336" s="99">
        <f t="shared" si="206"/>
        <v>0</v>
      </c>
      <c r="K336" s="202">
        <v>21104</v>
      </c>
      <c r="L336" s="204" t="s">
        <v>1061</v>
      </c>
      <c r="M336" s="184"/>
      <c r="N336" s="184"/>
      <c r="O336" s="184"/>
      <c r="P336" s="184">
        <f t="shared" si="208"/>
        <v>0</v>
      </c>
      <c r="Q336" s="207"/>
      <c r="R336" s="185"/>
      <c r="S336" s="159"/>
      <c r="T336" s="195"/>
      <c r="U336" s="195">
        <f t="shared" si="209"/>
        <v>0</v>
      </c>
      <c r="V336" s="188"/>
      <c r="W336" s="89">
        <v>2101550</v>
      </c>
      <c r="X336" s="89" t="s">
        <v>497</v>
      </c>
      <c r="Y336" s="118"/>
    </row>
    <row r="337" s="67" customFormat="1" ht="15.95" customHeight="1" spans="1:25">
      <c r="A337" s="202">
        <v>2110499</v>
      </c>
      <c r="B337" s="75" t="s">
        <v>1062</v>
      </c>
      <c r="C337" s="60"/>
      <c r="D337" s="60"/>
      <c r="E337" s="99">
        <f t="shared" si="203"/>
        <v>0</v>
      </c>
      <c r="F337" s="98">
        <f t="shared" si="213"/>
        <v>0</v>
      </c>
      <c r="G337" s="99">
        <f t="shared" si="204"/>
        <v>0</v>
      </c>
      <c r="H337" s="60"/>
      <c r="I337" s="98">
        <f t="shared" si="205"/>
        <v>0</v>
      </c>
      <c r="J337" s="99">
        <f t="shared" si="206"/>
        <v>0</v>
      </c>
      <c r="K337" s="202">
        <v>2110499</v>
      </c>
      <c r="L337" s="202" t="s">
        <v>1062</v>
      </c>
      <c r="M337" s="184"/>
      <c r="N337" s="184"/>
      <c r="O337" s="184"/>
      <c r="P337" s="184">
        <f t="shared" si="208"/>
        <v>0</v>
      </c>
      <c r="Q337" s="207"/>
      <c r="R337" s="159"/>
      <c r="S337" s="159"/>
      <c r="T337" s="193"/>
      <c r="U337" s="193">
        <f t="shared" si="209"/>
        <v>0</v>
      </c>
      <c r="V337" s="188"/>
      <c r="W337" s="89">
        <v>21099</v>
      </c>
      <c r="X337" s="194" t="s">
        <v>1063</v>
      </c>
      <c r="Y337" s="118"/>
    </row>
    <row r="338" s="67" customFormat="1" ht="15.95" customHeight="1" spans="1:25">
      <c r="A338" s="202">
        <v>21105</v>
      </c>
      <c r="B338" s="75" t="s">
        <v>1064</v>
      </c>
      <c r="C338" s="60">
        <f t="shared" ref="C338:H338" si="217">SUM(C339:C339)</f>
        <v>0</v>
      </c>
      <c r="D338" s="60">
        <f t="shared" si="217"/>
        <v>0</v>
      </c>
      <c r="E338" s="99">
        <f t="shared" si="203"/>
        <v>0</v>
      </c>
      <c r="F338" s="98">
        <f t="shared" si="213"/>
        <v>0</v>
      </c>
      <c r="G338" s="99">
        <f t="shared" si="204"/>
        <v>0</v>
      </c>
      <c r="H338" s="60">
        <f t="shared" si="217"/>
        <v>0</v>
      </c>
      <c r="I338" s="98">
        <f t="shared" si="205"/>
        <v>0</v>
      </c>
      <c r="J338" s="99">
        <f t="shared" si="206"/>
        <v>0</v>
      </c>
      <c r="K338" s="202">
        <v>21105</v>
      </c>
      <c r="L338" s="204" t="s">
        <v>1064</v>
      </c>
      <c r="M338" s="184"/>
      <c r="N338" s="184"/>
      <c r="O338" s="184"/>
      <c r="P338" s="184">
        <f t="shared" si="208"/>
        <v>0</v>
      </c>
      <c r="Q338" s="207"/>
      <c r="R338" s="159"/>
      <c r="S338" s="159"/>
      <c r="T338" s="193"/>
      <c r="U338" s="193">
        <f t="shared" si="209"/>
        <v>0</v>
      </c>
      <c r="V338" s="71"/>
      <c r="W338" s="89">
        <v>2109999</v>
      </c>
      <c r="X338" s="89" t="s">
        <v>1065</v>
      </c>
      <c r="Y338" s="118"/>
    </row>
    <row r="339" ht="15.95" customHeight="1" spans="1:25">
      <c r="A339" s="202">
        <v>2110599</v>
      </c>
      <c r="B339" s="75" t="s">
        <v>1066</v>
      </c>
      <c r="C339" s="60"/>
      <c r="D339" s="60"/>
      <c r="E339" s="99">
        <f t="shared" si="203"/>
        <v>0</v>
      </c>
      <c r="F339" s="98">
        <f t="shared" si="213"/>
        <v>0</v>
      </c>
      <c r="G339" s="99">
        <f t="shared" si="204"/>
        <v>0</v>
      </c>
      <c r="H339" s="60"/>
      <c r="I339" s="98">
        <f t="shared" si="205"/>
        <v>0</v>
      </c>
      <c r="J339" s="99">
        <f t="shared" si="206"/>
        <v>0</v>
      </c>
      <c r="K339" s="202">
        <v>2110599</v>
      </c>
      <c r="L339" s="202" t="s">
        <v>1066</v>
      </c>
      <c r="M339" s="184"/>
      <c r="N339" s="184"/>
      <c r="O339" s="184"/>
      <c r="P339" s="184">
        <f t="shared" si="208"/>
        <v>0</v>
      </c>
      <c r="Q339" s="207"/>
      <c r="R339" s="185"/>
      <c r="S339" s="159"/>
      <c r="T339" s="195"/>
      <c r="U339" s="195">
        <f t="shared" si="209"/>
        <v>0</v>
      </c>
      <c r="V339" s="188"/>
      <c r="W339" s="89">
        <v>2110104</v>
      </c>
      <c r="X339" s="89" t="s">
        <v>1067</v>
      </c>
      <c r="Y339" s="118"/>
    </row>
    <row r="340" ht="15.95" customHeight="1" spans="1:25">
      <c r="A340" s="202">
        <v>21106</v>
      </c>
      <c r="B340" s="75" t="s">
        <v>1068</v>
      </c>
      <c r="C340" s="60">
        <f t="shared" ref="C340:H340" si="218">SUM(C341:C341)</f>
        <v>0</v>
      </c>
      <c r="D340" s="60">
        <f t="shared" si="218"/>
        <v>0</v>
      </c>
      <c r="E340" s="99">
        <f t="shared" si="203"/>
        <v>0</v>
      </c>
      <c r="F340" s="98">
        <f t="shared" si="213"/>
        <v>0</v>
      </c>
      <c r="G340" s="99">
        <f t="shared" si="204"/>
        <v>0</v>
      </c>
      <c r="H340" s="60">
        <f t="shared" si="218"/>
        <v>0</v>
      </c>
      <c r="I340" s="98">
        <f t="shared" si="205"/>
        <v>0</v>
      </c>
      <c r="J340" s="99">
        <f t="shared" si="206"/>
        <v>0</v>
      </c>
      <c r="K340" s="202">
        <v>21106</v>
      </c>
      <c r="L340" s="204" t="s">
        <v>1068</v>
      </c>
      <c r="M340" s="184"/>
      <c r="N340" s="184"/>
      <c r="O340" s="184"/>
      <c r="P340" s="184">
        <f t="shared" si="208"/>
        <v>0</v>
      </c>
      <c r="Q340" s="207"/>
      <c r="R340" s="185"/>
      <c r="S340" s="159"/>
      <c r="T340" s="195"/>
      <c r="U340" s="195">
        <f t="shared" si="209"/>
        <v>0</v>
      </c>
      <c r="V340" s="188"/>
      <c r="W340" s="89">
        <v>2110105</v>
      </c>
      <c r="X340" s="89" t="s">
        <v>1069</v>
      </c>
      <c r="Y340" s="118"/>
    </row>
    <row r="341" s="67" customFormat="1" ht="15.95" customHeight="1" spans="1:25">
      <c r="A341" s="202">
        <v>2110699</v>
      </c>
      <c r="B341" s="174" t="s">
        <v>1070</v>
      </c>
      <c r="C341" s="60"/>
      <c r="D341" s="62"/>
      <c r="E341" s="99">
        <f t="shared" si="203"/>
        <v>0</v>
      </c>
      <c r="F341" s="98">
        <f t="shared" si="213"/>
        <v>0</v>
      </c>
      <c r="G341" s="99">
        <f t="shared" si="204"/>
        <v>0</v>
      </c>
      <c r="H341" s="60"/>
      <c r="I341" s="98">
        <f t="shared" si="205"/>
        <v>0</v>
      </c>
      <c r="J341" s="99">
        <f t="shared" si="206"/>
        <v>0</v>
      </c>
      <c r="K341" s="202">
        <v>2110699</v>
      </c>
      <c r="L341" s="202" t="s">
        <v>1070</v>
      </c>
      <c r="M341" s="184"/>
      <c r="N341" s="184"/>
      <c r="O341" s="184"/>
      <c r="P341" s="184">
        <f t="shared" si="208"/>
        <v>0</v>
      </c>
      <c r="Q341" s="207"/>
      <c r="R341" s="159"/>
      <c r="S341" s="159"/>
      <c r="T341" s="193"/>
      <c r="U341" s="193">
        <f t="shared" si="209"/>
        <v>0</v>
      </c>
      <c r="V341" s="71"/>
      <c r="W341" s="89">
        <v>21102</v>
      </c>
      <c r="X341" s="194" t="s">
        <v>1071</v>
      </c>
      <c r="Y341" s="118"/>
    </row>
    <row r="342" s="67" customFormat="1" ht="15.95" customHeight="1" spans="1:25">
      <c r="A342" s="202">
        <v>21107</v>
      </c>
      <c r="B342" s="174" t="s">
        <v>1072</v>
      </c>
      <c r="C342" s="60">
        <f t="shared" ref="C342:H342" si="219">SUM(C343:C343)</f>
        <v>0</v>
      </c>
      <c r="D342" s="60">
        <f t="shared" si="219"/>
        <v>0</v>
      </c>
      <c r="E342" s="99">
        <f t="shared" si="203"/>
        <v>0</v>
      </c>
      <c r="F342" s="98">
        <f t="shared" si="213"/>
        <v>0</v>
      </c>
      <c r="G342" s="99">
        <f t="shared" si="204"/>
        <v>0</v>
      </c>
      <c r="H342" s="60">
        <f t="shared" si="219"/>
        <v>0</v>
      </c>
      <c r="I342" s="98">
        <f t="shared" si="205"/>
        <v>0</v>
      </c>
      <c r="J342" s="99">
        <f t="shared" si="206"/>
        <v>0</v>
      </c>
      <c r="K342" s="202">
        <v>21107</v>
      </c>
      <c r="L342" s="202" t="s">
        <v>1072</v>
      </c>
      <c r="M342" s="184"/>
      <c r="N342" s="184"/>
      <c r="O342" s="184"/>
      <c r="P342" s="184">
        <f t="shared" si="208"/>
        <v>0</v>
      </c>
      <c r="Q342" s="207"/>
      <c r="R342" s="159"/>
      <c r="S342" s="159"/>
      <c r="T342" s="193"/>
      <c r="U342" s="193">
        <f t="shared" si="209"/>
        <v>0</v>
      </c>
      <c r="V342" s="71"/>
      <c r="W342" s="89">
        <v>2110203</v>
      </c>
      <c r="X342" s="89" t="s">
        <v>1073</v>
      </c>
      <c r="Y342" s="118"/>
    </row>
    <row r="343" ht="15.95" customHeight="1" spans="1:25">
      <c r="A343" s="202">
        <v>2110799</v>
      </c>
      <c r="B343" s="75" t="s">
        <v>1074</v>
      </c>
      <c r="C343" s="60"/>
      <c r="D343" s="62"/>
      <c r="E343" s="99">
        <f t="shared" si="203"/>
        <v>0</v>
      </c>
      <c r="F343" s="98">
        <f t="shared" si="213"/>
        <v>0</v>
      </c>
      <c r="G343" s="99">
        <f t="shared" si="204"/>
        <v>0</v>
      </c>
      <c r="H343" s="60"/>
      <c r="I343" s="98">
        <f t="shared" si="205"/>
        <v>0</v>
      </c>
      <c r="J343" s="99">
        <f t="shared" si="206"/>
        <v>0</v>
      </c>
      <c r="K343" s="202">
        <v>2110799</v>
      </c>
      <c r="L343" s="202" t="s">
        <v>1074</v>
      </c>
      <c r="M343" s="184"/>
      <c r="N343" s="184"/>
      <c r="O343" s="184"/>
      <c r="P343" s="184">
        <f t="shared" si="208"/>
        <v>0</v>
      </c>
      <c r="Q343" s="207"/>
      <c r="R343" s="185"/>
      <c r="S343" s="159"/>
      <c r="T343" s="195"/>
      <c r="U343" s="195">
        <f t="shared" si="209"/>
        <v>0</v>
      </c>
      <c r="V343" s="188"/>
      <c r="W343" s="89">
        <v>2110299</v>
      </c>
      <c r="X343" s="89" t="s">
        <v>1075</v>
      </c>
      <c r="Y343" s="118"/>
    </row>
    <row r="344" s="67" customFormat="1" ht="15.95" customHeight="1" spans="1:25">
      <c r="A344" s="202">
        <v>21108</v>
      </c>
      <c r="B344" s="174" t="s">
        <v>1076</v>
      </c>
      <c r="C344" s="60">
        <f t="shared" ref="C344:H344" si="220">SUM(C345:C345)</f>
        <v>0</v>
      </c>
      <c r="D344" s="60">
        <f t="shared" si="220"/>
        <v>0</v>
      </c>
      <c r="E344" s="99">
        <f t="shared" si="203"/>
        <v>0</v>
      </c>
      <c r="F344" s="98">
        <f t="shared" si="213"/>
        <v>0</v>
      </c>
      <c r="G344" s="99">
        <f t="shared" si="204"/>
        <v>0</v>
      </c>
      <c r="H344" s="60">
        <f t="shared" si="220"/>
        <v>0</v>
      </c>
      <c r="I344" s="98">
        <f t="shared" si="205"/>
        <v>0</v>
      </c>
      <c r="J344" s="99">
        <f t="shared" si="206"/>
        <v>0</v>
      </c>
      <c r="K344" s="202">
        <v>21108</v>
      </c>
      <c r="L344" s="204" t="s">
        <v>1076</v>
      </c>
      <c r="M344" s="184"/>
      <c r="N344" s="184"/>
      <c r="O344" s="184"/>
      <c r="P344" s="184">
        <f t="shared" si="208"/>
        <v>0</v>
      </c>
      <c r="Q344" s="207"/>
      <c r="R344" s="211"/>
      <c r="S344" s="159"/>
      <c r="T344" s="211"/>
      <c r="U344" s="193">
        <f t="shared" si="209"/>
        <v>0</v>
      </c>
      <c r="V344" s="71"/>
      <c r="W344" s="89">
        <v>21103</v>
      </c>
      <c r="X344" s="194" t="s">
        <v>1077</v>
      </c>
      <c r="Y344" s="118"/>
    </row>
    <row r="345" ht="15.95" customHeight="1" spans="1:25">
      <c r="A345" s="202">
        <v>2110899</v>
      </c>
      <c r="B345" s="75" t="s">
        <v>1078</v>
      </c>
      <c r="C345" s="60"/>
      <c r="D345" s="62"/>
      <c r="E345" s="99">
        <f t="shared" si="203"/>
        <v>0</v>
      </c>
      <c r="F345" s="98">
        <f t="shared" si="213"/>
        <v>0</v>
      </c>
      <c r="G345" s="99">
        <f t="shared" si="204"/>
        <v>0</v>
      </c>
      <c r="H345" s="60"/>
      <c r="I345" s="98">
        <f t="shared" si="205"/>
        <v>0</v>
      </c>
      <c r="J345" s="99">
        <f t="shared" si="206"/>
        <v>0</v>
      </c>
      <c r="K345" s="202">
        <v>2110899</v>
      </c>
      <c r="L345" s="202" t="s">
        <v>1078</v>
      </c>
      <c r="M345" s="184"/>
      <c r="N345" s="184"/>
      <c r="O345" s="184"/>
      <c r="P345" s="184">
        <f t="shared" si="208"/>
        <v>0</v>
      </c>
      <c r="Q345" s="207"/>
      <c r="R345" s="185"/>
      <c r="S345" s="159"/>
      <c r="T345" s="195"/>
      <c r="U345" s="195">
        <f t="shared" si="209"/>
        <v>0</v>
      </c>
      <c r="V345" s="188"/>
      <c r="W345" s="89">
        <v>2110302</v>
      </c>
      <c r="X345" s="89" t="s">
        <v>1079</v>
      </c>
      <c r="Y345" s="118"/>
    </row>
    <row r="346" ht="15.95" customHeight="1" spans="1:25">
      <c r="A346" s="202">
        <v>21109</v>
      </c>
      <c r="B346" s="75" t="s">
        <v>1080</v>
      </c>
      <c r="C346" s="60">
        <f t="shared" ref="C346:H346" si="221">SUM(C347)</f>
        <v>0</v>
      </c>
      <c r="D346" s="60">
        <f t="shared" si="221"/>
        <v>0</v>
      </c>
      <c r="E346" s="99">
        <f t="shared" si="203"/>
        <v>0</v>
      </c>
      <c r="F346" s="98">
        <f t="shared" si="213"/>
        <v>0</v>
      </c>
      <c r="G346" s="99">
        <f t="shared" si="204"/>
        <v>0</v>
      </c>
      <c r="H346" s="60">
        <f t="shared" si="221"/>
        <v>0</v>
      </c>
      <c r="I346" s="98">
        <f t="shared" si="205"/>
        <v>0</v>
      </c>
      <c r="J346" s="99">
        <f t="shared" si="206"/>
        <v>0</v>
      </c>
      <c r="K346" s="202">
        <v>21109</v>
      </c>
      <c r="L346" s="202" t="s">
        <v>1080</v>
      </c>
      <c r="M346" s="184"/>
      <c r="N346" s="184"/>
      <c r="O346" s="184"/>
      <c r="P346" s="184">
        <f t="shared" si="208"/>
        <v>0</v>
      </c>
      <c r="Q346" s="207"/>
      <c r="R346" s="185"/>
      <c r="S346" s="159"/>
      <c r="T346" s="195"/>
      <c r="U346" s="195">
        <f t="shared" si="209"/>
        <v>0</v>
      </c>
      <c r="V346" s="188"/>
      <c r="W346" s="89">
        <v>2110303</v>
      </c>
      <c r="X346" s="89" t="s">
        <v>1081</v>
      </c>
      <c r="Y346" s="118"/>
    </row>
    <row r="347" ht="15.95" customHeight="1" spans="1:25">
      <c r="A347" s="202">
        <v>2110901</v>
      </c>
      <c r="B347" s="75" t="s">
        <v>1082</v>
      </c>
      <c r="C347" s="60"/>
      <c r="D347" s="62"/>
      <c r="E347" s="99">
        <f t="shared" si="203"/>
        <v>0</v>
      </c>
      <c r="F347" s="98">
        <f t="shared" si="213"/>
        <v>0</v>
      </c>
      <c r="G347" s="99">
        <f t="shared" si="204"/>
        <v>0</v>
      </c>
      <c r="H347" s="60"/>
      <c r="I347" s="98">
        <f t="shared" si="205"/>
        <v>0</v>
      </c>
      <c r="J347" s="99">
        <f t="shared" si="206"/>
        <v>0</v>
      </c>
      <c r="K347" s="202">
        <v>2110901</v>
      </c>
      <c r="L347" s="202" t="s">
        <v>1082</v>
      </c>
      <c r="M347" s="184"/>
      <c r="N347" s="184"/>
      <c r="O347" s="184"/>
      <c r="P347" s="184">
        <f t="shared" si="208"/>
        <v>0</v>
      </c>
      <c r="Q347" s="207"/>
      <c r="R347" s="185"/>
      <c r="S347" s="159"/>
      <c r="T347" s="195"/>
      <c r="U347" s="195">
        <f t="shared" si="209"/>
        <v>0</v>
      </c>
      <c r="W347" s="89">
        <v>2110304</v>
      </c>
      <c r="X347" s="89" t="s">
        <v>1083</v>
      </c>
      <c r="Y347" s="118"/>
    </row>
    <row r="348" ht="15.95" customHeight="1" spans="1:25">
      <c r="A348" s="202">
        <v>21110</v>
      </c>
      <c r="B348" s="75" t="s">
        <v>1084</v>
      </c>
      <c r="C348" s="60">
        <f t="shared" ref="C348:H348" si="222">SUM(C349)</f>
        <v>0</v>
      </c>
      <c r="D348" s="60">
        <f t="shared" si="222"/>
        <v>13</v>
      </c>
      <c r="E348" s="99">
        <f t="shared" si="203"/>
        <v>0</v>
      </c>
      <c r="F348" s="98">
        <f t="shared" si="213"/>
        <v>13</v>
      </c>
      <c r="G348" s="99">
        <f t="shared" si="204"/>
        <v>0</v>
      </c>
      <c r="H348" s="60">
        <f t="shared" si="222"/>
        <v>0</v>
      </c>
      <c r="I348" s="98">
        <f t="shared" si="205"/>
        <v>0</v>
      </c>
      <c r="J348" s="99">
        <f t="shared" si="206"/>
        <v>0</v>
      </c>
      <c r="K348" s="202">
        <v>21110</v>
      </c>
      <c r="L348" s="204" t="s">
        <v>1084</v>
      </c>
      <c r="M348" s="184"/>
      <c r="N348" s="184"/>
      <c r="O348" s="184"/>
      <c r="P348" s="184">
        <f t="shared" si="208"/>
        <v>13</v>
      </c>
      <c r="Q348" s="207"/>
      <c r="R348" s="185"/>
      <c r="S348" s="159"/>
      <c r="T348" s="195"/>
      <c r="U348" s="195">
        <f t="shared" si="209"/>
        <v>0</v>
      </c>
      <c r="W348" s="89">
        <v>2110305</v>
      </c>
      <c r="X348" s="89" t="s">
        <v>1085</v>
      </c>
      <c r="Y348" s="118"/>
    </row>
    <row r="349" ht="15.95" customHeight="1" spans="1:25">
      <c r="A349" s="202">
        <v>2111001</v>
      </c>
      <c r="B349" s="75" t="s">
        <v>1086</v>
      </c>
      <c r="C349" s="60"/>
      <c r="D349" s="62">
        <v>13</v>
      </c>
      <c r="E349" s="99">
        <f t="shared" si="203"/>
        <v>0</v>
      </c>
      <c r="F349" s="98">
        <f t="shared" si="213"/>
        <v>13</v>
      </c>
      <c r="G349" s="99">
        <f t="shared" si="204"/>
        <v>0</v>
      </c>
      <c r="H349" s="60"/>
      <c r="I349" s="98">
        <f t="shared" si="205"/>
        <v>0</v>
      </c>
      <c r="J349" s="99">
        <f t="shared" si="206"/>
        <v>0</v>
      </c>
      <c r="K349" s="202">
        <v>2111001</v>
      </c>
      <c r="L349" s="202" t="s">
        <v>1086</v>
      </c>
      <c r="M349" s="184"/>
      <c r="N349" s="184"/>
      <c r="O349" s="184"/>
      <c r="P349" s="184">
        <f t="shared" si="208"/>
        <v>13</v>
      </c>
      <c r="Q349" s="207"/>
      <c r="R349" s="185"/>
      <c r="S349" s="159"/>
      <c r="T349" s="195"/>
      <c r="U349" s="195">
        <f t="shared" si="209"/>
        <v>0</v>
      </c>
      <c r="V349" s="188"/>
      <c r="W349" s="89">
        <v>2110306</v>
      </c>
      <c r="X349" s="89" t="s">
        <v>1087</v>
      </c>
      <c r="Y349" s="118"/>
    </row>
    <row r="350" ht="15.95" customHeight="1" spans="1:25">
      <c r="A350" s="202">
        <v>21111</v>
      </c>
      <c r="B350" s="75" t="s">
        <v>1088</v>
      </c>
      <c r="C350" s="60">
        <f t="shared" ref="C350:H350" si="223">SUM(C351:C351)</f>
        <v>0</v>
      </c>
      <c r="D350" s="60">
        <f t="shared" si="223"/>
        <v>0</v>
      </c>
      <c r="E350" s="99">
        <f t="shared" si="203"/>
        <v>0</v>
      </c>
      <c r="F350" s="98">
        <f t="shared" si="213"/>
        <v>0</v>
      </c>
      <c r="G350" s="99">
        <f t="shared" si="204"/>
        <v>0</v>
      </c>
      <c r="H350" s="60">
        <f t="shared" si="223"/>
        <v>0</v>
      </c>
      <c r="I350" s="98">
        <f t="shared" si="205"/>
        <v>0</v>
      </c>
      <c r="J350" s="99">
        <f t="shared" si="206"/>
        <v>0</v>
      </c>
      <c r="K350" s="202">
        <v>21111</v>
      </c>
      <c r="L350" s="204" t="s">
        <v>1088</v>
      </c>
      <c r="M350" s="184"/>
      <c r="N350" s="184"/>
      <c r="O350" s="184"/>
      <c r="P350" s="184">
        <f t="shared" si="208"/>
        <v>0</v>
      </c>
      <c r="Q350" s="207"/>
      <c r="R350" s="185"/>
      <c r="S350" s="159"/>
      <c r="T350" s="195"/>
      <c r="U350" s="195">
        <f t="shared" si="209"/>
        <v>0</v>
      </c>
      <c r="V350" s="188"/>
      <c r="W350" s="89">
        <v>2110307</v>
      </c>
      <c r="X350" s="89" t="s">
        <v>1089</v>
      </c>
      <c r="Y350" s="118"/>
    </row>
    <row r="351" ht="15.95" customHeight="1" spans="1:25">
      <c r="A351" s="202">
        <v>2111199</v>
      </c>
      <c r="B351" s="75" t="s">
        <v>1090</v>
      </c>
      <c r="C351" s="60"/>
      <c r="D351" s="62"/>
      <c r="E351" s="99">
        <f t="shared" si="203"/>
        <v>0</v>
      </c>
      <c r="F351" s="98">
        <f t="shared" si="213"/>
        <v>0</v>
      </c>
      <c r="G351" s="99">
        <f t="shared" si="204"/>
        <v>0</v>
      </c>
      <c r="H351" s="60"/>
      <c r="I351" s="98">
        <f t="shared" si="205"/>
        <v>0</v>
      </c>
      <c r="J351" s="99">
        <f t="shared" si="206"/>
        <v>0</v>
      </c>
      <c r="K351" s="202">
        <v>2111199</v>
      </c>
      <c r="L351" s="202" t="s">
        <v>1090</v>
      </c>
      <c r="M351" s="184"/>
      <c r="N351" s="184"/>
      <c r="O351" s="184"/>
      <c r="P351" s="184">
        <f t="shared" si="208"/>
        <v>0</v>
      </c>
      <c r="Q351" s="207"/>
      <c r="R351" s="185"/>
      <c r="S351" s="159"/>
      <c r="T351" s="195"/>
      <c r="U351" s="195">
        <f t="shared" si="209"/>
        <v>0</v>
      </c>
      <c r="W351" s="89">
        <v>2110404</v>
      </c>
      <c r="X351" s="89" t="s">
        <v>1091</v>
      </c>
      <c r="Y351" s="118"/>
    </row>
    <row r="352" ht="15.95" customHeight="1" spans="1:25">
      <c r="A352" s="202">
        <v>21112</v>
      </c>
      <c r="B352" s="75" t="s">
        <v>1092</v>
      </c>
      <c r="C352" s="60">
        <f t="shared" ref="C352:H352" si="224">SUM(C353)</f>
        <v>0</v>
      </c>
      <c r="D352" s="60">
        <f t="shared" si="224"/>
        <v>0</v>
      </c>
      <c r="E352" s="99">
        <f t="shared" si="203"/>
        <v>0</v>
      </c>
      <c r="F352" s="98">
        <f t="shared" si="213"/>
        <v>0</v>
      </c>
      <c r="G352" s="99">
        <f t="shared" si="204"/>
        <v>0</v>
      </c>
      <c r="H352" s="60">
        <f t="shared" si="224"/>
        <v>0</v>
      </c>
      <c r="I352" s="98">
        <f t="shared" si="205"/>
        <v>0</v>
      </c>
      <c r="J352" s="99">
        <f t="shared" si="206"/>
        <v>0</v>
      </c>
      <c r="K352" s="202">
        <v>21112</v>
      </c>
      <c r="L352" s="202" t="s">
        <v>1092</v>
      </c>
      <c r="M352" s="184"/>
      <c r="N352" s="184"/>
      <c r="O352" s="184"/>
      <c r="P352" s="184">
        <f t="shared" si="208"/>
        <v>0</v>
      </c>
      <c r="Q352" s="207"/>
      <c r="R352" s="185"/>
      <c r="S352" s="159"/>
      <c r="T352" s="195"/>
      <c r="U352" s="195">
        <f t="shared" si="209"/>
        <v>0</v>
      </c>
      <c r="W352" s="89">
        <v>2110499</v>
      </c>
      <c r="X352" s="89" t="s">
        <v>1093</v>
      </c>
      <c r="Y352" s="118"/>
    </row>
    <row r="353" ht="15.95" customHeight="1" spans="1:25">
      <c r="A353" s="202">
        <v>2111201</v>
      </c>
      <c r="B353" s="75" t="s">
        <v>1094</v>
      </c>
      <c r="C353" s="60"/>
      <c r="D353" s="62"/>
      <c r="E353" s="99">
        <f t="shared" si="203"/>
        <v>0</v>
      </c>
      <c r="F353" s="98">
        <f t="shared" si="213"/>
        <v>0</v>
      </c>
      <c r="G353" s="99">
        <f t="shared" si="204"/>
        <v>0</v>
      </c>
      <c r="H353" s="60"/>
      <c r="I353" s="98">
        <f t="shared" si="205"/>
        <v>0</v>
      </c>
      <c r="J353" s="99">
        <f t="shared" si="206"/>
        <v>0</v>
      </c>
      <c r="K353" s="202">
        <v>2111201</v>
      </c>
      <c r="L353" s="202" t="s">
        <v>1094</v>
      </c>
      <c r="M353" s="184"/>
      <c r="N353" s="184"/>
      <c r="O353" s="184"/>
      <c r="P353" s="184">
        <f t="shared" si="208"/>
        <v>0</v>
      </c>
      <c r="Q353" s="207"/>
      <c r="R353" s="185"/>
      <c r="S353" s="159"/>
      <c r="T353" s="195"/>
      <c r="U353" s="195">
        <f t="shared" si="209"/>
        <v>0</v>
      </c>
      <c r="V353" s="188"/>
      <c r="W353" s="89">
        <v>21105</v>
      </c>
      <c r="X353" s="194" t="s">
        <v>1095</v>
      </c>
      <c r="Y353" s="118"/>
    </row>
    <row r="354" ht="15.95" customHeight="1" spans="1:25">
      <c r="A354" s="202">
        <v>21113</v>
      </c>
      <c r="B354" s="75" t="s">
        <v>1096</v>
      </c>
      <c r="C354" s="60">
        <f t="shared" ref="C354:H354" si="225">SUM(C355)</f>
        <v>0</v>
      </c>
      <c r="D354" s="60">
        <f t="shared" si="225"/>
        <v>0</v>
      </c>
      <c r="E354" s="99">
        <f t="shared" si="203"/>
        <v>0</v>
      </c>
      <c r="F354" s="98">
        <f t="shared" si="213"/>
        <v>0</v>
      </c>
      <c r="G354" s="99">
        <f t="shared" si="204"/>
        <v>0</v>
      </c>
      <c r="H354" s="60">
        <f t="shared" si="225"/>
        <v>0</v>
      </c>
      <c r="I354" s="98">
        <f t="shared" si="205"/>
        <v>0</v>
      </c>
      <c r="J354" s="99">
        <f t="shared" si="206"/>
        <v>0</v>
      </c>
      <c r="K354" s="202">
        <v>21113</v>
      </c>
      <c r="L354" s="204" t="s">
        <v>1096</v>
      </c>
      <c r="M354" s="184"/>
      <c r="N354" s="184"/>
      <c r="O354" s="184"/>
      <c r="P354" s="184">
        <f t="shared" si="208"/>
        <v>0</v>
      </c>
      <c r="Q354" s="207"/>
      <c r="R354" s="185"/>
      <c r="S354" s="159"/>
      <c r="T354" s="195"/>
      <c r="U354" s="195">
        <f t="shared" si="209"/>
        <v>0</v>
      </c>
      <c r="V354" s="188"/>
      <c r="W354" s="89">
        <v>2110501</v>
      </c>
      <c r="X354" s="89" t="s">
        <v>1097</v>
      </c>
      <c r="Y354" s="118"/>
    </row>
    <row r="355" ht="15.95" customHeight="1" spans="1:25">
      <c r="A355" s="202">
        <v>2111301</v>
      </c>
      <c r="B355" s="75" t="s">
        <v>1098</v>
      </c>
      <c r="C355" s="60"/>
      <c r="D355" s="62"/>
      <c r="E355" s="99">
        <f t="shared" si="203"/>
        <v>0</v>
      </c>
      <c r="F355" s="98">
        <f t="shared" si="213"/>
        <v>0</v>
      </c>
      <c r="G355" s="99">
        <f t="shared" si="204"/>
        <v>0</v>
      </c>
      <c r="H355" s="60"/>
      <c r="I355" s="98">
        <f t="shared" si="205"/>
        <v>0</v>
      </c>
      <c r="J355" s="99">
        <f t="shared" si="206"/>
        <v>0</v>
      </c>
      <c r="K355" s="202">
        <v>2111301</v>
      </c>
      <c r="L355" s="202" t="s">
        <v>1098</v>
      </c>
      <c r="M355" s="184"/>
      <c r="N355" s="184"/>
      <c r="O355" s="184"/>
      <c r="P355" s="184">
        <f t="shared" si="208"/>
        <v>0</v>
      </c>
      <c r="Q355" s="207"/>
      <c r="R355" s="185"/>
      <c r="S355" s="159"/>
      <c r="T355" s="195"/>
      <c r="U355" s="195">
        <f t="shared" si="209"/>
        <v>0</v>
      </c>
      <c r="W355" s="89">
        <v>2110502</v>
      </c>
      <c r="X355" s="89" t="s">
        <v>1099</v>
      </c>
      <c r="Y355" s="118"/>
    </row>
    <row r="356" ht="15.95" customHeight="1" spans="1:25">
      <c r="A356" s="202">
        <v>21114</v>
      </c>
      <c r="B356" s="75" t="s">
        <v>1100</v>
      </c>
      <c r="C356" s="60">
        <f t="shared" ref="C356:H356" si="226">SUM(C357:C357)</f>
        <v>0</v>
      </c>
      <c r="D356" s="60">
        <f t="shared" si="226"/>
        <v>0</v>
      </c>
      <c r="E356" s="99">
        <f t="shared" si="203"/>
        <v>0</v>
      </c>
      <c r="F356" s="98">
        <f t="shared" si="213"/>
        <v>0</v>
      </c>
      <c r="G356" s="99">
        <f t="shared" si="204"/>
        <v>0</v>
      </c>
      <c r="H356" s="60">
        <f t="shared" si="226"/>
        <v>0</v>
      </c>
      <c r="I356" s="98">
        <f t="shared" si="205"/>
        <v>0</v>
      </c>
      <c r="J356" s="99">
        <f t="shared" si="206"/>
        <v>0</v>
      </c>
      <c r="K356" s="202">
        <v>21114</v>
      </c>
      <c r="L356" s="204" t="s">
        <v>1100</v>
      </c>
      <c r="M356" s="184"/>
      <c r="N356" s="184"/>
      <c r="O356" s="184"/>
      <c r="P356" s="184">
        <f t="shared" si="208"/>
        <v>0</v>
      </c>
      <c r="Q356" s="207"/>
      <c r="R356" s="185"/>
      <c r="S356" s="159"/>
      <c r="T356" s="195"/>
      <c r="U356" s="195">
        <f t="shared" si="209"/>
        <v>0</v>
      </c>
      <c r="W356" s="89">
        <v>2110503</v>
      </c>
      <c r="X356" s="89" t="s">
        <v>1101</v>
      </c>
      <c r="Y356" s="118"/>
    </row>
    <row r="357" ht="15.95" customHeight="1" spans="1:25">
      <c r="A357" s="202">
        <v>2111499</v>
      </c>
      <c r="B357" s="75" t="s">
        <v>1102</v>
      </c>
      <c r="C357" s="60"/>
      <c r="D357" s="62"/>
      <c r="E357" s="99">
        <f t="shared" si="203"/>
        <v>0</v>
      </c>
      <c r="F357" s="98">
        <f t="shared" si="213"/>
        <v>0</v>
      </c>
      <c r="G357" s="99">
        <f t="shared" si="204"/>
        <v>0</v>
      </c>
      <c r="H357" s="60"/>
      <c r="I357" s="98">
        <f t="shared" si="205"/>
        <v>0</v>
      </c>
      <c r="J357" s="99">
        <f t="shared" si="206"/>
        <v>0</v>
      </c>
      <c r="K357" s="202">
        <v>2111499</v>
      </c>
      <c r="L357" s="202" t="s">
        <v>1102</v>
      </c>
      <c r="M357" s="184"/>
      <c r="N357" s="184"/>
      <c r="O357" s="184"/>
      <c r="P357" s="184">
        <f t="shared" si="208"/>
        <v>0</v>
      </c>
      <c r="Q357" s="207"/>
      <c r="R357" s="185"/>
      <c r="S357" s="159"/>
      <c r="T357" s="195"/>
      <c r="U357" s="195">
        <f t="shared" si="209"/>
        <v>0</v>
      </c>
      <c r="V357" s="188"/>
      <c r="W357" s="89">
        <v>2110804</v>
      </c>
      <c r="X357" s="89" t="s">
        <v>1103</v>
      </c>
      <c r="Y357" s="118"/>
    </row>
    <row r="358" ht="15.95" customHeight="1" spans="1:25">
      <c r="A358" s="202">
        <v>21199</v>
      </c>
      <c r="B358" s="75" t="s">
        <v>1104</v>
      </c>
      <c r="C358" s="60">
        <f t="shared" ref="C358:H358" si="227">SUM(C359)</f>
        <v>23</v>
      </c>
      <c r="D358" s="60">
        <f t="shared" si="227"/>
        <v>9</v>
      </c>
      <c r="E358" s="99">
        <f t="shared" si="203"/>
        <v>39.1304347826087</v>
      </c>
      <c r="F358" s="98">
        <f t="shared" si="213"/>
        <v>9</v>
      </c>
      <c r="G358" s="99">
        <f t="shared" si="204"/>
        <v>0</v>
      </c>
      <c r="H358" s="60">
        <f t="shared" si="227"/>
        <v>0</v>
      </c>
      <c r="I358" s="98">
        <f t="shared" si="205"/>
        <v>-23</v>
      </c>
      <c r="J358" s="99">
        <f t="shared" si="206"/>
        <v>-100</v>
      </c>
      <c r="K358" s="202">
        <v>21199</v>
      </c>
      <c r="L358" s="204" t="s">
        <v>1104</v>
      </c>
      <c r="M358" s="184"/>
      <c r="N358" s="184">
        <f>N359</f>
        <v>7</v>
      </c>
      <c r="O358" s="60">
        <f>O359</f>
        <v>13</v>
      </c>
      <c r="P358" s="184">
        <f t="shared" si="208"/>
        <v>9</v>
      </c>
      <c r="Q358" s="207"/>
      <c r="R358" s="185"/>
      <c r="S358" s="159"/>
      <c r="T358" s="195"/>
      <c r="U358" s="195">
        <f t="shared" si="209"/>
        <v>0</v>
      </c>
      <c r="W358" s="89">
        <v>2110899</v>
      </c>
      <c r="X358" s="89" t="s">
        <v>1105</v>
      </c>
      <c r="Y358" s="118"/>
    </row>
    <row r="359" ht="15.95" customHeight="1" spans="1:25">
      <c r="A359" s="202">
        <v>2119901</v>
      </c>
      <c r="B359" s="75" t="s">
        <v>1106</v>
      </c>
      <c r="C359" s="60">
        <v>23</v>
      </c>
      <c r="D359" s="62">
        <v>9</v>
      </c>
      <c r="E359" s="99">
        <f t="shared" si="203"/>
        <v>39.1304347826087</v>
      </c>
      <c r="F359" s="98">
        <f t="shared" si="213"/>
        <v>9</v>
      </c>
      <c r="G359" s="99">
        <f t="shared" si="204"/>
        <v>0</v>
      </c>
      <c r="H359" s="60"/>
      <c r="I359" s="98">
        <f t="shared" si="205"/>
        <v>-23</v>
      </c>
      <c r="J359" s="99">
        <f t="shared" si="206"/>
        <v>-100</v>
      </c>
      <c r="K359" s="202">
        <v>2119999</v>
      </c>
      <c r="L359" s="202" t="s">
        <v>1106</v>
      </c>
      <c r="M359" s="184"/>
      <c r="N359" s="184">
        <v>7</v>
      </c>
      <c r="O359" s="184">
        <f>C359-10</f>
        <v>13</v>
      </c>
      <c r="P359" s="184">
        <f t="shared" si="208"/>
        <v>9</v>
      </c>
      <c r="Q359" s="207"/>
      <c r="R359" s="185"/>
      <c r="S359" s="159"/>
      <c r="T359" s="195"/>
      <c r="U359" s="195">
        <f t="shared" si="209"/>
        <v>0</v>
      </c>
      <c r="W359" s="89">
        <v>21109</v>
      </c>
      <c r="X359" s="194" t="s">
        <v>1107</v>
      </c>
      <c r="Y359" s="118"/>
    </row>
    <row r="360" ht="15.95" customHeight="1" spans="1:25">
      <c r="A360" s="202">
        <v>212</v>
      </c>
      <c r="B360" s="97" t="s">
        <v>1108</v>
      </c>
      <c r="C360" s="55">
        <f t="shared" ref="C360:H360" si="228">SUM(C361,C367,C369,C372,C374,C376)</f>
        <v>30163</v>
      </c>
      <c r="D360" s="55">
        <f t="shared" si="228"/>
        <v>16670</v>
      </c>
      <c r="E360" s="96">
        <f t="shared" si="203"/>
        <v>55.2663859695654</v>
      </c>
      <c r="F360" s="95">
        <f t="shared" si="213"/>
        <v>-17927</v>
      </c>
      <c r="G360" s="96">
        <f t="shared" si="204"/>
        <v>-51.816631499841</v>
      </c>
      <c r="H360" s="55">
        <f t="shared" si="228"/>
        <v>23502</v>
      </c>
      <c r="I360" s="95">
        <f t="shared" si="205"/>
        <v>-6661</v>
      </c>
      <c r="J360" s="96">
        <f t="shared" si="206"/>
        <v>-22.0833471471671</v>
      </c>
      <c r="K360" s="204">
        <v>212</v>
      </c>
      <c r="L360" s="204" t="s">
        <v>1109</v>
      </c>
      <c r="M360" s="55">
        <f t="shared" ref="M360:O360" si="229">SUM(M361,M367,M369,M372,M374,M376)</f>
        <v>34597</v>
      </c>
      <c r="N360" s="55">
        <f t="shared" si="229"/>
        <v>13406</v>
      </c>
      <c r="O360" s="55">
        <f t="shared" si="229"/>
        <v>29667</v>
      </c>
      <c r="P360" s="184">
        <f t="shared" si="208"/>
        <v>16670</v>
      </c>
      <c r="Q360" s="207"/>
      <c r="R360" s="185"/>
      <c r="S360" s="159"/>
      <c r="T360" s="195"/>
      <c r="U360" s="195">
        <f t="shared" si="209"/>
        <v>0</v>
      </c>
      <c r="V360" s="188"/>
      <c r="W360" s="89">
        <v>2110901</v>
      </c>
      <c r="X360" s="89" t="s">
        <v>1110</v>
      </c>
      <c r="Y360" s="118"/>
    </row>
    <row r="361" ht="15.95" customHeight="1" spans="1:25">
      <c r="A361" s="202">
        <v>21201</v>
      </c>
      <c r="B361" s="75" t="s">
        <v>1111</v>
      </c>
      <c r="C361" s="60">
        <f t="shared" ref="C361:H361" si="230">SUM(C362:C366)</f>
        <v>5087</v>
      </c>
      <c r="D361" s="60">
        <f t="shared" si="230"/>
        <v>3879</v>
      </c>
      <c r="E361" s="99">
        <f t="shared" si="203"/>
        <v>76.2531944171417</v>
      </c>
      <c r="F361" s="98">
        <f t="shared" si="213"/>
        <v>-274</v>
      </c>
      <c r="G361" s="99">
        <f t="shared" si="204"/>
        <v>-6.59764026005297</v>
      </c>
      <c r="H361" s="60">
        <f t="shared" si="230"/>
        <v>3511</v>
      </c>
      <c r="I361" s="98">
        <f t="shared" si="205"/>
        <v>-1576</v>
      </c>
      <c r="J361" s="99">
        <f t="shared" si="206"/>
        <v>-30.9809317869078</v>
      </c>
      <c r="K361" s="202">
        <v>21201</v>
      </c>
      <c r="L361" s="204" t="s">
        <v>1111</v>
      </c>
      <c r="M361" s="60">
        <f t="shared" ref="M361:O361" si="231">SUM(M362:M366)</f>
        <v>4153</v>
      </c>
      <c r="N361" s="60">
        <f t="shared" si="231"/>
        <v>3306</v>
      </c>
      <c r="O361" s="60">
        <f t="shared" si="231"/>
        <v>4351</v>
      </c>
      <c r="P361" s="184">
        <f t="shared" si="208"/>
        <v>3879</v>
      </c>
      <c r="Q361" s="207"/>
      <c r="R361" s="185"/>
      <c r="S361" s="159"/>
      <c r="T361" s="195"/>
      <c r="U361" s="195">
        <f t="shared" si="209"/>
        <v>0</v>
      </c>
      <c r="W361" s="89">
        <v>21110</v>
      </c>
      <c r="X361" s="194" t="s">
        <v>1112</v>
      </c>
      <c r="Y361" s="118"/>
    </row>
    <row r="362" ht="15.95" customHeight="1" spans="1:25">
      <c r="A362" s="202">
        <v>2120101</v>
      </c>
      <c r="B362" s="75" t="s">
        <v>470</v>
      </c>
      <c r="C362" s="60">
        <v>699</v>
      </c>
      <c r="D362" s="62">
        <v>586</v>
      </c>
      <c r="E362" s="99">
        <f t="shared" si="203"/>
        <v>83.8340486409156</v>
      </c>
      <c r="F362" s="98">
        <f t="shared" si="213"/>
        <v>-41</v>
      </c>
      <c r="G362" s="99">
        <f t="shared" si="204"/>
        <v>-6.53907496012759</v>
      </c>
      <c r="H362" s="60">
        <v>278</v>
      </c>
      <c r="I362" s="98">
        <f t="shared" si="205"/>
        <v>-421</v>
      </c>
      <c r="J362" s="99">
        <f t="shared" si="206"/>
        <v>-60.2288984263233</v>
      </c>
      <c r="K362" s="202">
        <v>2120101</v>
      </c>
      <c r="L362" s="202" t="s">
        <v>470</v>
      </c>
      <c r="M362" s="184">
        <v>627</v>
      </c>
      <c r="N362" s="184">
        <v>532</v>
      </c>
      <c r="O362" s="184">
        <f>C362-119</f>
        <v>580</v>
      </c>
      <c r="P362" s="184">
        <f t="shared" si="208"/>
        <v>586</v>
      </c>
      <c r="Q362" s="207"/>
      <c r="R362" s="185"/>
      <c r="S362" s="159"/>
      <c r="T362" s="195"/>
      <c r="U362" s="195">
        <f t="shared" si="209"/>
        <v>0</v>
      </c>
      <c r="W362" s="89">
        <v>2111001</v>
      </c>
      <c r="X362" s="89" t="s">
        <v>1113</v>
      </c>
      <c r="Y362" s="118"/>
    </row>
    <row r="363" ht="15.95" customHeight="1" spans="1:25">
      <c r="A363" s="202">
        <v>2120102</v>
      </c>
      <c r="B363" s="75" t="s">
        <v>472</v>
      </c>
      <c r="C363" s="60">
        <v>16</v>
      </c>
      <c r="D363" s="62">
        <v>12</v>
      </c>
      <c r="E363" s="99">
        <f t="shared" si="203"/>
        <v>75</v>
      </c>
      <c r="F363" s="98">
        <f t="shared" si="213"/>
        <v>12</v>
      </c>
      <c r="G363" s="99">
        <f t="shared" si="204"/>
        <v>0</v>
      </c>
      <c r="H363" s="60">
        <v>137</v>
      </c>
      <c r="I363" s="98">
        <f t="shared" si="205"/>
        <v>121</v>
      </c>
      <c r="J363" s="99">
        <f t="shared" si="206"/>
        <v>756.25</v>
      </c>
      <c r="K363" s="202">
        <v>2120102</v>
      </c>
      <c r="L363" s="202" t="s">
        <v>472</v>
      </c>
      <c r="M363" s="184"/>
      <c r="N363" s="184">
        <v>10</v>
      </c>
      <c r="O363" s="184">
        <f>C363-4</f>
        <v>12</v>
      </c>
      <c r="P363" s="184">
        <f t="shared" si="208"/>
        <v>12</v>
      </c>
      <c r="Q363" s="207"/>
      <c r="R363" s="185"/>
      <c r="S363" s="159"/>
      <c r="T363" s="195"/>
      <c r="U363" s="195">
        <f t="shared" si="209"/>
        <v>0</v>
      </c>
      <c r="V363" s="188"/>
      <c r="W363" s="89">
        <v>21111</v>
      </c>
      <c r="X363" s="194" t="s">
        <v>1114</v>
      </c>
      <c r="Y363" s="118"/>
    </row>
    <row r="364" ht="15.95" customHeight="1" spans="1:25">
      <c r="A364" s="202">
        <v>2120104</v>
      </c>
      <c r="B364" s="75" t="s">
        <v>1115</v>
      </c>
      <c r="C364" s="60">
        <v>4357</v>
      </c>
      <c r="D364" s="62">
        <v>3266</v>
      </c>
      <c r="E364" s="99">
        <f t="shared" si="203"/>
        <v>74.9598347486803</v>
      </c>
      <c r="F364" s="98">
        <f t="shared" si="213"/>
        <v>64</v>
      </c>
      <c r="G364" s="99">
        <f t="shared" si="204"/>
        <v>1.99875078076202</v>
      </c>
      <c r="H364" s="60">
        <v>2872</v>
      </c>
      <c r="I364" s="98">
        <f t="shared" si="205"/>
        <v>-1485</v>
      </c>
      <c r="J364" s="99">
        <f t="shared" si="206"/>
        <v>-34.0830846913014</v>
      </c>
      <c r="K364" s="202">
        <v>2120104</v>
      </c>
      <c r="L364" s="202" t="s">
        <v>1115</v>
      </c>
      <c r="M364" s="184">
        <v>3202</v>
      </c>
      <c r="N364" s="184">
        <v>2749</v>
      </c>
      <c r="O364" s="184">
        <f>C364-422-195</f>
        <v>3740</v>
      </c>
      <c r="P364" s="184">
        <f t="shared" si="208"/>
        <v>3266</v>
      </c>
      <c r="Q364" s="207"/>
      <c r="R364" s="185"/>
      <c r="S364" s="159"/>
      <c r="T364" s="195"/>
      <c r="U364" s="195">
        <f t="shared" si="209"/>
        <v>0</v>
      </c>
      <c r="W364" s="89">
        <v>2111102</v>
      </c>
      <c r="X364" s="89" t="s">
        <v>1116</v>
      </c>
      <c r="Y364" s="118"/>
    </row>
    <row r="365" ht="15.95" customHeight="1" spans="1:25">
      <c r="A365" s="202">
        <v>2120109</v>
      </c>
      <c r="B365" s="75" t="s">
        <v>1117</v>
      </c>
      <c r="C365" s="60">
        <v>4</v>
      </c>
      <c r="D365" s="62">
        <v>4</v>
      </c>
      <c r="E365" s="99">
        <f t="shared" si="203"/>
        <v>100</v>
      </c>
      <c r="F365" s="98">
        <f t="shared" si="213"/>
        <v>4</v>
      </c>
      <c r="G365" s="99">
        <f t="shared" si="204"/>
        <v>0</v>
      </c>
      <c r="H365" s="60"/>
      <c r="I365" s="98">
        <f t="shared" si="205"/>
        <v>-4</v>
      </c>
      <c r="J365" s="99">
        <f t="shared" si="206"/>
        <v>-100</v>
      </c>
      <c r="K365" s="202">
        <v>2120109</v>
      </c>
      <c r="L365" s="202" t="s">
        <v>1117</v>
      </c>
      <c r="M365" s="184"/>
      <c r="N365" s="184">
        <v>4</v>
      </c>
      <c r="O365" s="184">
        <f>C365</f>
        <v>4</v>
      </c>
      <c r="P365" s="184">
        <f t="shared" si="208"/>
        <v>4</v>
      </c>
      <c r="Q365" s="207"/>
      <c r="R365" s="185"/>
      <c r="S365" s="159"/>
      <c r="T365" s="195"/>
      <c r="U365" s="195">
        <f t="shared" si="209"/>
        <v>0</v>
      </c>
      <c r="W365" s="89">
        <v>21112</v>
      </c>
      <c r="X365" s="194" t="s">
        <v>1118</v>
      </c>
      <c r="Y365" s="118"/>
    </row>
    <row r="366" s="67" customFormat="1" ht="15.95" customHeight="1" spans="1:25">
      <c r="A366" s="202">
        <v>2120199</v>
      </c>
      <c r="B366" s="174" t="s">
        <v>1119</v>
      </c>
      <c r="C366" s="60">
        <v>11</v>
      </c>
      <c r="D366" s="62">
        <v>11</v>
      </c>
      <c r="E366" s="99">
        <f t="shared" si="203"/>
        <v>100</v>
      </c>
      <c r="F366" s="98">
        <f t="shared" si="213"/>
        <v>-313</v>
      </c>
      <c r="G366" s="99">
        <f t="shared" si="204"/>
        <v>-96.6049382716049</v>
      </c>
      <c r="H366" s="60">
        <v>224</v>
      </c>
      <c r="I366" s="98">
        <f t="shared" si="205"/>
        <v>213</v>
      </c>
      <c r="J366" s="99">
        <f t="shared" si="206"/>
        <v>1936.36363636364</v>
      </c>
      <c r="K366" s="202">
        <v>2120199</v>
      </c>
      <c r="L366" s="202" t="s">
        <v>1119</v>
      </c>
      <c r="M366" s="184">
        <v>324</v>
      </c>
      <c r="N366" s="184">
        <v>11</v>
      </c>
      <c r="O366" s="184">
        <f>C366+4</f>
        <v>15</v>
      </c>
      <c r="P366" s="184">
        <f t="shared" si="208"/>
        <v>11</v>
      </c>
      <c r="Q366" s="207"/>
      <c r="R366" s="211"/>
      <c r="S366" s="159"/>
      <c r="T366" s="211"/>
      <c r="U366" s="193">
        <f t="shared" si="209"/>
        <v>0</v>
      </c>
      <c r="V366" s="188"/>
      <c r="W366" s="89">
        <v>21113</v>
      </c>
      <c r="X366" s="194" t="s">
        <v>1120</v>
      </c>
      <c r="Y366" s="118"/>
    </row>
    <row r="367" ht="15.95" customHeight="1" spans="1:25">
      <c r="A367" s="202">
        <v>21202</v>
      </c>
      <c r="B367" s="75" t="s">
        <v>1121</v>
      </c>
      <c r="C367" s="60">
        <f t="shared" ref="C367:H367" si="232">SUM(C368)</f>
        <v>816</v>
      </c>
      <c r="D367" s="60">
        <f t="shared" si="232"/>
        <v>2636</v>
      </c>
      <c r="E367" s="99">
        <f t="shared" si="203"/>
        <v>323.039215686275</v>
      </c>
      <c r="F367" s="98">
        <f t="shared" si="213"/>
        <v>2097</v>
      </c>
      <c r="G367" s="99">
        <f t="shared" si="204"/>
        <v>389.053803339518</v>
      </c>
      <c r="H367" s="60">
        <f t="shared" si="232"/>
        <v>1007</v>
      </c>
      <c r="I367" s="98">
        <f t="shared" si="205"/>
        <v>191</v>
      </c>
      <c r="J367" s="99">
        <f t="shared" si="206"/>
        <v>23.406862745098</v>
      </c>
      <c r="K367" s="202">
        <v>21202</v>
      </c>
      <c r="L367" s="204" t="s">
        <v>1121</v>
      </c>
      <c r="M367" s="60">
        <f t="shared" ref="M367:O367" si="233">M368</f>
        <v>539</v>
      </c>
      <c r="N367" s="60">
        <f t="shared" si="233"/>
        <v>1231</v>
      </c>
      <c r="O367" s="210">
        <f t="shared" si="233"/>
        <v>6996</v>
      </c>
      <c r="P367" s="184">
        <f t="shared" si="208"/>
        <v>2636</v>
      </c>
      <c r="Q367" s="207"/>
      <c r="R367" s="185"/>
      <c r="S367" s="159"/>
      <c r="T367" s="195"/>
      <c r="U367" s="195">
        <f t="shared" si="209"/>
        <v>0</v>
      </c>
      <c r="V367" s="188"/>
      <c r="W367" s="89">
        <v>2111301</v>
      </c>
      <c r="X367" s="89" t="s">
        <v>1122</v>
      </c>
      <c r="Y367" s="118"/>
    </row>
    <row r="368" ht="15.95" customHeight="1" spans="1:25">
      <c r="A368" s="202">
        <v>2120201</v>
      </c>
      <c r="B368" s="75" t="s">
        <v>1123</v>
      </c>
      <c r="C368" s="60">
        <v>816</v>
      </c>
      <c r="D368" s="62">
        <v>2636</v>
      </c>
      <c r="E368" s="99">
        <f t="shared" si="203"/>
        <v>323.039215686275</v>
      </c>
      <c r="F368" s="98">
        <f t="shared" si="213"/>
        <v>2097</v>
      </c>
      <c r="G368" s="99">
        <f t="shared" si="204"/>
        <v>389.053803339518</v>
      </c>
      <c r="H368" s="60">
        <v>1007</v>
      </c>
      <c r="I368" s="98">
        <f t="shared" si="205"/>
        <v>191</v>
      </c>
      <c r="J368" s="99">
        <f t="shared" si="206"/>
        <v>23.406862745098</v>
      </c>
      <c r="K368" s="202">
        <v>2120201</v>
      </c>
      <c r="L368" s="202" t="s">
        <v>1123</v>
      </c>
      <c r="M368" s="184">
        <v>539</v>
      </c>
      <c r="N368" s="184">
        <v>1231</v>
      </c>
      <c r="O368" s="184">
        <f>C368+6180</f>
        <v>6996</v>
      </c>
      <c r="P368" s="184">
        <f t="shared" si="208"/>
        <v>2636</v>
      </c>
      <c r="Q368" s="207"/>
      <c r="R368" s="185"/>
      <c r="S368" s="159"/>
      <c r="T368" s="195"/>
      <c r="U368" s="195">
        <f t="shared" si="209"/>
        <v>0</v>
      </c>
      <c r="W368" s="89">
        <v>21114</v>
      </c>
      <c r="X368" s="194" t="s">
        <v>1124</v>
      </c>
      <c r="Y368" s="118"/>
    </row>
    <row r="369" ht="15.95" customHeight="1" spans="1:25">
      <c r="A369" s="202">
        <v>21203</v>
      </c>
      <c r="B369" s="75" t="s">
        <v>1125</v>
      </c>
      <c r="C369" s="60">
        <f t="shared" ref="C369:H369" si="234">SUM(C370:C371)</f>
        <v>11121</v>
      </c>
      <c r="D369" s="60">
        <f t="shared" si="234"/>
        <v>1378</v>
      </c>
      <c r="E369" s="99">
        <f t="shared" si="203"/>
        <v>12.3909720348889</v>
      </c>
      <c r="F369" s="98">
        <f t="shared" si="213"/>
        <v>-14783</v>
      </c>
      <c r="G369" s="99">
        <f t="shared" si="204"/>
        <v>-91.4732999195594</v>
      </c>
      <c r="H369" s="60">
        <f t="shared" si="234"/>
        <v>3507</v>
      </c>
      <c r="I369" s="98">
        <f t="shared" si="205"/>
        <v>-7614</v>
      </c>
      <c r="J369" s="99">
        <f t="shared" si="206"/>
        <v>-68.4650660911789</v>
      </c>
      <c r="K369" s="202">
        <v>21203</v>
      </c>
      <c r="L369" s="204" t="s">
        <v>1125</v>
      </c>
      <c r="M369" s="60">
        <f t="shared" ref="M369:O369" si="235">SUM(M370:M371)</f>
        <v>16161</v>
      </c>
      <c r="N369" s="60">
        <f t="shared" si="235"/>
        <v>1294</v>
      </c>
      <c r="O369" s="60">
        <f t="shared" si="235"/>
        <v>5549</v>
      </c>
      <c r="P369" s="184">
        <f t="shared" si="208"/>
        <v>1378</v>
      </c>
      <c r="Q369" s="207"/>
      <c r="R369" s="185"/>
      <c r="S369" s="159"/>
      <c r="T369" s="195"/>
      <c r="U369" s="195">
        <f t="shared" si="209"/>
        <v>0</v>
      </c>
      <c r="W369" s="89">
        <v>2111401</v>
      </c>
      <c r="X369" s="89" t="s">
        <v>471</v>
      </c>
      <c r="Y369" s="118"/>
    </row>
    <row r="370" ht="15.95" customHeight="1" spans="1:25">
      <c r="A370" s="202">
        <v>2120303</v>
      </c>
      <c r="B370" s="75" t="s">
        <v>1126</v>
      </c>
      <c r="C370" s="60">
        <v>2599</v>
      </c>
      <c r="D370" s="62">
        <v>703</v>
      </c>
      <c r="E370" s="99">
        <f t="shared" si="203"/>
        <v>27.0488649480569</v>
      </c>
      <c r="F370" s="98">
        <f t="shared" si="213"/>
        <v>-1023</v>
      </c>
      <c r="G370" s="99">
        <f t="shared" si="204"/>
        <v>-59.2699884125145</v>
      </c>
      <c r="H370" s="60">
        <v>2224</v>
      </c>
      <c r="I370" s="98">
        <f t="shared" si="205"/>
        <v>-375</v>
      </c>
      <c r="J370" s="99">
        <f t="shared" si="206"/>
        <v>-14.4286263947672</v>
      </c>
      <c r="K370" s="202">
        <v>2120303</v>
      </c>
      <c r="L370" s="202" t="s">
        <v>1126</v>
      </c>
      <c r="M370" s="184">
        <v>1726</v>
      </c>
      <c r="N370" s="184">
        <v>584</v>
      </c>
      <c r="O370" s="184">
        <f>C370+100</f>
        <v>2699</v>
      </c>
      <c r="P370" s="184">
        <f t="shared" si="208"/>
        <v>703</v>
      </c>
      <c r="Q370" s="207"/>
      <c r="R370" s="185"/>
      <c r="S370" s="159"/>
      <c r="T370" s="195"/>
      <c r="U370" s="195">
        <f t="shared" si="209"/>
        <v>0</v>
      </c>
      <c r="V370" s="188"/>
      <c r="W370" s="89">
        <v>2111402</v>
      </c>
      <c r="X370" s="89" t="s">
        <v>473</v>
      </c>
      <c r="Y370" s="118"/>
    </row>
    <row r="371" ht="15.95" customHeight="1" spans="1:25">
      <c r="A371" s="202">
        <v>2120399</v>
      </c>
      <c r="B371" s="75" t="s">
        <v>1127</v>
      </c>
      <c r="C371" s="60">
        <v>8522</v>
      </c>
      <c r="D371" s="62">
        <f>824-149</f>
        <v>675</v>
      </c>
      <c r="E371" s="99">
        <f t="shared" si="203"/>
        <v>7.9206758976766</v>
      </c>
      <c r="F371" s="98">
        <f t="shared" si="213"/>
        <v>-13760</v>
      </c>
      <c r="G371" s="99">
        <f t="shared" si="204"/>
        <v>-95.3238656044337</v>
      </c>
      <c r="H371" s="60">
        <v>1283</v>
      </c>
      <c r="I371" s="98">
        <f t="shared" si="205"/>
        <v>-7239</v>
      </c>
      <c r="J371" s="99">
        <f t="shared" si="206"/>
        <v>-84.9448486270828</v>
      </c>
      <c r="K371" s="202">
        <v>2120399</v>
      </c>
      <c r="L371" s="202" t="s">
        <v>1127</v>
      </c>
      <c r="M371" s="184">
        <v>14435</v>
      </c>
      <c r="N371" s="184">
        <v>710</v>
      </c>
      <c r="O371" s="184">
        <f>C371-6671+999</f>
        <v>2850</v>
      </c>
      <c r="P371" s="184">
        <f t="shared" si="208"/>
        <v>675</v>
      </c>
      <c r="Q371" s="207"/>
      <c r="R371" s="185"/>
      <c r="S371" s="159"/>
      <c r="T371" s="195"/>
      <c r="U371" s="195">
        <f t="shared" si="209"/>
        <v>0</v>
      </c>
      <c r="V371" s="188"/>
      <c r="W371" s="89">
        <v>2111403</v>
      </c>
      <c r="X371" s="89" t="s">
        <v>549</v>
      </c>
      <c r="Y371" s="118"/>
    </row>
    <row r="372" ht="15.95" customHeight="1" spans="1:25">
      <c r="A372" s="202">
        <v>21205</v>
      </c>
      <c r="B372" s="75" t="s">
        <v>1128</v>
      </c>
      <c r="C372" s="60">
        <f t="shared" ref="C372:H372" si="236">SUM(C373)</f>
        <v>11086</v>
      </c>
      <c r="D372" s="60">
        <f t="shared" si="236"/>
        <v>7740</v>
      </c>
      <c r="E372" s="99">
        <f t="shared" si="203"/>
        <v>69.817788201335</v>
      </c>
      <c r="F372" s="98">
        <f t="shared" si="213"/>
        <v>-4180</v>
      </c>
      <c r="G372" s="99">
        <f t="shared" si="204"/>
        <v>-35.0671140939597</v>
      </c>
      <c r="H372" s="60">
        <f t="shared" si="236"/>
        <v>14927</v>
      </c>
      <c r="I372" s="98">
        <f t="shared" si="205"/>
        <v>3841</v>
      </c>
      <c r="J372" s="99">
        <f t="shared" si="206"/>
        <v>34.6473029045643</v>
      </c>
      <c r="K372" s="202">
        <v>21205</v>
      </c>
      <c r="L372" s="204" t="s">
        <v>1128</v>
      </c>
      <c r="M372" s="60">
        <f t="shared" ref="M372:O372" si="237">M373</f>
        <v>11920</v>
      </c>
      <c r="N372" s="60">
        <f t="shared" si="237"/>
        <v>6666</v>
      </c>
      <c r="O372" s="60">
        <f t="shared" si="237"/>
        <v>10794</v>
      </c>
      <c r="P372" s="184">
        <f t="shared" si="208"/>
        <v>7740</v>
      </c>
      <c r="Q372" s="207"/>
      <c r="R372" s="185"/>
      <c r="S372" s="159"/>
      <c r="T372" s="195"/>
      <c r="U372" s="195">
        <f t="shared" si="209"/>
        <v>0</v>
      </c>
      <c r="W372" s="89">
        <v>2111404</v>
      </c>
      <c r="X372" s="89" t="s">
        <v>1129</v>
      </c>
      <c r="Y372" s="118"/>
    </row>
    <row r="373" ht="15.95" customHeight="1" spans="1:25">
      <c r="A373" s="202">
        <v>2120501</v>
      </c>
      <c r="B373" s="75" t="s">
        <v>1130</v>
      </c>
      <c r="C373" s="60">
        <v>11086</v>
      </c>
      <c r="D373" s="62">
        <f>7872-132</f>
        <v>7740</v>
      </c>
      <c r="E373" s="99">
        <f t="shared" si="203"/>
        <v>69.817788201335</v>
      </c>
      <c r="F373" s="98">
        <f t="shared" si="213"/>
        <v>-4180</v>
      </c>
      <c r="G373" s="99">
        <f t="shared" si="204"/>
        <v>-35.0671140939597</v>
      </c>
      <c r="H373" s="60">
        <v>14927</v>
      </c>
      <c r="I373" s="98">
        <f t="shared" si="205"/>
        <v>3841</v>
      </c>
      <c r="J373" s="99">
        <f t="shared" si="206"/>
        <v>34.6473029045643</v>
      </c>
      <c r="K373" s="202">
        <v>2120501</v>
      </c>
      <c r="L373" s="202" t="s">
        <v>1130</v>
      </c>
      <c r="M373" s="184">
        <v>11920</v>
      </c>
      <c r="N373" s="184">
        <v>6666</v>
      </c>
      <c r="O373" s="184">
        <f>C373-292</f>
        <v>10794</v>
      </c>
      <c r="P373" s="184">
        <f t="shared" si="208"/>
        <v>7740</v>
      </c>
      <c r="Q373" s="207"/>
      <c r="R373" s="185"/>
      <c r="S373" s="159"/>
      <c r="T373" s="195"/>
      <c r="U373" s="195">
        <f t="shared" si="209"/>
        <v>0</v>
      </c>
      <c r="W373" s="89">
        <v>2111405</v>
      </c>
      <c r="X373" s="89" t="s">
        <v>1131</v>
      </c>
      <c r="Y373" s="118"/>
    </row>
    <row r="374" ht="15.95" customHeight="1" spans="1:25">
      <c r="A374" s="202">
        <v>21206</v>
      </c>
      <c r="B374" s="75" t="s">
        <v>1132</v>
      </c>
      <c r="C374" s="60">
        <f t="shared" ref="C374:H374" si="238">SUM(C375)</f>
        <v>269</v>
      </c>
      <c r="D374" s="60">
        <f t="shared" si="238"/>
        <v>246</v>
      </c>
      <c r="E374" s="99">
        <f t="shared" si="203"/>
        <v>91.449814126394</v>
      </c>
      <c r="F374" s="98">
        <f t="shared" si="213"/>
        <v>6</v>
      </c>
      <c r="G374" s="99">
        <f t="shared" si="204"/>
        <v>2.49999999999999</v>
      </c>
      <c r="H374" s="60">
        <f t="shared" si="238"/>
        <v>250</v>
      </c>
      <c r="I374" s="98">
        <f t="shared" si="205"/>
        <v>-19</v>
      </c>
      <c r="J374" s="99">
        <f t="shared" si="206"/>
        <v>-7.0631970260223</v>
      </c>
      <c r="K374" s="202">
        <v>21206</v>
      </c>
      <c r="L374" s="204" t="s">
        <v>1132</v>
      </c>
      <c r="M374" s="60">
        <f t="shared" ref="M374:O374" si="239">M375</f>
        <v>240</v>
      </c>
      <c r="N374" s="60">
        <f t="shared" si="239"/>
        <v>209</v>
      </c>
      <c r="O374" s="60">
        <f t="shared" si="239"/>
        <v>242</v>
      </c>
      <c r="P374" s="184">
        <f t="shared" si="208"/>
        <v>246</v>
      </c>
      <c r="Q374" s="207"/>
      <c r="R374" s="185"/>
      <c r="S374" s="159"/>
      <c r="T374" s="195"/>
      <c r="U374" s="195">
        <f t="shared" si="209"/>
        <v>0</v>
      </c>
      <c r="V374" s="188"/>
      <c r="W374" s="89">
        <v>2111406</v>
      </c>
      <c r="X374" s="89" t="s">
        <v>1133</v>
      </c>
      <c r="Y374" s="118"/>
    </row>
    <row r="375" ht="15.95" customHeight="1" spans="1:25">
      <c r="A375" s="202">
        <v>2120601</v>
      </c>
      <c r="B375" s="75" t="s">
        <v>1134</v>
      </c>
      <c r="C375" s="60">
        <v>269</v>
      </c>
      <c r="D375" s="62">
        <v>246</v>
      </c>
      <c r="E375" s="99">
        <f t="shared" si="203"/>
        <v>91.449814126394</v>
      </c>
      <c r="F375" s="98">
        <f t="shared" si="213"/>
        <v>6</v>
      </c>
      <c r="G375" s="99">
        <f t="shared" si="204"/>
        <v>2.49999999999999</v>
      </c>
      <c r="H375" s="60">
        <v>250</v>
      </c>
      <c r="I375" s="98">
        <f t="shared" si="205"/>
        <v>-19</v>
      </c>
      <c r="J375" s="99">
        <f t="shared" si="206"/>
        <v>-7.0631970260223</v>
      </c>
      <c r="K375" s="202">
        <v>2120601</v>
      </c>
      <c r="L375" s="202" t="s">
        <v>1134</v>
      </c>
      <c r="M375" s="184">
        <v>240</v>
      </c>
      <c r="N375" s="184">
        <v>209</v>
      </c>
      <c r="O375" s="184">
        <f>C375-1-26</f>
        <v>242</v>
      </c>
      <c r="P375" s="184">
        <f t="shared" si="208"/>
        <v>246</v>
      </c>
      <c r="Q375" s="207"/>
      <c r="R375" s="185"/>
      <c r="S375" s="159"/>
      <c r="T375" s="195"/>
      <c r="U375" s="195">
        <f t="shared" si="209"/>
        <v>0</v>
      </c>
      <c r="V375" s="188"/>
      <c r="W375" s="89">
        <v>2111407</v>
      </c>
      <c r="X375" s="89" t="s">
        <v>1135</v>
      </c>
      <c r="Y375" s="118"/>
    </row>
    <row r="376" ht="15.95" customHeight="1" spans="1:25">
      <c r="A376" s="202">
        <v>21299</v>
      </c>
      <c r="B376" s="75" t="s">
        <v>1136</v>
      </c>
      <c r="C376" s="60">
        <f t="shared" ref="C376:H376" si="240">SUM(C377)</f>
        <v>1784</v>
      </c>
      <c r="D376" s="60">
        <f t="shared" si="240"/>
        <v>791</v>
      </c>
      <c r="E376" s="99">
        <f t="shared" si="203"/>
        <v>44.3385650224215</v>
      </c>
      <c r="F376" s="98">
        <f t="shared" si="213"/>
        <v>-793</v>
      </c>
      <c r="G376" s="99">
        <f t="shared" si="204"/>
        <v>-50.0631313131313</v>
      </c>
      <c r="H376" s="60">
        <f t="shared" si="240"/>
        <v>300</v>
      </c>
      <c r="I376" s="98">
        <f t="shared" si="205"/>
        <v>-1484</v>
      </c>
      <c r="J376" s="99">
        <f t="shared" si="206"/>
        <v>-83.1838565022422</v>
      </c>
      <c r="K376" s="202">
        <v>21299</v>
      </c>
      <c r="L376" s="204" t="s">
        <v>1136</v>
      </c>
      <c r="M376" s="60">
        <f t="shared" ref="M376:O376" si="241">M377</f>
        <v>1584</v>
      </c>
      <c r="N376" s="60">
        <f t="shared" si="241"/>
        <v>700</v>
      </c>
      <c r="O376" s="60">
        <f t="shared" si="241"/>
        <v>1735</v>
      </c>
      <c r="P376" s="184">
        <f t="shared" si="208"/>
        <v>791</v>
      </c>
      <c r="Q376" s="207"/>
      <c r="R376" s="185"/>
      <c r="S376" s="159"/>
      <c r="T376" s="195"/>
      <c r="U376" s="195">
        <f t="shared" si="209"/>
        <v>0</v>
      </c>
      <c r="W376" s="89">
        <v>2111408</v>
      </c>
      <c r="X376" s="89" t="s">
        <v>1137</v>
      </c>
      <c r="Y376" s="118"/>
    </row>
    <row r="377" ht="15.95" customHeight="1" spans="1:25">
      <c r="A377" s="202">
        <v>2129901</v>
      </c>
      <c r="B377" s="75" t="s">
        <v>1138</v>
      </c>
      <c r="C377" s="60">
        <v>1784</v>
      </c>
      <c r="D377" s="62">
        <v>791</v>
      </c>
      <c r="E377" s="99">
        <f t="shared" si="203"/>
        <v>44.3385650224215</v>
      </c>
      <c r="F377" s="98">
        <f t="shared" si="213"/>
        <v>-793</v>
      </c>
      <c r="G377" s="99">
        <f t="shared" si="204"/>
        <v>-50.0631313131313</v>
      </c>
      <c r="H377" s="60">
        <v>300</v>
      </c>
      <c r="I377" s="98">
        <f t="shared" si="205"/>
        <v>-1484</v>
      </c>
      <c r="J377" s="99">
        <f t="shared" si="206"/>
        <v>-83.1838565022422</v>
      </c>
      <c r="K377" s="202">
        <v>2129999</v>
      </c>
      <c r="L377" s="202" t="s">
        <v>1138</v>
      </c>
      <c r="M377" s="184">
        <v>1584</v>
      </c>
      <c r="N377" s="184">
        <v>700</v>
      </c>
      <c r="O377" s="184">
        <f>C377-37-12</f>
        <v>1735</v>
      </c>
      <c r="P377" s="184">
        <f t="shared" si="208"/>
        <v>791</v>
      </c>
      <c r="Q377" s="207"/>
      <c r="R377" s="185"/>
      <c r="S377" s="159"/>
      <c r="T377" s="195"/>
      <c r="U377" s="195">
        <f t="shared" si="209"/>
        <v>0</v>
      </c>
      <c r="W377" s="89">
        <v>2111409</v>
      </c>
      <c r="X377" s="89" t="s">
        <v>1139</v>
      </c>
      <c r="Y377" s="118"/>
    </row>
    <row r="378" ht="15.95" customHeight="1" spans="1:25">
      <c r="A378" s="202">
        <v>213</v>
      </c>
      <c r="B378" s="97" t="s">
        <v>1140</v>
      </c>
      <c r="C378" s="55">
        <f t="shared" ref="C378:H378" si="242">SUM(C379,C398,C404,C415,C423,C430,C437,C440)</f>
        <v>3940</v>
      </c>
      <c r="D378" s="55">
        <f t="shared" si="242"/>
        <v>4329</v>
      </c>
      <c r="E378" s="96">
        <f t="shared" si="203"/>
        <v>109.873096446701</v>
      </c>
      <c r="F378" s="95">
        <f t="shared" si="213"/>
        <v>-3023</v>
      </c>
      <c r="G378" s="96">
        <f t="shared" si="204"/>
        <v>-41.1180631120784</v>
      </c>
      <c r="H378" s="55">
        <f t="shared" si="242"/>
        <v>4844</v>
      </c>
      <c r="I378" s="95">
        <f t="shared" si="205"/>
        <v>904</v>
      </c>
      <c r="J378" s="96">
        <f t="shared" si="206"/>
        <v>22.9441624365482</v>
      </c>
      <c r="K378" s="204">
        <v>213</v>
      </c>
      <c r="L378" s="204" t="s">
        <v>1141</v>
      </c>
      <c r="M378" s="55">
        <f t="shared" ref="M378:O378" si="243">SUM(M379,M398,M404,M415,M423,M430,M437,M440)</f>
        <v>7352</v>
      </c>
      <c r="N378" s="55">
        <f t="shared" si="243"/>
        <v>4168</v>
      </c>
      <c r="O378" s="55">
        <f t="shared" si="243"/>
        <v>5997</v>
      </c>
      <c r="P378" s="184">
        <f t="shared" si="208"/>
        <v>4329</v>
      </c>
      <c r="Q378" s="207"/>
      <c r="R378" s="185"/>
      <c r="S378" s="159"/>
      <c r="T378" s="195"/>
      <c r="U378" s="195">
        <f t="shared" si="209"/>
        <v>0</v>
      </c>
      <c r="V378" s="188"/>
      <c r="W378" s="89">
        <v>2111410</v>
      </c>
      <c r="X378" s="89" t="s">
        <v>1142</v>
      </c>
      <c r="Y378" s="118"/>
    </row>
    <row r="379" ht="15.95" customHeight="1" spans="1:25">
      <c r="A379" s="202">
        <v>21301</v>
      </c>
      <c r="B379" s="75" t="s">
        <v>1143</v>
      </c>
      <c r="C379" s="60">
        <f t="shared" ref="C379:H379" si="244">SUM(C380:C397)</f>
        <v>985</v>
      </c>
      <c r="D379" s="60">
        <f t="shared" si="244"/>
        <v>1117</v>
      </c>
      <c r="E379" s="99">
        <f t="shared" si="203"/>
        <v>113.401015228426</v>
      </c>
      <c r="F379" s="98">
        <f t="shared" si="213"/>
        <v>-3225</v>
      </c>
      <c r="G379" s="99">
        <f t="shared" si="204"/>
        <v>-74.2745278673422</v>
      </c>
      <c r="H379" s="60">
        <f t="shared" si="244"/>
        <v>1296</v>
      </c>
      <c r="I379" s="98">
        <f t="shared" si="205"/>
        <v>311</v>
      </c>
      <c r="J379" s="99">
        <f t="shared" si="206"/>
        <v>31.5736040609137</v>
      </c>
      <c r="K379" s="202">
        <v>21301</v>
      </c>
      <c r="L379" s="204" t="s">
        <v>1143</v>
      </c>
      <c r="M379" s="60">
        <f t="shared" ref="M379:O379" si="245">SUM(M380:M397)</f>
        <v>4342</v>
      </c>
      <c r="N379" s="60">
        <f t="shared" si="245"/>
        <v>1266</v>
      </c>
      <c r="O379" s="60">
        <f t="shared" si="245"/>
        <v>2145</v>
      </c>
      <c r="P379" s="184">
        <f t="shared" si="208"/>
        <v>1117</v>
      </c>
      <c r="Q379" s="207"/>
      <c r="R379" s="185"/>
      <c r="S379" s="159"/>
      <c r="T379" s="195"/>
      <c r="U379" s="195">
        <f t="shared" si="209"/>
        <v>0</v>
      </c>
      <c r="W379" s="89">
        <v>2111411</v>
      </c>
      <c r="X379" s="89" t="s">
        <v>572</v>
      </c>
      <c r="Y379" s="118"/>
    </row>
    <row r="380" ht="15.95" customHeight="1" spans="1:25">
      <c r="A380" s="202">
        <v>2130104</v>
      </c>
      <c r="B380" s="75" t="s">
        <v>496</v>
      </c>
      <c r="C380" s="60">
        <v>315</v>
      </c>
      <c r="D380" s="62">
        <v>556</v>
      </c>
      <c r="E380" s="99">
        <f t="shared" si="203"/>
        <v>176.507936507937</v>
      </c>
      <c r="F380" s="98">
        <f t="shared" si="213"/>
        <v>-21</v>
      </c>
      <c r="G380" s="99">
        <f t="shared" si="204"/>
        <v>-3.63951473136915</v>
      </c>
      <c r="H380" s="60">
        <v>657</v>
      </c>
      <c r="I380" s="98">
        <f t="shared" si="205"/>
        <v>342</v>
      </c>
      <c r="J380" s="99">
        <f t="shared" si="206"/>
        <v>108.571428571429</v>
      </c>
      <c r="K380" s="202">
        <v>2130104</v>
      </c>
      <c r="L380" s="202" t="s">
        <v>496</v>
      </c>
      <c r="M380" s="184">
        <v>577</v>
      </c>
      <c r="N380" s="184">
        <v>488</v>
      </c>
      <c r="O380" s="184">
        <f>C380+1</f>
        <v>316</v>
      </c>
      <c r="P380" s="184">
        <f t="shared" si="208"/>
        <v>556</v>
      </c>
      <c r="Q380" s="207"/>
      <c r="R380" s="185"/>
      <c r="S380" s="159"/>
      <c r="T380" s="195"/>
      <c r="U380" s="195">
        <f t="shared" si="209"/>
        <v>0</v>
      </c>
      <c r="W380" s="89">
        <v>21199</v>
      </c>
      <c r="X380" s="194" t="s">
        <v>1144</v>
      </c>
      <c r="Y380" s="118"/>
    </row>
    <row r="381" s="67" customFormat="1" ht="15.95" customHeight="1" spans="1:25">
      <c r="A381" s="202">
        <v>2130106</v>
      </c>
      <c r="B381" s="174" t="s">
        <v>1145</v>
      </c>
      <c r="C381" s="60">
        <v>333</v>
      </c>
      <c r="D381" s="62">
        <v>243</v>
      </c>
      <c r="E381" s="99">
        <f t="shared" si="203"/>
        <v>72.972972972973</v>
      </c>
      <c r="F381" s="98">
        <f t="shared" si="213"/>
        <v>-1267</v>
      </c>
      <c r="G381" s="99">
        <f t="shared" si="204"/>
        <v>-83.9072847682119</v>
      </c>
      <c r="H381" s="60">
        <v>45</v>
      </c>
      <c r="I381" s="98">
        <f t="shared" si="205"/>
        <v>-288</v>
      </c>
      <c r="J381" s="99">
        <f t="shared" si="206"/>
        <v>-86.4864864864865</v>
      </c>
      <c r="K381" s="202">
        <v>2130106</v>
      </c>
      <c r="L381" s="202" t="s">
        <v>1145</v>
      </c>
      <c r="M381" s="184">
        <v>1510</v>
      </c>
      <c r="N381" s="184">
        <v>221</v>
      </c>
      <c r="O381" s="184">
        <f>C381-221</f>
        <v>112</v>
      </c>
      <c r="P381" s="184">
        <f t="shared" si="208"/>
        <v>243</v>
      </c>
      <c r="Q381" s="207"/>
      <c r="R381" s="159"/>
      <c r="S381" s="159"/>
      <c r="T381" s="193"/>
      <c r="U381" s="193">
        <f t="shared" si="209"/>
        <v>0</v>
      </c>
      <c r="V381" s="188"/>
      <c r="W381" s="89">
        <v>212</v>
      </c>
      <c r="X381" s="194" t="s">
        <v>1146</v>
      </c>
      <c r="Y381" s="118"/>
    </row>
    <row r="382" s="67" customFormat="1" ht="15.95" customHeight="1" spans="1:25">
      <c r="A382" s="202">
        <v>2130108</v>
      </c>
      <c r="B382" s="174" t="s">
        <v>1147</v>
      </c>
      <c r="C382" s="60">
        <v>138</v>
      </c>
      <c r="D382" s="62">
        <f>29-4</f>
        <v>25</v>
      </c>
      <c r="E382" s="99">
        <f t="shared" si="203"/>
        <v>18.1159420289855</v>
      </c>
      <c r="F382" s="98">
        <f t="shared" si="213"/>
        <v>-59</v>
      </c>
      <c r="G382" s="99">
        <f t="shared" si="204"/>
        <v>-70.2380952380952</v>
      </c>
      <c r="H382" s="60">
        <v>206</v>
      </c>
      <c r="I382" s="98">
        <f t="shared" si="205"/>
        <v>68</v>
      </c>
      <c r="J382" s="99">
        <f t="shared" si="206"/>
        <v>49.2753623188406</v>
      </c>
      <c r="K382" s="202">
        <v>2130108</v>
      </c>
      <c r="L382" s="202" t="s">
        <v>1147</v>
      </c>
      <c r="M382" s="184">
        <v>84</v>
      </c>
      <c r="N382" s="184">
        <v>19</v>
      </c>
      <c r="O382" s="184">
        <f>C382-51</f>
        <v>87</v>
      </c>
      <c r="P382" s="184">
        <f t="shared" si="208"/>
        <v>25</v>
      </c>
      <c r="Q382" s="207"/>
      <c r="R382" s="159"/>
      <c r="S382" s="159"/>
      <c r="T382" s="193"/>
      <c r="U382" s="193">
        <f t="shared" si="209"/>
        <v>0</v>
      </c>
      <c r="V382" s="188"/>
      <c r="W382" s="89">
        <v>21201</v>
      </c>
      <c r="X382" s="194" t="s">
        <v>1148</v>
      </c>
      <c r="Y382" s="118"/>
    </row>
    <row r="383" s="67" customFormat="1" ht="15.95" customHeight="1" spans="1:25">
      <c r="A383" s="202">
        <v>2130109</v>
      </c>
      <c r="B383" s="174" t="s">
        <v>1149</v>
      </c>
      <c r="C383" s="60"/>
      <c r="D383" s="62">
        <v>5</v>
      </c>
      <c r="E383" s="99">
        <f t="shared" si="203"/>
        <v>0</v>
      </c>
      <c r="F383" s="98">
        <f t="shared" si="213"/>
        <v>-3</v>
      </c>
      <c r="G383" s="99">
        <f t="shared" si="204"/>
        <v>-37.5</v>
      </c>
      <c r="H383" s="60">
        <v>5</v>
      </c>
      <c r="I383" s="98">
        <f t="shared" si="205"/>
        <v>5</v>
      </c>
      <c r="J383" s="99">
        <f t="shared" si="206"/>
        <v>0</v>
      </c>
      <c r="K383" s="202">
        <v>2130109</v>
      </c>
      <c r="L383" s="202" t="s">
        <v>1149</v>
      </c>
      <c r="M383" s="184">
        <v>8</v>
      </c>
      <c r="N383" s="184">
        <v>1</v>
      </c>
      <c r="O383" s="184"/>
      <c r="P383" s="184">
        <f t="shared" si="208"/>
        <v>5</v>
      </c>
      <c r="Q383" s="207"/>
      <c r="R383" s="159"/>
      <c r="S383" s="159"/>
      <c r="T383" s="193"/>
      <c r="U383" s="193">
        <f t="shared" si="209"/>
        <v>0</v>
      </c>
      <c r="V383" s="71"/>
      <c r="W383" s="89">
        <v>2120101</v>
      </c>
      <c r="X383" s="89" t="s">
        <v>471</v>
      </c>
      <c r="Y383" s="118"/>
    </row>
    <row r="384" s="67" customFormat="1" ht="15.95" customHeight="1" spans="1:25">
      <c r="A384" s="202">
        <v>2130111</v>
      </c>
      <c r="B384" s="174" t="s">
        <v>1150</v>
      </c>
      <c r="C384" s="60"/>
      <c r="D384" s="62"/>
      <c r="E384" s="99">
        <f t="shared" si="203"/>
        <v>0</v>
      </c>
      <c r="F384" s="98">
        <f t="shared" si="213"/>
        <v>0</v>
      </c>
      <c r="G384" s="99">
        <f t="shared" si="204"/>
        <v>0</v>
      </c>
      <c r="H384" s="60">
        <v>5</v>
      </c>
      <c r="I384" s="98">
        <f t="shared" si="205"/>
        <v>5</v>
      </c>
      <c r="J384" s="99">
        <f t="shared" si="206"/>
        <v>0</v>
      </c>
      <c r="K384" s="202">
        <v>2130111</v>
      </c>
      <c r="L384" s="202" t="s">
        <v>1150</v>
      </c>
      <c r="M384" s="184"/>
      <c r="N384" s="184"/>
      <c r="O384" s="184"/>
      <c r="P384" s="184">
        <f t="shared" si="208"/>
        <v>0</v>
      </c>
      <c r="Q384" s="207"/>
      <c r="R384" s="159"/>
      <c r="S384" s="159"/>
      <c r="T384" s="193"/>
      <c r="U384" s="193">
        <f t="shared" si="209"/>
        <v>0</v>
      </c>
      <c r="V384" s="188"/>
      <c r="W384" s="89">
        <v>2120103</v>
      </c>
      <c r="X384" s="89" t="s">
        <v>549</v>
      </c>
      <c r="Y384" s="118"/>
    </row>
    <row r="385" s="67" customFormat="1" ht="15.95" customHeight="1" spans="1:25">
      <c r="A385" s="202">
        <v>2130112</v>
      </c>
      <c r="B385" s="174" t="s">
        <v>1151</v>
      </c>
      <c r="C385" s="60">
        <v>30</v>
      </c>
      <c r="D385" s="62">
        <v>15</v>
      </c>
      <c r="E385" s="99">
        <f t="shared" si="203"/>
        <v>50</v>
      </c>
      <c r="F385" s="98">
        <f t="shared" si="213"/>
        <v>5</v>
      </c>
      <c r="G385" s="99">
        <f t="shared" si="204"/>
        <v>50</v>
      </c>
      <c r="H385" s="60"/>
      <c r="I385" s="98">
        <f t="shared" si="205"/>
        <v>-30</v>
      </c>
      <c r="J385" s="99">
        <f t="shared" si="206"/>
        <v>-100</v>
      </c>
      <c r="K385" s="202">
        <v>2130112</v>
      </c>
      <c r="L385" s="202" t="s">
        <v>1152</v>
      </c>
      <c r="M385" s="184">
        <v>10</v>
      </c>
      <c r="N385" s="184">
        <v>15</v>
      </c>
      <c r="O385" s="184">
        <f>C385-15</f>
        <v>15</v>
      </c>
      <c r="P385" s="184">
        <f t="shared" si="208"/>
        <v>15</v>
      </c>
      <c r="Q385" s="207"/>
      <c r="R385" s="159"/>
      <c r="S385" s="159"/>
      <c r="T385" s="193"/>
      <c r="U385" s="193">
        <f t="shared" si="209"/>
        <v>0</v>
      </c>
      <c r="V385" s="188"/>
      <c r="W385" s="89">
        <v>2120104</v>
      </c>
      <c r="X385" s="89" t="s">
        <v>1153</v>
      </c>
      <c r="Y385" s="118"/>
    </row>
    <row r="386" customHeight="1" spans="1:25">
      <c r="A386" s="202">
        <v>2130120</v>
      </c>
      <c r="B386" s="75" t="s">
        <v>1154</v>
      </c>
      <c r="C386" s="60"/>
      <c r="D386" s="62">
        <v>21</v>
      </c>
      <c r="E386" s="99">
        <f t="shared" si="203"/>
        <v>0</v>
      </c>
      <c r="F386" s="98">
        <f t="shared" si="213"/>
        <v>21</v>
      </c>
      <c r="G386" s="99">
        <f t="shared" si="204"/>
        <v>0</v>
      </c>
      <c r="H386" s="60"/>
      <c r="I386" s="98">
        <f t="shared" si="205"/>
        <v>0</v>
      </c>
      <c r="J386" s="99">
        <f t="shared" si="206"/>
        <v>0</v>
      </c>
      <c r="K386" s="202">
        <v>2130120</v>
      </c>
      <c r="L386" s="202" t="s">
        <v>1154</v>
      </c>
      <c r="M386" s="184"/>
      <c r="N386" s="184"/>
      <c r="O386" s="184"/>
      <c r="P386" s="184">
        <f t="shared" si="208"/>
        <v>21</v>
      </c>
      <c r="Q386" s="207"/>
      <c r="R386" s="185"/>
      <c r="S386" s="159"/>
      <c r="T386" s="195"/>
      <c r="U386" s="195">
        <f t="shared" si="209"/>
        <v>0</v>
      </c>
      <c r="V386" s="188"/>
      <c r="W386" s="89">
        <v>2120107</v>
      </c>
      <c r="X386" s="89" t="s">
        <v>1155</v>
      </c>
      <c r="Y386" s="118"/>
    </row>
    <row r="387" customHeight="1" spans="1:25">
      <c r="A387" s="202">
        <v>2130121</v>
      </c>
      <c r="B387" s="75" t="s">
        <v>1156</v>
      </c>
      <c r="C387" s="60"/>
      <c r="D387" s="60"/>
      <c r="E387" s="99">
        <f t="shared" si="203"/>
        <v>0</v>
      </c>
      <c r="F387" s="98">
        <f t="shared" si="213"/>
        <v>0</v>
      </c>
      <c r="G387" s="99">
        <f t="shared" si="204"/>
        <v>0</v>
      </c>
      <c r="H387" s="60"/>
      <c r="I387" s="98">
        <f t="shared" si="205"/>
        <v>0</v>
      </c>
      <c r="J387" s="99">
        <f t="shared" si="206"/>
        <v>0</v>
      </c>
      <c r="K387" s="202">
        <v>2130121</v>
      </c>
      <c r="L387" s="202" t="s">
        <v>1156</v>
      </c>
      <c r="M387" s="184"/>
      <c r="N387" s="184"/>
      <c r="O387" s="184"/>
      <c r="P387" s="184">
        <f t="shared" si="208"/>
        <v>0</v>
      </c>
      <c r="Q387" s="207"/>
      <c r="R387" s="185"/>
      <c r="S387" s="159"/>
      <c r="T387" s="195"/>
      <c r="U387" s="195">
        <f t="shared" si="209"/>
        <v>0</v>
      </c>
      <c r="V387" s="188"/>
      <c r="W387" s="89">
        <v>2120109</v>
      </c>
      <c r="X387" s="89" t="s">
        <v>1157</v>
      </c>
      <c r="Y387" s="118"/>
    </row>
    <row r="388" customHeight="1" spans="1:25">
      <c r="A388" s="202">
        <v>2130122</v>
      </c>
      <c r="B388" s="75" t="s">
        <v>1158</v>
      </c>
      <c r="C388" s="60">
        <v>39</v>
      </c>
      <c r="D388" s="60">
        <f>210-100</f>
        <v>110</v>
      </c>
      <c r="E388" s="99">
        <f t="shared" si="203"/>
        <v>282.051282051282</v>
      </c>
      <c r="F388" s="98">
        <f t="shared" si="213"/>
        <v>-47</v>
      </c>
      <c r="G388" s="99">
        <f t="shared" si="204"/>
        <v>-29.9363057324841</v>
      </c>
      <c r="H388" s="60">
        <v>63</v>
      </c>
      <c r="I388" s="98">
        <f t="shared" si="205"/>
        <v>24</v>
      </c>
      <c r="J388" s="99">
        <f t="shared" si="206"/>
        <v>61.5384615384615</v>
      </c>
      <c r="K388" s="202">
        <v>2130122</v>
      </c>
      <c r="L388" s="202" t="s">
        <v>1159</v>
      </c>
      <c r="M388" s="184">
        <v>157</v>
      </c>
      <c r="N388" s="184">
        <v>203</v>
      </c>
      <c r="O388" s="184">
        <f>C388-11</f>
        <v>28</v>
      </c>
      <c r="P388" s="184">
        <f t="shared" si="208"/>
        <v>110</v>
      </c>
      <c r="Q388" s="207"/>
      <c r="R388" s="185"/>
      <c r="S388" s="159"/>
      <c r="T388" s="195"/>
      <c r="U388" s="195">
        <f t="shared" si="209"/>
        <v>0</v>
      </c>
      <c r="W388" s="89">
        <v>2120110</v>
      </c>
      <c r="X388" s="89" t="s">
        <v>1160</v>
      </c>
      <c r="Y388" s="118"/>
    </row>
    <row r="389" customHeight="1" spans="1:25">
      <c r="A389" s="202">
        <v>2130124</v>
      </c>
      <c r="B389" s="75" t="s">
        <v>1161</v>
      </c>
      <c r="C389" s="60"/>
      <c r="D389" s="60"/>
      <c r="E389" s="99">
        <f t="shared" si="203"/>
        <v>0</v>
      </c>
      <c r="F389" s="98">
        <f t="shared" si="213"/>
        <v>0</v>
      </c>
      <c r="G389" s="99">
        <f t="shared" si="204"/>
        <v>0</v>
      </c>
      <c r="H389" s="60">
        <v>10</v>
      </c>
      <c r="I389" s="98">
        <f t="shared" si="205"/>
        <v>10</v>
      </c>
      <c r="J389" s="99">
        <f t="shared" si="206"/>
        <v>0</v>
      </c>
      <c r="K389" s="202">
        <v>2130124</v>
      </c>
      <c r="L389" s="202" t="s">
        <v>1162</v>
      </c>
      <c r="M389" s="184"/>
      <c r="N389" s="184"/>
      <c r="O389" s="184"/>
      <c r="P389" s="184">
        <f t="shared" si="208"/>
        <v>0</v>
      </c>
      <c r="Q389" s="207"/>
      <c r="R389" s="185"/>
      <c r="S389" s="159"/>
      <c r="T389" s="195"/>
      <c r="U389" s="195">
        <f t="shared" si="209"/>
        <v>0</v>
      </c>
      <c r="W389" s="89">
        <v>2120199</v>
      </c>
      <c r="X389" s="89" t="s">
        <v>1163</v>
      </c>
      <c r="Y389" s="118"/>
    </row>
    <row r="390" customHeight="1" spans="1:25">
      <c r="A390" s="202">
        <v>2130125</v>
      </c>
      <c r="B390" s="75" t="s">
        <v>1164</v>
      </c>
      <c r="C390" s="60"/>
      <c r="D390" s="60"/>
      <c r="E390" s="99">
        <f t="shared" ref="E390:E453" si="246">IF(C390&lt;&gt;0,D390/C390*100,0)</f>
        <v>0</v>
      </c>
      <c r="F390" s="98">
        <f t="shared" si="213"/>
        <v>0</v>
      </c>
      <c r="G390" s="99">
        <f t="shared" ref="G390:G453" si="247">IF(M390&lt;&gt;0,(D390/M390-1)*100,0)</f>
        <v>0</v>
      </c>
      <c r="H390" s="60"/>
      <c r="I390" s="98">
        <f t="shared" ref="I390:I453" si="248">H390-C390</f>
        <v>0</v>
      </c>
      <c r="J390" s="99">
        <f t="shared" ref="J390:J453" si="249">IF(C390&lt;&gt;0,(H390/C390-1)*100,0)</f>
        <v>0</v>
      </c>
      <c r="K390" s="202">
        <v>2130125</v>
      </c>
      <c r="L390" s="202" t="s">
        <v>1164</v>
      </c>
      <c r="M390" s="184"/>
      <c r="N390" s="184"/>
      <c r="O390" s="184"/>
      <c r="P390" s="184">
        <f t="shared" ref="P390:P453" si="250">D390</f>
        <v>0</v>
      </c>
      <c r="Q390" s="207"/>
      <c r="R390" s="185"/>
      <c r="S390" s="159"/>
      <c r="T390" s="195"/>
      <c r="U390" s="195">
        <f t="shared" ref="U390:U453" si="251">Q390+R390+S390+T390</f>
        <v>0</v>
      </c>
      <c r="V390" s="188"/>
      <c r="W390" s="89">
        <v>21202</v>
      </c>
      <c r="X390" s="194" t="s">
        <v>1165</v>
      </c>
      <c r="Y390" s="118"/>
    </row>
    <row r="391" customHeight="1" spans="1:25">
      <c r="A391" s="202">
        <v>2130126</v>
      </c>
      <c r="B391" s="75" t="s">
        <v>1166</v>
      </c>
      <c r="C391" s="60"/>
      <c r="D391" s="60">
        <v>4</v>
      </c>
      <c r="E391" s="99">
        <f t="shared" si="246"/>
        <v>0</v>
      </c>
      <c r="F391" s="98">
        <f t="shared" si="213"/>
        <v>4</v>
      </c>
      <c r="G391" s="99">
        <f t="shared" si="247"/>
        <v>0</v>
      </c>
      <c r="H391" s="60"/>
      <c r="I391" s="98">
        <f t="shared" si="248"/>
        <v>0</v>
      </c>
      <c r="J391" s="99">
        <f t="shared" si="249"/>
        <v>0</v>
      </c>
      <c r="K391" s="202">
        <v>2130126</v>
      </c>
      <c r="L391" s="202" t="s">
        <v>1167</v>
      </c>
      <c r="M391" s="184"/>
      <c r="N391" s="184"/>
      <c r="O391" s="184"/>
      <c r="P391" s="184">
        <f t="shared" si="250"/>
        <v>4</v>
      </c>
      <c r="Q391" s="207"/>
      <c r="R391" s="185"/>
      <c r="S391" s="159"/>
      <c r="T391" s="195"/>
      <c r="U391" s="195">
        <f t="shared" si="251"/>
        <v>0</v>
      </c>
      <c r="V391" s="188"/>
      <c r="W391" s="89">
        <v>2120201</v>
      </c>
      <c r="X391" s="89" t="s">
        <v>1168</v>
      </c>
      <c r="Y391" s="118"/>
    </row>
    <row r="392" customHeight="1" spans="1:25">
      <c r="A392" s="202">
        <v>2130135</v>
      </c>
      <c r="B392" s="75" t="s">
        <v>1169</v>
      </c>
      <c r="C392" s="60"/>
      <c r="D392" s="60"/>
      <c r="E392" s="99">
        <f t="shared" si="246"/>
        <v>0</v>
      </c>
      <c r="F392" s="98">
        <f t="shared" si="213"/>
        <v>-8</v>
      </c>
      <c r="G392" s="99">
        <f t="shared" si="247"/>
        <v>-100</v>
      </c>
      <c r="H392" s="60"/>
      <c r="I392" s="98">
        <f t="shared" si="248"/>
        <v>0</v>
      </c>
      <c r="J392" s="99">
        <f t="shared" si="249"/>
        <v>0</v>
      </c>
      <c r="K392" s="202">
        <v>2130135</v>
      </c>
      <c r="L392" s="202" t="s">
        <v>1169</v>
      </c>
      <c r="M392" s="184">
        <v>8</v>
      </c>
      <c r="N392" s="184"/>
      <c r="O392" s="184"/>
      <c r="P392" s="184">
        <f t="shared" si="250"/>
        <v>0</v>
      </c>
      <c r="Q392" s="207"/>
      <c r="R392" s="185"/>
      <c r="S392" s="159"/>
      <c r="T392" s="195"/>
      <c r="U392" s="195">
        <f t="shared" si="251"/>
        <v>0</v>
      </c>
      <c r="W392" s="89">
        <v>21203</v>
      </c>
      <c r="X392" s="194" t="s">
        <v>1170</v>
      </c>
      <c r="Y392" s="118"/>
    </row>
    <row r="393" customHeight="1" spans="1:25">
      <c r="A393" s="202">
        <v>2130142</v>
      </c>
      <c r="B393" s="75" t="s">
        <v>1171</v>
      </c>
      <c r="C393" s="60"/>
      <c r="D393" s="60"/>
      <c r="E393" s="99">
        <f t="shared" si="246"/>
        <v>0</v>
      </c>
      <c r="F393" s="98">
        <f t="shared" si="213"/>
        <v>-140</v>
      </c>
      <c r="G393" s="99">
        <f t="shared" si="247"/>
        <v>-100</v>
      </c>
      <c r="H393" s="60"/>
      <c r="I393" s="98">
        <f t="shared" si="248"/>
        <v>0</v>
      </c>
      <c r="J393" s="99">
        <f t="shared" si="249"/>
        <v>0</v>
      </c>
      <c r="K393" s="202">
        <v>2130142</v>
      </c>
      <c r="L393" s="202" t="s">
        <v>1171</v>
      </c>
      <c r="M393" s="184">
        <v>140</v>
      </c>
      <c r="N393" s="184"/>
      <c r="O393" s="184"/>
      <c r="P393" s="184">
        <f t="shared" si="250"/>
        <v>0</v>
      </c>
      <c r="Q393" s="207"/>
      <c r="R393" s="185"/>
      <c r="S393" s="159"/>
      <c r="T393" s="195"/>
      <c r="U393" s="195">
        <f t="shared" si="251"/>
        <v>0</v>
      </c>
      <c r="W393" s="89">
        <v>2120303</v>
      </c>
      <c r="X393" s="89" t="s">
        <v>1172</v>
      </c>
      <c r="Y393" s="118"/>
    </row>
    <row r="394" customHeight="1" spans="1:25">
      <c r="A394" s="202">
        <v>2130148</v>
      </c>
      <c r="B394" s="75" t="s">
        <v>1173</v>
      </c>
      <c r="C394" s="60"/>
      <c r="D394" s="60"/>
      <c r="E394" s="99">
        <f t="shared" si="246"/>
        <v>0</v>
      </c>
      <c r="F394" s="98">
        <f t="shared" ref="F394:F457" si="252">D394-M394</f>
        <v>0</v>
      </c>
      <c r="G394" s="99">
        <f t="shared" si="247"/>
        <v>0</v>
      </c>
      <c r="H394" s="60"/>
      <c r="I394" s="98">
        <f t="shared" si="248"/>
        <v>0</v>
      </c>
      <c r="J394" s="99">
        <f t="shared" si="249"/>
        <v>0</v>
      </c>
      <c r="K394" s="202">
        <v>2130148</v>
      </c>
      <c r="L394" s="202" t="s">
        <v>1174</v>
      </c>
      <c r="M394" s="184"/>
      <c r="N394" s="184"/>
      <c r="O394" s="184"/>
      <c r="P394" s="184">
        <f t="shared" si="250"/>
        <v>0</v>
      </c>
      <c r="Q394" s="207"/>
      <c r="R394" s="185"/>
      <c r="S394" s="159"/>
      <c r="T394" s="195"/>
      <c r="U394" s="195">
        <f t="shared" si="251"/>
        <v>0</v>
      </c>
      <c r="V394" s="188"/>
      <c r="W394" s="89">
        <v>2120399</v>
      </c>
      <c r="X394" s="89" t="s">
        <v>1175</v>
      </c>
      <c r="Y394" s="118"/>
    </row>
    <row r="395" customHeight="1" spans="1:25">
      <c r="A395" s="202">
        <v>2130152</v>
      </c>
      <c r="B395" s="75" t="s">
        <v>1176</v>
      </c>
      <c r="C395" s="60">
        <v>35</v>
      </c>
      <c r="D395" s="60">
        <v>23</v>
      </c>
      <c r="E395" s="99">
        <f t="shared" si="246"/>
        <v>65.7142857142857</v>
      </c>
      <c r="F395" s="98">
        <f t="shared" si="252"/>
        <v>-19</v>
      </c>
      <c r="G395" s="99">
        <f t="shared" si="247"/>
        <v>-45.2380952380952</v>
      </c>
      <c r="H395" s="60">
        <v>37</v>
      </c>
      <c r="I395" s="98">
        <f t="shared" si="248"/>
        <v>2</v>
      </c>
      <c r="J395" s="99">
        <f t="shared" si="249"/>
        <v>5.71428571428572</v>
      </c>
      <c r="K395" s="202">
        <v>2130152</v>
      </c>
      <c r="L395" s="202" t="s">
        <v>1176</v>
      </c>
      <c r="M395" s="184">
        <v>42</v>
      </c>
      <c r="N395" s="184">
        <v>19</v>
      </c>
      <c r="O395" s="184">
        <f>C395-5</f>
        <v>30</v>
      </c>
      <c r="P395" s="184">
        <f t="shared" si="250"/>
        <v>23</v>
      </c>
      <c r="Q395" s="207"/>
      <c r="R395" s="185"/>
      <c r="S395" s="159"/>
      <c r="T395" s="195"/>
      <c r="U395" s="195">
        <f t="shared" si="251"/>
        <v>0</v>
      </c>
      <c r="V395" s="188"/>
      <c r="W395" s="89">
        <v>21205</v>
      </c>
      <c r="X395" s="194" t="s">
        <v>1177</v>
      </c>
      <c r="Y395" s="118"/>
    </row>
    <row r="396" customHeight="1" spans="1:25">
      <c r="A396" s="202">
        <v>2130153</v>
      </c>
      <c r="B396" s="75" t="s">
        <v>1178</v>
      </c>
      <c r="C396" s="60"/>
      <c r="D396" s="60"/>
      <c r="E396" s="99">
        <f t="shared" si="246"/>
        <v>0</v>
      </c>
      <c r="F396" s="98">
        <f t="shared" si="252"/>
        <v>-156</v>
      </c>
      <c r="G396" s="99">
        <f t="shared" si="247"/>
        <v>-100</v>
      </c>
      <c r="H396" s="60">
        <v>43</v>
      </c>
      <c r="I396" s="98">
        <f t="shared" si="248"/>
        <v>43</v>
      </c>
      <c r="J396" s="99">
        <f t="shared" si="249"/>
        <v>0</v>
      </c>
      <c r="K396" s="202">
        <v>2130153</v>
      </c>
      <c r="L396" s="202" t="s">
        <v>1179</v>
      </c>
      <c r="M396" s="184">
        <v>156</v>
      </c>
      <c r="N396" s="184"/>
      <c r="O396" s="184"/>
      <c r="P396" s="184">
        <f t="shared" si="250"/>
        <v>0</v>
      </c>
      <c r="Q396" s="207"/>
      <c r="R396" s="185"/>
      <c r="S396" s="159"/>
      <c r="T396" s="195"/>
      <c r="U396" s="195">
        <f t="shared" si="251"/>
        <v>0</v>
      </c>
      <c r="W396" s="89">
        <v>2120501</v>
      </c>
      <c r="X396" s="89" t="s">
        <v>1180</v>
      </c>
      <c r="Y396" s="118"/>
    </row>
    <row r="397" customHeight="1" spans="1:25">
      <c r="A397" s="202">
        <v>2130199</v>
      </c>
      <c r="B397" s="75" t="s">
        <v>1181</v>
      </c>
      <c r="C397" s="60">
        <v>95</v>
      </c>
      <c r="D397" s="60">
        <f>330-205-10</f>
        <v>115</v>
      </c>
      <c r="E397" s="99">
        <f t="shared" si="246"/>
        <v>121.052631578947</v>
      </c>
      <c r="F397" s="98">
        <f t="shared" si="252"/>
        <v>-1535</v>
      </c>
      <c r="G397" s="99">
        <f t="shared" si="247"/>
        <v>-93.030303030303</v>
      </c>
      <c r="H397" s="60">
        <v>225</v>
      </c>
      <c r="I397" s="98">
        <f t="shared" si="248"/>
        <v>130</v>
      </c>
      <c r="J397" s="99">
        <f t="shared" si="249"/>
        <v>136.842105263158</v>
      </c>
      <c r="K397" s="202">
        <v>2130199</v>
      </c>
      <c r="L397" s="202" t="s">
        <v>1182</v>
      </c>
      <c r="M397" s="184">
        <v>1650</v>
      </c>
      <c r="N397" s="184">
        <v>300</v>
      </c>
      <c r="O397" s="184">
        <f>C397+23+1439</f>
        <v>1557</v>
      </c>
      <c r="P397" s="184">
        <f t="shared" si="250"/>
        <v>115</v>
      </c>
      <c r="Q397" s="207"/>
      <c r="R397" s="185"/>
      <c r="S397" s="159"/>
      <c r="T397" s="195"/>
      <c r="U397" s="195">
        <f t="shared" si="251"/>
        <v>0</v>
      </c>
      <c r="W397" s="89">
        <v>21206</v>
      </c>
      <c r="X397" s="194" t="s">
        <v>1183</v>
      </c>
      <c r="Y397" s="118"/>
    </row>
    <row r="398" customHeight="1" spans="1:25">
      <c r="A398" s="202">
        <v>21302</v>
      </c>
      <c r="B398" s="75" t="s">
        <v>1184</v>
      </c>
      <c r="C398" s="60">
        <f t="shared" ref="C398:H398" si="253">SUM(C399:C403)</f>
        <v>157</v>
      </c>
      <c r="D398" s="60">
        <f t="shared" si="253"/>
        <v>115</v>
      </c>
      <c r="E398" s="99">
        <f t="shared" si="246"/>
        <v>73.2484076433121</v>
      </c>
      <c r="F398" s="98">
        <f t="shared" si="252"/>
        <v>-45</v>
      </c>
      <c r="G398" s="99">
        <f t="shared" si="247"/>
        <v>-28.125</v>
      </c>
      <c r="H398" s="60">
        <f t="shared" si="253"/>
        <v>189</v>
      </c>
      <c r="I398" s="98">
        <f t="shared" si="248"/>
        <v>32</v>
      </c>
      <c r="J398" s="99">
        <f t="shared" si="249"/>
        <v>20.3821656050955</v>
      </c>
      <c r="K398" s="202">
        <v>21302</v>
      </c>
      <c r="L398" s="204" t="s">
        <v>1184</v>
      </c>
      <c r="M398" s="60">
        <f>SUM(M399:M403)</f>
        <v>160</v>
      </c>
      <c r="N398" s="60">
        <f>SUM(N399:N403)</f>
        <v>85</v>
      </c>
      <c r="O398" s="184">
        <f t="shared" ref="O398:O401" si="254">C398</f>
        <v>157</v>
      </c>
      <c r="P398" s="184">
        <f t="shared" si="250"/>
        <v>115</v>
      </c>
      <c r="Q398" s="207"/>
      <c r="R398" s="185"/>
      <c r="S398" s="159"/>
      <c r="T398" s="195"/>
      <c r="U398" s="195">
        <f t="shared" si="251"/>
        <v>0</v>
      </c>
      <c r="V398" s="188"/>
      <c r="W398" s="89">
        <v>2120601</v>
      </c>
      <c r="X398" s="89" t="s">
        <v>1185</v>
      </c>
      <c r="Y398" s="118"/>
    </row>
    <row r="399" customHeight="1" spans="1:25">
      <c r="A399" s="202">
        <v>2130204</v>
      </c>
      <c r="B399" s="75" t="s">
        <v>1186</v>
      </c>
      <c r="C399" s="60">
        <v>36</v>
      </c>
      <c r="D399" s="60">
        <v>54</v>
      </c>
      <c r="E399" s="99">
        <f t="shared" si="246"/>
        <v>150</v>
      </c>
      <c r="F399" s="98">
        <f t="shared" si="252"/>
        <v>-20</v>
      </c>
      <c r="G399" s="99">
        <f t="shared" si="247"/>
        <v>-27.027027027027</v>
      </c>
      <c r="H399" s="60">
        <v>59</v>
      </c>
      <c r="I399" s="98">
        <f t="shared" si="248"/>
        <v>23</v>
      </c>
      <c r="J399" s="99">
        <f t="shared" si="249"/>
        <v>63.8888888888889</v>
      </c>
      <c r="K399" s="202">
        <v>2130204</v>
      </c>
      <c r="L399" s="202" t="s">
        <v>1186</v>
      </c>
      <c r="M399" s="184">
        <v>74</v>
      </c>
      <c r="N399" s="184">
        <v>49</v>
      </c>
      <c r="O399" s="184">
        <f t="shared" si="254"/>
        <v>36</v>
      </c>
      <c r="P399" s="184">
        <f t="shared" si="250"/>
        <v>54</v>
      </c>
      <c r="Q399" s="207"/>
      <c r="R399" s="185"/>
      <c r="S399" s="159"/>
      <c r="T399" s="195"/>
      <c r="U399" s="195">
        <f t="shared" si="251"/>
        <v>0</v>
      </c>
      <c r="V399" s="188"/>
      <c r="W399" s="89">
        <v>21301</v>
      </c>
      <c r="X399" s="194" t="s">
        <v>1187</v>
      </c>
      <c r="Y399" s="118"/>
    </row>
    <row r="400" customHeight="1" spans="1:25">
      <c r="A400" s="202">
        <v>2130205</v>
      </c>
      <c r="B400" s="75" t="s">
        <v>1188</v>
      </c>
      <c r="C400" s="60">
        <v>10</v>
      </c>
      <c r="D400" s="60"/>
      <c r="E400" s="99">
        <f t="shared" si="246"/>
        <v>0</v>
      </c>
      <c r="F400" s="98">
        <f t="shared" si="252"/>
        <v>-15</v>
      </c>
      <c r="G400" s="99">
        <f t="shared" si="247"/>
        <v>-100</v>
      </c>
      <c r="H400" s="60"/>
      <c r="I400" s="98">
        <f t="shared" si="248"/>
        <v>-10</v>
      </c>
      <c r="J400" s="99">
        <f t="shared" si="249"/>
        <v>-100</v>
      </c>
      <c r="K400" s="202">
        <v>2130205</v>
      </c>
      <c r="L400" s="202" t="s">
        <v>1188</v>
      </c>
      <c r="M400" s="184">
        <v>15</v>
      </c>
      <c r="N400" s="184"/>
      <c r="O400" s="184">
        <f>C400+23</f>
        <v>33</v>
      </c>
      <c r="P400" s="184">
        <f t="shared" si="250"/>
        <v>0</v>
      </c>
      <c r="Q400" s="207"/>
      <c r="R400" s="185"/>
      <c r="S400" s="159"/>
      <c r="T400" s="195"/>
      <c r="U400" s="195">
        <f t="shared" si="251"/>
        <v>0</v>
      </c>
      <c r="V400" s="188"/>
      <c r="W400" s="89">
        <v>2130101</v>
      </c>
      <c r="X400" s="89" t="s">
        <v>471</v>
      </c>
      <c r="Y400" s="118"/>
    </row>
    <row r="401" customHeight="1" spans="1:25">
      <c r="A401" s="202">
        <v>2130234</v>
      </c>
      <c r="B401" s="75" t="s">
        <v>1189</v>
      </c>
      <c r="C401" s="60">
        <v>7</v>
      </c>
      <c r="D401" s="60">
        <v>6</v>
      </c>
      <c r="E401" s="99">
        <f t="shared" si="246"/>
        <v>85.7142857142857</v>
      </c>
      <c r="F401" s="98">
        <f t="shared" si="252"/>
        <v>2</v>
      </c>
      <c r="G401" s="99">
        <f t="shared" si="247"/>
        <v>50</v>
      </c>
      <c r="H401" s="60">
        <v>2</v>
      </c>
      <c r="I401" s="98">
        <f t="shared" si="248"/>
        <v>-5</v>
      </c>
      <c r="J401" s="99">
        <f t="shared" si="249"/>
        <v>-71.4285714285714</v>
      </c>
      <c r="K401" s="202">
        <v>2130234</v>
      </c>
      <c r="L401" s="202" t="s">
        <v>1189</v>
      </c>
      <c r="M401" s="184">
        <v>4</v>
      </c>
      <c r="N401" s="184">
        <v>4</v>
      </c>
      <c r="O401" s="184">
        <f t="shared" si="254"/>
        <v>7</v>
      </c>
      <c r="P401" s="184">
        <f t="shared" si="250"/>
        <v>6</v>
      </c>
      <c r="Q401" s="207"/>
      <c r="R401" s="185"/>
      <c r="S401" s="159"/>
      <c r="T401" s="195"/>
      <c r="U401" s="195">
        <f t="shared" si="251"/>
        <v>0</v>
      </c>
      <c r="V401" s="188"/>
      <c r="W401" s="89">
        <v>2130122</v>
      </c>
      <c r="X401" s="89" t="s">
        <v>1190</v>
      </c>
      <c r="Y401" s="118"/>
    </row>
    <row r="402" customHeight="1" spans="1:25">
      <c r="A402" s="202">
        <v>2130237</v>
      </c>
      <c r="B402" s="75" t="s">
        <v>1151</v>
      </c>
      <c r="C402" s="60"/>
      <c r="D402" s="60"/>
      <c r="E402" s="99">
        <f t="shared" si="246"/>
        <v>0</v>
      </c>
      <c r="F402" s="98">
        <f t="shared" si="252"/>
        <v>0</v>
      </c>
      <c r="G402" s="99">
        <f t="shared" si="247"/>
        <v>0</v>
      </c>
      <c r="H402" s="60"/>
      <c r="I402" s="98">
        <f t="shared" si="248"/>
        <v>0</v>
      </c>
      <c r="J402" s="99">
        <f t="shared" si="249"/>
        <v>0</v>
      </c>
      <c r="K402" s="202">
        <v>2130237</v>
      </c>
      <c r="L402" s="202" t="s">
        <v>1151</v>
      </c>
      <c r="M402" s="184"/>
      <c r="N402" s="184"/>
      <c r="O402" s="184"/>
      <c r="P402" s="184">
        <f t="shared" si="250"/>
        <v>0</v>
      </c>
      <c r="Q402" s="207"/>
      <c r="R402" s="185"/>
      <c r="S402" s="159"/>
      <c r="T402" s="195"/>
      <c r="U402" s="195">
        <f t="shared" si="251"/>
        <v>0</v>
      </c>
      <c r="W402" s="89">
        <v>2130126</v>
      </c>
      <c r="X402" s="89" t="s">
        <v>1191</v>
      </c>
      <c r="Y402" s="118"/>
    </row>
    <row r="403" customHeight="1" spans="1:25">
      <c r="A403" s="202">
        <v>2130299</v>
      </c>
      <c r="B403" s="75" t="s">
        <v>1192</v>
      </c>
      <c r="C403" s="60">
        <v>104</v>
      </c>
      <c r="D403" s="60">
        <v>55</v>
      </c>
      <c r="E403" s="99">
        <f t="shared" si="246"/>
        <v>52.8846153846154</v>
      </c>
      <c r="F403" s="98">
        <f t="shared" si="252"/>
        <v>-12</v>
      </c>
      <c r="G403" s="99">
        <f t="shared" si="247"/>
        <v>-17.910447761194</v>
      </c>
      <c r="H403" s="60">
        <v>128</v>
      </c>
      <c r="I403" s="98">
        <f t="shared" si="248"/>
        <v>24</v>
      </c>
      <c r="J403" s="99">
        <f t="shared" si="249"/>
        <v>23.0769230769231</v>
      </c>
      <c r="K403" s="202">
        <v>2130299</v>
      </c>
      <c r="L403" s="202" t="s">
        <v>1192</v>
      </c>
      <c r="M403" s="184">
        <v>67</v>
      </c>
      <c r="N403" s="184">
        <v>32</v>
      </c>
      <c r="O403" s="184">
        <f>C403-31</f>
        <v>73</v>
      </c>
      <c r="P403" s="184">
        <f t="shared" si="250"/>
        <v>55</v>
      </c>
      <c r="Q403" s="207"/>
      <c r="R403" s="185"/>
      <c r="S403" s="159"/>
      <c r="T403" s="195"/>
      <c r="U403" s="195">
        <f t="shared" si="251"/>
        <v>0</v>
      </c>
      <c r="V403" s="188"/>
      <c r="W403" s="89">
        <v>2130135</v>
      </c>
      <c r="X403" s="89" t="s">
        <v>1193</v>
      </c>
      <c r="Y403" s="118"/>
    </row>
    <row r="404" customHeight="1" spans="1:25">
      <c r="A404" s="202">
        <v>21303</v>
      </c>
      <c r="B404" s="75" t="s">
        <v>1194</v>
      </c>
      <c r="C404" s="60">
        <f t="shared" ref="C404:H404" si="255">SUM(C405:C414)</f>
        <v>1771</v>
      </c>
      <c r="D404" s="60">
        <f t="shared" si="255"/>
        <v>2096</v>
      </c>
      <c r="E404" s="99">
        <f t="shared" si="246"/>
        <v>118.351214003388</v>
      </c>
      <c r="F404" s="98">
        <f t="shared" si="252"/>
        <v>-106</v>
      </c>
      <c r="G404" s="99">
        <f t="shared" si="247"/>
        <v>-4.81380563124433</v>
      </c>
      <c r="H404" s="60">
        <f t="shared" si="255"/>
        <v>1146</v>
      </c>
      <c r="I404" s="98">
        <f t="shared" si="248"/>
        <v>-625</v>
      </c>
      <c r="J404" s="99">
        <f t="shared" si="249"/>
        <v>-35.2907961603614</v>
      </c>
      <c r="K404" s="202">
        <v>21303</v>
      </c>
      <c r="L404" s="204" t="s">
        <v>1194</v>
      </c>
      <c r="M404" s="60">
        <f t="shared" ref="M404:O404" si="256">SUM(M405:M414)</f>
        <v>2202</v>
      </c>
      <c r="N404" s="60">
        <f t="shared" si="256"/>
        <v>2072</v>
      </c>
      <c r="O404" s="60">
        <f t="shared" si="256"/>
        <v>2608</v>
      </c>
      <c r="P404" s="184">
        <f t="shared" si="250"/>
        <v>2096</v>
      </c>
      <c r="Q404" s="207"/>
      <c r="R404" s="185"/>
      <c r="S404" s="159"/>
      <c r="T404" s="195"/>
      <c r="U404" s="195">
        <f t="shared" si="251"/>
        <v>0</v>
      </c>
      <c r="V404" s="188"/>
      <c r="W404" s="89">
        <v>2130142</v>
      </c>
      <c r="X404" s="89" t="s">
        <v>1195</v>
      </c>
      <c r="Y404" s="118"/>
    </row>
    <row r="405" customHeight="1" spans="1:25">
      <c r="A405" s="202">
        <v>2130304</v>
      </c>
      <c r="B405" s="75" t="s">
        <v>1196</v>
      </c>
      <c r="C405" s="60">
        <v>154</v>
      </c>
      <c r="D405" s="60">
        <v>43</v>
      </c>
      <c r="E405" s="99">
        <f t="shared" si="246"/>
        <v>27.9220779220779</v>
      </c>
      <c r="F405" s="98">
        <f t="shared" si="252"/>
        <v>-32</v>
      </c>
      <c r="G405" s="99">
        <f t="shared" si="247"/>
        <v>-42.6666666666667</v>
      </c>
      <c r="H405" s="60">
        <v>14</v>
      </c>
      <c r="I405" s="98">
        <f t="shared" si="248"/>
        <v>-140</v>
      </c>
      <c r="J405" s="99">
        <f t="shared" si="249"/>
        <v>-90.9090909090909</v>
      </c>
      <c r="K405" s="202">
        <v>2130304</v>
      </c>
      <c r="L405" s="202" t="s">
        <v>1196</v>
      </c>
      <c r="M405" s="184">
        <v>75</v>
      </c>
      <c r="N405" s="184">
        <v>37</v>
      </c>
      <c r="O405" s="184">
        <f>C405-28</f>
        <v>126</v>
      </c>
      <c r="P405" s="184">
        <f t="shared" si="250"/>
        <v>43</v>
      </c>
      <c r="Q405" s="207"/>
      <c r="R405" s="185"/>
      <c r="S405" s="159"/>
      <c r="T405" s="195"/>
      <c r="U405" s="195">
        <f t="shared" si="251"/>
        <v>0</v>
      </c>
      <c r="V405" s="188"/>
      <c r="W405" s="89">
        <v>2130199</v>
      </c>
      <c r="X405" s="89" t="s">
        <v>1197</v>
      </c>
      <c r="Y405" s="118"/>
    </row>
    <row r="406" customHeight="1" spans="1:25">
      <c r="A406" s="202">
        <v>2130305</v>
      </c>
      <c r="B406" s="75" t="s">
        <v>1198</v>
      </c>
      <c r="C406" s="60"/>
      <c r="D406" s="60">
        <f>1051-25</f>
        <v>1026</v>
      </c>
      <c r="E406" s="99">
        <f t="shared" si="246"/>
        <v>0</v>
      </c>
      <c r="F406" s="98">
        <f t="shared" si="252"/>
        <v>966</v>
      </c>
      <c r="G406" s="99">
        <f t="shared" si="247"/>
        <v>1610</v>
      </c>
      <c r="H406" s="60"/>
      <c r="I406" s="98">
        <f t="shared" si="248"/>
        <v>0</v>
      </c>
      <c r="J406" s="99">
        <f t="shared" si="249"/>
        <v>0</v>
      </c>
      <c r="K406" s="202">
        <v>2130305</v>
      </c>
      <c r="L406" s="202" t="s">
        <v>1198</v>
      </c>
      <c r="M406" s="184">
        <v>60</v>
      </c>
      <c r="N406" s="184">
        <v>1000</v>
      </c>
      <c r="O406" s="184">
        <v>1000</v>
      </c>
      <c r="P406" s="184">
        <f t="shared" si="250"/>
        <v>1026</v>
      </c>
      <c r="Q406" s="207"/>
      <c r="R406" s="185"/>
      <c r="S406" s="159"/>
      <c r="T406" s="195"/>
      <c r="U406" s="195">
        <f t="shared" si="251"/>
        <v>0</v>
      </c>
      <c r="W406" s="89">
        <v>21302</v>
      </c>
      <c r="X406" s="194" t="s">
        <v>1199</v>
      </c>
      <c r="Y406" s="118"/>
    </row>
    <row r="407" customHeight="1" spans="1:25">
      <c r="A407" s="202">
        <v>2130306</v>
      </c>
      <c r="B407" s="75" t="s">
        <v>1200</v>
      </c>
      <c r="C407" s="60">
        <v>12</v>
      </c>
      <c r="D407" s="60"/>
      <c r="E407" s="99">
        <f t="shared" si="246"/>
        <v>0</v>
      </c>
      <c r="F407" s="98">
        <f t="shared" si="252"/>
        <v>-31</v>
      </c>
      <c r="G407" s="99">
        <f t="shared" si="247"/>
        <v>-100</v>
      </c>
      <c r="H407" s="60">
        <v>476</v>
      </c>
      <c r="I407" s="98">
        <f t="shared" si="248"/>
        <v>464</v>
      </c>
      <c r="J407" s="99">
        <f t="shared" si="249"/>
        <v>3866.66666666667</v>
      </c>
      <c r="K407" s="202">
        <v>2130306</v>
      </c>
      <c r="L407" s="202" t="s">
        <v>1200</v>
      </c>
      <c r="M407" s="184">
        <v>31</v>
      </c>
      <c r="N407" s="184"/>
      <c r="O407" s="184">
        <f>C407-9</f>
        <v>3</v>
      </c>
      <c r="P407" s="184">
        <f t="shared" si="250"/>
        <v>0</v>
      </c>
      <c r="Q407" s="207"/>
      <c r="R407" s="185"/>
      <c r="S407" s="159"/>
      <c r="T407" s="195"/>
      <c r="U407" s="195">
        <f t="shared" si="251"/>
        <v>0</v>
      </c>
      <c r="W407" s="89">
        <v>2130201</v>
      </c>
      <c r="X407" s="89" t="s">
        <v>471</v>
      </c>
      <c r="Y407" s="118"/>
    </row>
    <row r="408" customHeight="1" spans="1:25">
      <c r="A408" s="202">
        <v>2130310</v>
      </c>
      <c r="B408" s="75" t="s">
        <v>1201</v>
      </c>
      <c r="C408" s="60">
        <v>157</v>
      </c>
      <c r="D408" s="60">
        <v>19</v>
      </c>
      <c r="E408" s="99">
        <f t="shared" si="246"/>
        <v>12.1019108280255</v>
      </c>
      <c r="F408" s="98">
        <f t="shared" si="252"/>
        <v>19</v>
      </c>
      <c r="G408" s="99">
        <f t="shared" si="247"/>
        <v>0</v>
      </c>
      <c r="H408" s="60"/>
      <c r="I408" s="98">
        <f t="shared" si="248"/>
        <v>-157</v>
      </c>
      <c r="J408" s="99">
        <f t="shared" si="249"/>
        <v>-100</v>
      </c>
      <c r="K408" s="202">
        <v>2130310</v>
      </c>
      <c r="L408" s="202" t="s">
        <v>1201</v>
      </c>
      <c r="M408" s="184"/>
      <c r="N408" s="184">
        <v>12</v>
      </c>
      <c r="O408" s="184">
        <f>C408-20</f>
        <v>137</v>
      </c>
      <c r="P408" s="184">
        <f t="shared" si="250"/>
        <v>19</v>
      </c>
      <c r="Q408" s="207"/>
      <c r="R408" s="185"/>
      <c r="S408" s="159"/>
      <c r="T408" s="195"/>
      <c r="U408" s="195">
        <f t="shared" si="251"/>
        <v>0</v>
      </c>
      <c r="W408" s="89">
        <v>2130205</v>
      </c>
      <c r="X408" s="89" t="s">
        <v>1202</v>
      </c>
      <c r="Y408" s="118"/>
    </row>
    <row r="409" customHeight="1" spans="1:25">
      <c r="A409" s="202">
        <v>2130311</v>
      </c>
      <c r="B409" s="75" t="s">
        <v>1203</v>
      </c>
      <c r="C409" s="60"/>
      <c r="D409" s="60"/>
      <c r="E409" s="99">
        <f t="shared" si="246"/>
        <v>0</v>
      </c>
      <c r="F409" s="98">
        <f t="shared" si="252"/>
        <v>0</v>
      </c>
      <c r="G409" s="99">
        <f t="shared" si="247"/>
        <v>0</v>
      </c>
      <c r="H409" s="60"/>
      <c r="I409" s="98">
        <f t="shared" si="248"/>
        <v>0</v>
      </c>
      <c r="J409" s="99">
        <f t="shared" si="249"/>
        <v>0</v>
      </c>
      <c r="K409" s="202">
        <v>2130311</v>
      </c>
      <c r="L409" s="202" t="s">
        <v>1203</v>
      </c>
      <c r="M409" s="184"/>
      <c r="N409" s="184"/>
      <c r="O409" s="184"/>
      <c r="P409" s="184">
        <f t="shared" si="250"/>
        <v>0</v>
      </c>
      <c r="Q409" s="207"/>
      <c r="R409" s="185"/>
      <c r="S409" s="159"/>
      <c r="T409" s="195"/>
      <c r="U409" s="195">
        <f t="shared" si="251"/>
        <v>0</v>
      </c>
      <c r="V409" s="188"/>
      <c r="W409" s="89">
        <v>2130206</v>
      </c>
      <c r="X409" s="89" t="s">
        <v>1204</v>
      </c>
      <c r="Y409" s="118"/>
    </row>
    <row r="410" customHeight="1" spans="1:25">
      <c r="A410" s="202">
        <v>2130314</v>
      </c>
      <c r="B410" s="75" t="s">
        <v>1205</v>
      </c>
      <c r="C410" s="60">
        <v>10</v>
      </c>
      <c r="D410" s="60">
        <v>8</v>
      </c>
      <c r="E410" s="99">
        <f t="shared" si="246"/>
        <v>80</v>
      </c>
      <c r="F410" s="98">
        <f t="shared" si="252"/>
        <v>-4</v>
      </c>
      <c r="G410" s="99">
        <f t="shared" si="247"/>
        <v>-33.3333333333333</v>
      </c>
      <c r="H410" s="60">
        <v>12</v>
      </c>
      <c r="I410" s="98">
        <f t="shared" si="248"/>
        <v>2</v>
      </c>
      <c r="J410" s="99">
        <f t="shared" si="249"/>
        <v>20</v>
      </c>
      <c r="K410" s="202">
        <v>2130314</v>
      </c>
      <c r="L410" s="202" t="s">
        <v>1205</v>
      </c>
      <c r="M410" s="184">
        <v>12</v>
      </c>
      <c r="N410" s="184">
        <v>7</v>
      </c>
      <c r="O410" s="184">
        <f>C410-2</f>
        <v>8</v>
      </c>
      <c r="P410" s="184">
        <f t="shared" si="250"/>
        <v>8</v>
      </c>
      <c r="Q410" s="207"/>
      <c r="R410" s="185"/>
      <c r="S410" s="159"/>
      <c r="T410" s="195"/>
      <c r="U410" s="195">
        <f t="shared" si="251"/>
        <v>0</v>
      </c>
      <c r="W410" s="89">
        <v>2130210</v>
      </c>
      <c r="X410" s="89" t="s">
        <v>1206</v>
      </c>
      <c r="Y410" s="118"/>
    </row>
    <row r="411" customHeight="1" spans="1:25">
      <c r="A411" s="202">
        <v>2130315</v>
      </c>
      <c r="B411" s="75" t="s">
        <v>1207</v>
      </c>
      <c r="C411" s="60"/>
      <c r="D411" s="60"/>
      <c r="E411" s="99">
        <f t="shared" si="246"/>
        <v>0</v>
      </c>
      <c r="F411" s="98">
        <f t="shared" si="252"/>
        <v>0</v>
      </c>
      <c r="G411" s="99">
        <f t="shared" si="247"/>
        <v>0</v>
      </c>
      <c r="H411" s="60"/>
      <c r="I411" s="98">
        <f t="shared" si="248"/>
        <v>0</v>
      </c>
      <c r="J411" s="99">
        <f t="shared" si="249"/>
        <v>0</v>
      </c>
      <c r="K411" s="202">
        <v>2130315</v>
      </c>
      <c r="L411" s="202" t="s">
        <v>1207</v>
      </c>
      <c r="M411" s="184"/>
      <c r="N411" s="184"/>
      <c r="O411" s="184"/>
      <c r="P411" s="184">
        <f t="shared" si="250"/>
        <v>0</v>
      </c>
      <c r="Q411" s="207"/>
      <c r="R411" s="185"/>
      <c r="S411" s="159"/>
      <c r="T411" s="195"/>
      <c r="U411" s="195">
        <f t="shared" si="251"/>
        <v>0</v>
      </c>
      <c r="V411" s="188"/>
      <c r="W411" s="89">
        <v>2130211</v>
      </c>
      <c r="X411" s="89" t="s">
        <v>1208</v>
      </c>
      <c r="Y411" s="118"/>
    </row>
    <row r="412" customHeight="1" spans="1:25">
      <c r="A412" s="202">
        <v>2130316</v>
      </c>
      <c r="B412" s="75" t="s">
        <v>1209</v>
      </c>
      <c r="C412" s="60">
        <v>694</v>
      </c>
      <c r="D412" s="60">
        <v>118</v>
      </c>
      <c r="E412" s="99">
        <f t="shared" si="246"/>
        <v>17.0028818443804</v>
      </c>
      <c r="F412" s="98">
        <f t="shared" si="252"/>
        <v>18</v>
      </c>
      <c r="G412" s="99">
        <f t="shared" si="247"/>
        <v>18</v>
      </c>
      <c r="H412" s="60">
        <v>296</v>
      </c>
      <c r="I412" s="98">
        <f t="shared" si="248"/>
        <v>-398</v>
      </c>
      <c r="J412" s="99">
        <f t="shared" si="249"/>
        <v>-57.3487031700288</v>
      </c>
      <c r="K412" s="202">
        <v>2130316</v>
      </c>
      <c r="L412" s="202" t="s">
        <v>1209</v>
      </c>
      <c r="M412" s="184">
        <v>100</v>
      </c>
      <c r="N412" s="184">
        <v>59</v>
      </c>
      <c r="O412" s="184">
        <f>C412-285</f>
        <v>409</v>
      </c>
      <c r="P412" s="184">
        <f t="shared" si="250"/>
        <v>118</v>
      </c>
      <c r="Q412" s="207"/>
      <c r="R412" s="185"/>
      <c r="S412" s="159"/>
      <c r="T412" s="195"/>
      <c r="U412" s="195">
        <f t="shared" si="251"/>
        <v>0</v>
      </c>
      <c r="V412" s="188"/>
      <c r="W412" s="89">
        <v>2130212</v>
      </c>
      <c r="X412" s="89" t="s">
        <v>1210</v>
      </c>
      <c r="Y412" s="118"/>
    </row>
    <row r="413" customHeight="1" spans="1:25">
      <c r="A413" s="202">
        <v>2130335</v>
      </c>
      <c r="B413" s="75" t="s">
        <v>1211</v>
      </c>
      <c r="C413" s="60">
        <v>299</v>
      </c>
      <c r="D413" s="60">
        <v>136</v>
      </c>
      <c r="E413" s="99">
        <f t="shared" si="246"/>
        <v>45.4849498327759</v>
      </c>
      <c r="F413" s="98">
        <f t="shared" si="252"/>
        <v>-56</v>
      </c>
      <c r="G413" s="99">
        <f t="shared" si="247"/>
        <v>-29.1666666666667</v>
      </c>
      <c r="H413" s="60">
        <v>55</v>
      </c>
      <c r="I413" s="98">
        <f t="shared" si="248"/>
        <v>-244</v>
      </c>
      <c r="J413" s="99">
        <f t="shared" si="249"/>
        <v>-81.6053511705686</v>
      </c>
      <c r="K413" s="202">
        <v>2130335</v>
      </c>
      <c r="L413" s="202" t="s">
        <v>1211</v>
      </c>
      <c r="M413" s="184">
        <v>192</v>
      </c>
      <c r="N413" s="184">
        <v>119</v>
      </c>
      <c r="O413" s="184">
        <f>C413+211</f>
        <v>510</v>
      </c>
      <c r="P413" s="184">
        <f t="shared" si="250"/>
        <v>136</v>
      </c>
      <c r="Q413" s="207"/>
      <c r="R413" s="185"/>
      <c r="S413" s="159"/>
      <c r="T413" s="195"/>
      <c r="U413" s="195">
        <f t="shared" si="251"/>
        <v>0</v>
      </c>
      <c r="V413" s="188"/>
      <c r="W413" s="89">
        <v>2130232</v>
      </c>
      <c r="X413" s="89" t="s">
        <v>1212</v>
      </c>
      <c r="Y413" s="118"/>
    </row>
    <row r="414" customHeight="1" spans="1:25">
      <c r="A414" s="202">
        <v>2130399</v>
      </c>
      <c r="B414" s="75" t="s">
        <v>1213</v>
      </c>
      <c r="C414" s="60">
        <v>445</v>
      </c>
      <c r="D414" s="60">
        <f>927-181</f>
        <v>746</v>
      </c>
      <c r="E414" s="99">
        <f t="shared" si="246"/>
        <v>167.640449438202</v>
      </c>
      <c r="F414" s="98">
        <f t="shared" si="252"/>
        <v>-986</v>
      </c>
      <c r="G414" s="99">
        <f t="shared" si="247"/>
        <v>-56.9284064665127</v>
      </c>
      <c r="H414" s="60">
        <v>293</v>
      </c>
      <c r="I414" s="98">
        <f t="shared" si="248"/>
        <v>-152</v>
      </c>
      <c r="J414" s="99">
        <f t="shared" si="249"/>
        <v>-34.1573033707865</v>
      </c>
      <c r="K414" s="202">
        <v>2130399</v>
      </c>
      <c r="L414" s="202" t="s">
        <v>1213</v>
      </c>
      <c r="M414" s="184">
        <v>1732</v>
      </c>
      <c r="N414" s="184">
        <v>838</v>
      </c>
      <c r="O414" s="184">
        <f>C414-30</f>
        <v>415</v>
      </c>
      <c r="P414" s="184">
        <f t="shared" si="250"/>
        <v>746</v>
      </c>
      <c r="Q414" s="207"/>
      <c r="R414" s="185"/>
      <c r="S414" s="159"/>
      <c r="T414" s="195"/>
      <c r="U414" s="195">
        <f t="shared" si="251"/>
        <v>0</v>
      </c>
      <c r="V414" s="188"/>
      <c r="W414" s="89">
        <v>2130236</v>
      </c>
      <c r="X414" s="89" t="s">
        <v>1214</v>
      </c>
      <c r="Y414" s="118"/>
    </row>
    <row r="415" customHeight="1" spans="1:25">
      <c r="A415" s="202">
        <v>21305</v>
      </c>
      <c r="B415" s="75" t="s">
        <v>1215</v>
      </c>
      <c r="C415" s="60">
        <f t="shared" ref="C415:H415" si="257">SUM(C416:C422)</f>
        <v>131</v>
      </c>
      <c r="D415" s="60">
        <f t="shared" si="257"/>
        <v>145</v>
      </c>
      <c r="E415" s="99">
        <f t="shared" si="246"/>
        <v>110.687022900763</v>
      </c>
      <c r="F415" s="98">
        <f t="shared" si="252"/>
        <v>-352</v>
      </c>
      <c r="G415" s="99">
        <f t="shared" si="247"/>
        <v>-70.8249496981891</v>
      </c>
      <c r="H415" s="60">
        <f t="shared" si="257"/>
        <v>984</v>
      </c>
      <c r="I415" s="98">
        <f t="shared" si="248"/>
        <v>853</v>
      </c>
      <c r="J415" s="99">
        <f t="shared" si="249"/>
        <v>651.145038167939</v>
      </c>
      <c r="K415" s="202">
        <v>21305</v>
      </c>
      <c r="L415" s="204" t="s">
        <v>1216</v>
      </c>
      <c r="M415" s="60">
        <f>SUM(M416:M422)</f>
        <v>497</v>
      </c>
      <c r="N415" s="60">
        <f>SUM(N416:N422)</f>
        <v>132</v>
      </c>
      <c r="O415" s="184">
        <f>C415</f>
        <v>131</v>
      </c>
      <c r="P415" s="184">
        <f t="shared" si="250"/>
        <v>145</v>
      </c>
      <c r="Q415" s="207"/>
      <c r="R415" s="185"/>
      <c r="S415" s="159"/>
      <c r="T415" s="195"/>
      <c r="U415" s="195">
        <f t="shared" si="251"/>
        <v>0</v>
      </c>
      <c r="V415" s="188"/>
      <c r="W415" s="89">
        <v>2130237</v>
      </c>
      <c r="X415" s="89" t="s">
        <v>1217</v>
      </c>
      <c r="Y415" s="118"/>
    </row>
    <row r="416" customHeight="1" spans="1:25">
      <c r="A416" s="202">
        <v>2130504</v>
      </c>
      <c r="B416" s="75" t="s">
        <v>1218</v>
      </c>
      <c r="C416" s="60"/>
      <c r="D416" s="60"/>
      <c r="E416" s="99">
        <f t="shared" si="246"/>
        <v>0</v>
      </c>
      <c r="F416" s="98">
        <f t="shared" si="252"/>
        <v>-159</v>
      </c>
      <c r="G416" s="99">
        <f t="shared" si="247"/>
        <v>-100</v>
      </c>
      <c r="H416" s="60">
        <v>928</v>
      </c>
      <c r="I416" s="98">
        <f t="shared" si="248"/>
        <v>928</v>
      </c>
      <c r="J416" s="99">
        <f t="shared" si="249"/>
        <v>0</v>
      </c>
      <c r="K416" s="202">
        <v>2130504</v>
      </c>
      <c r="L416" s="202" t="s">
        <v>1218</v>
      </c>
      <c r="M416" s="184">
        <v>159</v>
      </c>
      <c r="N416" s="184"/>
      <c r="O416" s="184"/>
      <c r="P416" s="184">
        <f t="shared" si="250"/>
        <v>0</v>
      </c>
      <c r="Q416" s="207"/>
      <c r="R416" s="185"/>
      <c r="S416" s="159"/>
      <c r="T416" s="195"/>
      <c r="U416" s="195">
        <f t="shared" si="251"/>
        <v>0</v>
      </c>
      <c r="V416" s="188"/>
      <c r="W416" s="89">
        <v>2130302</v>
      </c>
      <c r="X416" s="89" t="s">
        <v>473</v>
      </c>
      <c r="Y416" s="118"/>
    </row>
    <row r="417" customHeight="1" spans="1:25">
      <c r="A417" s="202">
        <v>2130505</v>
      </c>
      <c r="B417" s="75" t="s">
        <v>1219</v>
      </c>
      <c r="C417" s="60"/>
      <c r="D417" s="60"/>
      <c r="E417" s="99">
        <f t="shared" si="246"/>
        <v>0</v>
      </c>
      <c r="F417" s="98">
        <f t="shared" si="252"/>
        <v>0</v>
      </c>
      <c r="G417" s="99">
        <f t="shared" si="247"/>
        <v>0</v>
      </c>
      <c r="H417" s="60"/>
      <c r="I417" s="98">
        <f t="shared" si="248"/>
        <v>0</v>
      </c>
      <c r="J417" s="99">
        <f t="shared" si="249"/>
        <v>0</v>
      </c>
      <c r="K417" s="202">
        <v>2130505</v>
      </c>
      <c r="L417" s="202" t="s">
        <v>1219</v>
      </c>
      <c r="M417" s="184"/>
      <c r="N417" s="184"/>
      <c r="O417" s="184"/>
      <c r="P417" s="184">
        <f t="shared" si="250"/>
        <v>0</v>
      </c>
      <c r="Q417" s="207"/>
      <c r="R417" s="185"/>
      <c r="S417" s="159"/>
      <c r="T417" s="195"/>
      <c r="U417" s="195">
        <f t="shared" si="251"/>
        <v>0</v>
      </c>
      <c r="V417" s="188"/>
      <c r="W417" s="89">
        <v>2130303</v>
      </c>
      <c r="X417" s="89" t="s">
        <v>549</v>
      </c>
      <c r="Y417" s="118"/>
    </row>
    <row r="418" customHeight="1" spans="1:25">
      <c r="A418" s="202">
        <v>2130506</v>
      </c>
      <c r="B418" s="75" t="s">
        <v>1220</v>
      </c>
      <c r="C418" s="60"/>
      <c r="D418" s="60"/>
      <c r="E418" s="99">
        <f t="shared" si="246"/>
        <v>0</v>
      </c>
      <c r="F418" s="98">
        <f t="shared" si="252"/>
        <v>0</v>
      </c>
      <c r="G418" s="99">
        <f t="shared" si="247"/>
        <v>0</v>
      </c>
      <c r="H418" s="60"/>
      <c r="I418" s="98">
        <f t="shared" si="248"/>
        <v>0</v>
      </c>
      <c r="J418" s="99">
        <f t="shared" si="249"/>
        <v>0</v>
      </c>
      <c r="K418" s="202">
        <v>2130506</v>
      </c>
      <c r="L418" s="202" t="s">
        <v>1220</v>
      </c>
      <c r="M418" s="184"/>
      <c r="N418" s="184"/>
      <c r="O418" s="184"/>
      <c r="P418" s="184">
        <f t="shared" si="250"/>
        <v>0</v>
      </c>
      <c r="Q418" s="207"/>
      <c r="R418" s="185"/>
      <c r="S418" s="159"/>
      <c r="T418" s="195"/>
      <c r="U418" s="195">
        <f t="shared" si="251"/>
        <v>0</v>
      </c>
      <c r="W418" s="89">
        <v>2130304</v>
      </c>
      <c r="X418" s="89" t="s">
        <v>1221</v>
      </c>
      <c r="Y418" s="118"/>
    </row>
    <row r="419" customHeight="1" spans="1:25">
      <c r="A419" s="202">
        <v>2130507</v>
      </c>
      <c r="B419" s="75" t="s">
        <v>1222</v>
      </c>
      <c r="C419" s="60"/>
      <c r="D419" s="60"/>
      <c r="E419" s="99">
        <f t="shared" si="246"/>
        <v>0</v>
      </c>
      <c r="F419" s="98">
        <f t="shared" si="252"/>
        <v>0</v>
      </c>
      <c r="G419" s="99">
        <f t="shared" si="247"/>
        <v>0</v>
      </c>
      <c r="H419" s="60"/>
      <c r="I419" s="98">
        <f t="shared" si="248"/>
        <v>0</v>
      </c>
      <c r="J419" s="99">
        <f t="shared" si="249"/>
        <v>0</v>
      </c>
      <c r="K419" s="202">
        <v>2130507</v>
      </c>
      <c r="L419" s="202" t="s">
        <v>1223</v>
      </c>
      <c r="M419" s="184"/>
      <c r="N419" s="184"/>
      <c r="O419" s="184"/>
      <c r="P419" s="184">
        <f t="shared" si="250"/>
        <v>0</v>
      </c>
      <c r="Q419" s="207"/>
      <c r="R419" s="185"/>
      <c r="S419" s="159"/>
      <c r="T419" s="195"/>
      <c r="U419" s="195">
        <f t="shared" si="251"/>
        <v>0</v>
      </c>
      <c r="W419" s="89">
        <v>2130305</v>
      </c>
      <c r="X419" s="89" t="s">
        <v>1224</v>
      </c>
      <c r="Y419" s="118"/>
    </row>
    <row r="420" customHeight="1" spans="1:25">
      <c r="A420" s="202">
        <v>2130508</v>
      </c>
      <c r="B420" s="75" t="s">
        <v>1225</v>
      </c>
      <c r="C420" s="60"/>
      <c r="D420" s="60"/>
      <c r="E420" s="99">
        <f t="shared" si="246"/>
        <v>0</v>
      </c>
      <c r="F420" s="98">
        <f t="shared" si="252"/>
        <v>0</v>
      </c>
      <c r="G420" s="99">
        <f t="shared" si="247"/>
        <v>0</v>
      </c>
      <c r="H420" s="60"/>
      <c r="I420" s="98">
        <f t="shared" si="248"/>
        <v>0</v>
      </c>
      <c r="J420" s="99">
        <f t="shared" si="249"/>
        <v>0</v>
      </c>
      <c r="K420" s="202">
        <v>2130508</v>
      </c>
      <c r="L420" s="202" t="s">
        <v>1225</v>
      </c>
      <c r="M420" s="184"/>
      <c r="N420" s="184"/>
      <c r="O420" s="184"/>
      <c r="P420" s="184">
        <f t="shared" si="250"/>
        <v>0</v>
      </c>
      <c r="Q420" s="207"/>
      <c r="R420" s="185"/>
      <c r="S420" s="159"/>
      <c r="T420" s="195"/>
      <c r="U420" s="195">
        <f t="shared" si="251"/>
        <v>0</v>
      </c>
      <c r="V420" s="188"/>
      <c r="W420" s="89">
        <v>2130306</v>
      </c>
      <c r="X420" s="89" t="s">
        <v>1226</v>
      </c>
      <c r="Y420" s="118"/>
    </row>
    <row r="421" customHeight="1" spans="1:25">
      <c r="A421" s="202">
        <v>2130550</v>
      </c>
      <c r="B421" s="75" t="s">
        <v>496</v>
      </c>
      <c r="C421" s="60"/>
      <c r="D421" s="60"/>
      <c r="E421" s="99">
        <f t="shared" si="246"/>
        <v>0</v>
      </c>
      <c r="F421" s="98">
        <f t="shared" si="252"/>
        <v>0</v>
      </c>
      <c r="G421" s="99">
        <f t="shared" si="247"/>
        <v>0</v>
      </c>
      <c r="H421" s="60"/>
      <c r="I421" s="98">
        <f t="shared" si="248"/>
        <v>0</v>
      </c>
      <c r="J421" s="99">
        <f t="shared" si="249"/>
        <v>0</v>
      </c>
      <c r="K421" s="202">
        <v>2130550</v>
      </c>
      <c r="L421" s="202" t="s">
        <v>1227</v>
      </c>
      <c r="M421" s="184"/>
      <c r="N421" s="184"/>
      <c r="O421" s="184"/>
      <c r="P421" s="184">
        <f t="shared" si="250"/>
        <v>0</v>
      </c>
      <c r="Q421" s="207"/>
      <c r="R421" s="185"/>
      <c r="S421" s="159"/>
      <c r="T421" s="195"/>
      <c r="U421" s="195">
        <f t="shared" si="251"/>
        <v>0</v>
      </c>
      <c r="V421" s="188"/>
      <c r="W421" s="89">
        <v>2130307</v>
      </c>
      <c r="X421" s="89" t="s">
        <v>1228</v>
      </c>
      <c r="Y421" s="118"/>
    </row>
    <row r="422" customHeight="1" spans="1:25">
      <c r="A422" s="202">
        <v>2130599</v>
      </c>
      <c r="B422" s="75" t="s">
        <v>1229</v>
      </c>
      <c r="C422" s="60">
        <v>131</v>
      </c>
      <c r="D422" s="60">
        <v>145</v>
      </c>
      <c r="E422" s="99">
        <f t="shared" si="246"/>
        <v>110.687022900763</v>
      </c>
      <c r="F422" s="98">
        <f t="shared" si="252"/>
        <v>-193</v>
      </c>
      <c r="G422" s="99">
        <f t="shared" si="247"/>
        <v>-57.1005917159763</v>
      </c>
      <c r="H422" s="60">
        <v>56</v>
      </c>
      <c r="I422" s="98">
        <f t="shared" si="248"/>
        <v>-75</v>
      </c>
      <c r="J422" s="99">
        <f t="shared" si="249"/>
        <v>-57.2519083969466</v>
      </c>
      <c r="K422" s="202">
        <v>2130599</v>
      </c>
      <c r="L422" s="202" t="s">
        <v>1230</v>
      </c>
      <c r="M422" s="184">
        <v>338</v>
      </c>
      <c r="N422" s="184">
        <v>132</v>
      </c>
      <c r="O422" s="184">
        <f>C422+7</f>
        <v>138</v>
      </c>
      <c r="P422" s="184">
        <f t="shared" si="250"/>
        <v>145</v>
      </c>
      <c r="Q422" s="207"/>
      <c r="R422" s="185"/>
      <c r="S422" s="159"/>
      <c r="T422" s="195"/>
      <c r="U422" s="195">
        <f t="shared" si="251"/>
        <v>0</v>
      </c>
      <c r="W422" s="89">
        <v>2130308</v>
      </c>
      <c r="X422" s="89" t="s">
        <v>1231</v>
      </c>
      <c r="Y422" s="118"/>
    </row>
    <row r="423" customHeight="1" spans="1:25">
      <c r="A423" s="202">
        <v>21307</v>
      </c>
      <c r="B423" s="75" t="s">
        <v>1232</v>
      </c>
      <c r="C423" s="60">
        <f t="shared" ref="C423:H423" si="258">SUM(C424:C429)</f>
        <v>854</v>
      </c>
      <c r="D423" s="60">
        <f t="shared" si="258"/>
        <v>727</v>
      </c>
      <c r="E423" s="99">
        <f t="shared" si="246"/>
        <v>85.1288056206089</v>
      </c>
      <c r="F423" s="98">
        <f t="shared" si="252"/>
        <v>596</v>
      </c>
      <c r="G423" s="99">
        <f t="shared" si="247"/>
        <v>454.961832061069</v>
      </c>
      <c r="H423" s="60">
        <f t="shared" si="258"/>
        <v>1178</v>
      </c>
      <c r="I423" s="98">
        <f t="shared" si="248"/>
        <v>324</v>
      </c>
      <c r="J423" s="99">
        <f t="shared" si="249"/>
        <v>37.9391100702576</v>
      </c>
      <c r="K423" s="202">
        <v>21307</v>
      </c>
      <c r="L423" s="204" t="s">
        <v>1232</v>
      </c>
      <c r="M423" s="60">
        <f t="shared" ref="M423:O423" si="259">SUM(M424:M429)</f>
        <v>131</v>
      </c>
      <c r="N423" s="60">
        <f t="shared" si="259"/>
        <v>592</v>
      </c>
      <c r="O423" s="60">
        <f t="shared" si="259"/>
        <v>919</v>
      </c>
      <c r="P423" s="184">
        <f t="shared" si="250"/>
        <v>727</v>
      </c>
      <c r="Q423" s="207"/>
      <c r="R423" s="185"/>
      <c r="S423" s="159"/>
      <c r="T423" s="195"/>
      <c r="U423" s="195">
        <f t="shared" si="251"/>
        <v>0</v>
      </c>
      <c r="V423" s="188"/>
      <c r="W423" s="89">
        <v>2130309</v>
      </c>
      <c r="X423" s="89" t="s">
        <v>1233</v>
      </c>
      <c r="Y423" s="118"/>
    </row>
    <row r="424" customHeight="1" spans="1:25">
      <c r="A424" s="202">
        <v>2130701</v>
      </c>
      <c r="B424" s="75" t="s">
        <v>1234</v>
      </c>
      <c r="C424" s="60">
        <v>115</v>
      </c>
      <c r="D424" s="60"/>
      <c r="E424" s="99">
        <f t="shared" si="246"/>
        <v>0</v>
      </c>
      <c r="F424" s="98">
        <f t="shared" si="252"/>
        <v>-73</v>
      </c>
      <c r="G424" s="99">
        <f t="shared" si="247"/>
        <v>-100</v>
      </c>
      <c r="H424" s="60">
        <v>415</v>
      </c>
      <c r="I424" s="98">
        <f t="shared" si="248"/>
        <v>300</v>
      </c>
      <c r="J424" s="99">
        <f t="shared" si="249"/>
        <v>260.869565217391</v>
      </c>
      <c r="K424" s="202">
        <v>2130701</v>
      </c>
      <c r="L424" s="202" t="s">
        <v>1235</v>
      </c>
      <c r="M424" s="184">
        <v>73</v>
      </c>
      <c r="N424" s="184"/>
      <c r="O424" s="184">
        <f>C424-71</f>
        <v>44</v>
      </c>
      <c r="P424" s="184">
        <f t="shared" si="250"/>
        <v>0</v>
      </c>
      <c r="Q424" s="207"/>
      <c r="R424" s="185"/>
      <c r="S424" s="159"/>
      <c r="T424" s="195"/>
      <c r="U424" s="195">
        <f t="shared" si="251"/>
        <v>0</v>
      </c>
      <c r="W424" s="89">
        <v>2130310</v>
      </c>
      <c r="X424" s="89" t="s">
        <v>1236</v>
      </c>
      <c r="Y424" s="118"/>
    </row>
    <row r="425" customHeight="1" spans="1:25">
      <c r="A425" s="202">
        <v>2130704</v>
      </c>
      <c r="B425" s="75" t="s">
        <v>1237</v>
      </c>
      <c r="C425" s="60"/>
      <c r="D425" s="60"/>
      <c r="E425" s="99">
        <f t="shared" si="246"/>
        <v>0</v>
      </c>
      <c r="F425" s="98">
        <f t="shared" si="252"/>
        <v>0</v>
      </c>
      <c r="G425" s="99">
        <f t="shared" si="247"/>
        <v>0</v>
      </c>
      <c r="H425" s="60"/>
      <c r="I425" s="98">
        <f t="shared" si="248"/>
        <v>0</v>
      </c>
      <c r="J425" s="99">
        <f t="shared" si="249"/>
        <v>0</v>
      </c>
      <c r="K425" s="202">
        <v>2130704</v>
      </c>
      <c r="L425" s="202" t="s">
        <v>1237</v>
      </c>
      <c r="M425" s="184"/>
      <c r="N425" s="184"/>
      <c r="O425" s="184"/>
      <c r="P425" s="184">
        <f t="shared" si="250"/>
        <v>0</v>
      </c>
      <c r="Q425" s="207"/>
      <c r="R425" s="185"/>
      <c r="S425" s="159"/>
      <c r="T425" s="195"/>
      <c r="U425" s="195">
        <f t="shared" si="251"/>
        <v>0</v>
      </c>
      <c r="W425" s="89">
        <v>2130311</v>
      </c>
      <c r="X425" s="89" t="s">
        <v>1238</v>
      </c>
      <c r="Y425" s="118"/>
    </row>
    <row r="426" customHeight="1" spans="1:25">
      <c r="A426" s="202">
        <v>2130705</v>
      </c>
      <c r="B426" s="75" t="s">
        <v>1239</v>
      </c>
      <c r="C426" s="60">
        <v>739</v>
      </c>
      <c r="D426" s="60">
        <v>719</v>
      </c>
      <c r="E426" s="99">
        <f t="shared" si="246"/>
        <v>97.2936400541272</v>
      </c>
      <c r="F426" s="98">
        <f t="shared" si="252"/>
        <v>661</v>
      </c>
      <c r="G426" s="99">
        <f t="shared" si="247"/>
        <v>1139.65517241379</v>
      </c>
      <c r="H426" s="60">
        <v>763</v>
      </c>
      <c r="I426" s="98">
        <f t="shared" si="248"/>
        <v>24</v>
      </c>
      <c r="J426" s="99">
        <f t="shared" si="249"/>
        <v>3.24763193504736</v>
      </c>
      <c r="K426" s="202">
        <v>2130705</v>
      </c>
      <c r="L426" s="202" t="s">
        <v>1239</v>
      </c>
      <c r="M426" s="184">
        <v>58</v>
      </c>
      <c r="N426" s="184">
        <v>586</v>
      </c>
      <c r="O426" s="184">
        <f>C426+50</f>
        <v>789</v>
      </c>
      <c r="P426" s="184">
        <f t="shared" si="250"/>
        <v>719</v>
      </c>
      <c r="Q426" s="207"/>
      <c r="R426" s="185"/>
      <c r="S426" s="159"/>
      <c r="T426" s="195"/>
      <c r="U426" s="195">
        <f t="shared" si="251"/>
        <v>0</v>
      </c>
      <c r="V426" s="188"/>
      <c r="W426" s="89">
        <v>2130312</v>
      </c>
      <c r="X426" s="89" t="s">
        <v>1240</v>
      </c>
      <c r="Y426" s="118"/>
    </row>
    <row r="427" customHeight="1" spans="1:25">
      <c r="A427" s="202">
        <v>2130706</v>
      </c>
      <c r="B427" s="75" t="s">
        <v>1241</v>
      </c>
      <c r="C427" s="60"/>
      <c r="D427" s="60"/>
      <c r="E427" s="99">
        <f t="shared" si="246"/>
        <v>0</v>
      </c>
      <c r="F427" s="98">
        <f t="shared" si="252"/>
        <v>0</v>
      </c>
      <c r="G427" s="99">
        <f t="shared" si="247"/>
        <v>0</v>
      </c>
      <c r="H427" s="60"/>
      <c r="I427" s="98">
        <f t="shared" si="248"/>
        <v>0</v>
      </c>
      <c r="J427" s="99">
        <f t="shared" si="249"/>
        <v>0</v>
      </c>
      <c r="K427" s="202">
        <v>2130706</v>
      </c>
      <c r="L427" s="202" t="s">
        <v>1241</v>
      </c>
      <c r="M427" s="184"/>
      <c r="N427" s="184"/>
      <c r="O427" s="184"/>
      <c r="P427" s="184">
        <f t="shared" si="250"/>
        <v>0</v>
      </c>
      <c r="Q427" s="207"/>
      <c r="R427" s="185"/>
      <c r="S427" s="159"/>
      <c r="T427" s="195"/>
      <c r="U427" s="195">
        <f t="shared" si="251"/>
        <v>0</v>
      </c>
      <c r="V427" s="188"/>
      <c r="W427" s="89">
        <v>2130313</v>
      </c>
      <c r="X427" s="89" t="s">
        <v>1242</v>
      </c>
      <c r="Y427" s="118"/>
    </row>
    <row r="428" customHeight="1" spans="1:25">
      <c r="A428" s="202">
        <v>2130707</v>
      </c>
      <c r="B428" s="75" t="s">
        <v>1243</v>
      </c>
      <c r="C428" s="60"/>
      <c r="D428" s="60"/>
      <c r="E428" s="99">
        <f t="shared" si="246"/>
        <v>0</v>
      </c>
      <c r="F428" s="98">
        <f t="shared" si="252"/>
        <v>0</v>
      </c>
      <c r="G428" s="99">
        <f t="shared" si="247"/>
        <v>0</v>
      </c>
      <c r="H428" s="60"/>
      <c r="I428" s="98">
        <f t="shared" si="248"/>
        <v>0</v>
      </c>
      <c r="J428" s="99">
        <f t="shared" si="249"/>
        <v>0</v>
      </c>
      <c r="K428" s="202">
        <v>2130707</v>
      </c>
      <c r="L428" s="202" t="s">
        <v>1243</v>
      </c>
      <c r="M428" s="184"/>
      <c r="N428" s="184"/>
      <c r="O428" s="184"/>
      <c r="P428" s="184">
        <f t="shared" si="250"/>
        <v>0</v>
      </c>
      <c r="Q428" s="207"/>
      <c r="R428" s="185"/>
      <c r="S428" s="159"/>
      <c r="T428" s="195"/>
      <c r="U428" s="195">
        <f t="shared" si="251"/>
        <v>0</v>
      </c>
      <c r="W428" s="89">
        <v>2130314</v>
      </c>
      <c r="X428" s="89" t="s">
        <v>1244</v>
      </c>
      <c r="Y428" s="118"/>
    </row>
    <row r="429" customHeight="1" spans="1:25">
      <c r="A429" s="202">
        <v>2130799</v>
      </c>
      <c r="B429" s="75" t="s">
        <v>1245</v>
      </c>
      <c r="C429" s="60"/>
      <c r="D429" s="60">
        <v>8</v>
      </c>
      <c r="E429" s="99">
        <f t="shared" si="246"/>
        <v>0</v>
      </c>
      <c r="F429" s="98">
        <f t="shared" si="252"/>
        <v>8</v>
      </c>
      <c r="G429" s="99">
        <f t="shared" si="247"/>
        <v>0</v>
      </c>
      <c r="H429" s="60"/>
      <c r="I429" s="98">
        <f t="shared" si="248"/>
        <v>0</v>
      </c>
      <c r="J429" s="99">
        <f t="shared" si="249"/>
        <v>0</v>
      </c>
      <c r="K429" s="202">
        <v>2130799</v>
      </c>
      <c r="L429" s="202" t="s">
        <v>1245</v>
      </c>
      <c r="M429" s="184"/>
      <c r="N429" s="184">
        <v>6</v>
      </c>
      <c r="O429" s="184">
        <v>86</v>
      </c>
      <c r="P429" s="184">
        <f t="shared" si="250"/>
        <v>8</v>
      </c>
      <c r="Q429" s="207"/>
      <c r="R429" s="185"/>
      <c r="S429" s="159"/>
      <c r="T429" s="195"/>
      <c r="U429" s="195">
        <f t="shared" si="251"/>
        <v>0</v>
      </c>
      <c r="W429" s="89">
        <v>2130315</v>
      </c>
      <c r="X429" s="89" t="s">
        <v>1246</v>
      </c>
      <c r="Y429" s="118"/>
    </row>
    <row r="430" customHeight="1" spans="1:25">
      <c r="A430" s="202">
        <v>21308</v>
      </c>
      <c r="B430" s="75" t="s">
        <v>1247</v>
      </c>
      <c r="C430" s="60">
        <f t="shared" ref="C430:H430" si="260">SUM(C431:C436)</f>
        <v>22</v>
      </c>
      <c r="D430" s="60">
        <f t="shared" si="260"/>
        <v>115</v>
      </c>
      <c r="E430" s="99">
        <f t="shared" si="246"/>
        <v>522.727272727273</v>
      </c>
      <c r="F430" s="98">
        <f t="shared" si="252"/>
        <v>115</v>
      </c>
      <c r="G430" s="99">
        <f t="shared" si="247"/>
        <v>0</v>
      </c>
      <c r="H430" s="60">
        <f t="shared" si="260"/>
        <v>32</v>
      </c>
      <c r="I430" s="98">
        <f t="shared" si="248"/>
        <v>10</v>
      </c>
      <c r="J430" s="99">
        <f t="shared" si="249"/>
        <v>45.4545454545455</v>
      </c>
      <c r="K430" s="202">
        <v>21308</v>
      </c>
      <c r="L430" s="204" t="s">
        <v>1247</v>
      </c>
      <c r="M430" s="184"/>
      <c r="N430" s="184">
        <f>SUM(N431:N436)</f>
        <v>10</v>
      </c>
      <c r="O430" s="60">
        <f>SUM(O431:O436)</f>
        <v>22</v>
      </c>
      <c r="P430" s="184">
        <f t="shared" si="250"/>
        <v>115</v>
      </c>
      <c r="Q430" s="207"/>
      <c r="R430" s="185"/>
      <c r="S430" s="159"/>
      <c r="T430" s="195"/>
      <c r="U430" s="195">
        <f t="shared" si="251"/>
        <v>0</v>
      </c>
      <c r="V430" s="188"/>
      <c r="W430" s="89">
        <v>2130316</v>
      </c>
      <c r="X430" s="89" t="s">
        <v>1248</v>
      </c>
      <c r="Y430" s="118"/>
    </row>
    <row r="431" customHeight="1" spans="1:25">
      <c r="A431" s="202">
        <v>2130801</v>
      </c>
      <c r="B431" s="75" t="s">
        <v>1249</v>
      </c>
      <c r="C431" s="60"/>
      <c r="D431" s="60"/>
      <c r="E431" s="99">
        <f t="shared" si="246"/>
        <v>0</v>
      </c>
      <c r="F431" s="98">
        <f t="shared" si="252"/>
        <v>0</v>
      </c>
      <c r="G431" s="99">
        <f t="shared" si="247"/>
        <v>0</v>
      </c>
      <c r="H431" s="60"/>
      <c r="I431" s="98">
        <f t="shared" si="248"/>
        <v>0</v>
      </c>
      <c r="J431" s="99">
        <f t="shared" si="249"/>
        <v>0</v>
      </c>
      <c r="K431" s="202">
        <v>2130801</v>
      </c>
      <c r="L431" s="202" t="s">
        <v>1249</v>
      </c>
      <c r="M431" s="184"/>
      <c r="N431" s="184"/>
      <c r="O431" s="184"/>
      <c r="P431" s="184">
        <f t="shared" si="250"/>
        <v>0</v>
      </c>
      <c r="Q431" s="207"/>
      <c r="R431" s="185"/>
      <c r="S431" s="159"/>
      <c r="T431" s="195"/>
      <c r="U431" s="195">
        <f t="shared" si="251"/>
        <v>0</v>
      </c>
      <c r="V431" s="188"/>
      <c r="W431" s="89">
        <v>2130317</v>
      </c>
      <c r="X431" s="89" t="s">
        <v>1250</v>
      </c>
      <c r="Y431" s="118"/>
    </row>
    <row r="432" customHeight="1" spans="1:25">
      <c r="A432" s="202">
        <v>2130802</v>
      </c>
      <c r="B432" s="75" t="s">
        <v>1251</v>
      </c>
      <c r="C432" s="60"/>
      <c r="D432" s="60"/>
      <c r="E432" s="99">
        <f t="shared" si="246"/>
        <v>0</v>
      </c>
      <c r="F432" s="98">
        <f t="shared" si="252"/>
        <v>0</v>
      </c>
      <c r="G432" s="99">
        <f t="shared" si="247"/>
        <v>0</v>
      </c>
      <c r="H432" s="60"/>
      <c r="I432" s="98">
        <f t="shared" si="248"/>
        <v>0</v>
      </c>
      <c r="J432" s="99">
        <f t="shared" si="249"/>
        <v>0</v>
      </c>
      <c r="K432" s="202">
        <v>2130802</v>
      </c>
      <c r="L432" s="202" t="s">
        <v>1252</v>
      </c>
      <c r="M432" s="184"/>
      <c r="N432" s="184"/>
      <c r="O432" s="184"/>
      <c r="P432" s="184">
        <f t="shared" si="250"/>
        <v>0</v>
      </c>
      <c r="Q432" s="207"/>
      <c r="R432" s="185"/>
      <c r="S432" s="159"/>
      <c r="T432" s="195"/>
      <c r="U432" s="195">
        <f t="shared" si="251"/>
        <v>0</v>
      </c>
      <c r="W432" s="89">
        <v>2130318</v>
      </c>
      <c r="X432" s="89" t="s">
        <v>1253</v>
      </c>
      <c r="Y432" s="118"/>
    </row>
    <row r="433" customHeight="1" spans="1:25">
      <c r="A433" s="202">
        <v>2130803</v>
      </c>
      <c r="B433" s="75" t="s">
        <v>1254</v>
      </c>
      <c r="C433" s="60">
        <v>22</v>
      </c>
      <c r="D433" s="60">
        <v>115</v>
      </c>
      <c r="E433" s="99">
        <f t="shared" si="246"/>
        <v>522.727272727273</v>
      </c>
      <c r="F433" s="98">
        <f t="shared" si="252"/>
        <v>115</v>
      </c>
      <c r="G433" s="99">
        <f t="shared" si="247"/>
        <v>0</v>
      </c>
      <c r="H433" s="60">
        <v>32</v>
      </c>
      <c r="I433" s="98">
        <f t="shared" si="248"/>
        <v>10</v>
      </c>
      <c r="J433" s="99">
        <f t="shared" si="249"/>
        <v>45.4545454545455</v>
      </c>
      <c r="K433" s="202">
        <v>2130803</v>
      </c>
      <c r="L433" s="202" t="s">
        <v>1254</v>
      </c>
      <c r="M433" s="184"/>
      <c r="N433" s="184">
        <v>10</v>
      </c>
      <c r="O433" s="184">
        <f>C433</f>
        <v>22</v>
      </c>
      <c r="P433" s="184">
        <f t="shared" si="250"/>
        <v>115</v>
      </c>
      <c r="Q433" s="207"/>
      <c r="R433" s="185"/>
      <c r="S433" s="159"/>
      <c r="T433" s="195"/>
      <c r="U433" s="195">
        <f t="shared" si="251"/>
        <v>0</v>
      </c>
      <c r="W433" s="89">
        <v>2130319</v>
      </c>
      <c r="X433" s="89" t="s">
        <v>1255</v>
      </c>
      <c r="Y433" s="118"/>
    </row>
    <row r="434" customHeight="1" spans="1:25">
      <c r="A434" s="202">
        <v>2130804</v>
      </c>
      <c r="B434" s="75" t="s">
        <v>1256</v>
      </c>
      <c r="C434" s="60"/>
      <c r="D434" s="60"/>
      <c r="E434" s="99">
        <f t="shared" si="246"/>
        <v>0</v>
      </c>
      <c r="F434" s="98">
        <f t="shared" si="252"/>
        <v>0</v>
      </c>
      <c r="G434" s="99">
        <f t="shared" si="247"/>
        <v>0</v>
      </c>
      <c r="H434" s="60"/>
      <c r="I434" s="98">
        <f t="shared" si="248"/>
        <v>0</v>
      </c>
      <c r="J434" s="99">
        <f t="shared" si="249"/>
        <v>0</v>
      </c>
      <c r="K434" s="202">
        <v>2130804</v>
      </c>
      <c r="L434" s="202" t="s">
        <v>1257</v>
      </c>
      <c r="M434" s="184"/>
      <c r="N434" s="184"/>
      <c r="O434" s="184"/>
      <c r="P434" s="184">
        <f t="shared" si="250"/>
        <v>0</v>
      </c>
      <c r="Q434" s="207"/>
      <c r="R434" s="185"/>
      <c r="S434" s="159"/>
      <c r="T434" s="195"/>
      <c r="U434" s="195">
        <f t="shared" si="251"/>
        <v>0</v>
      </c>
      <c r="V434" s="188"/>
      <c r="W434" s="89">
        <v>2130321</v>
      </c>
      <c r="X434" s="89" t="s">
        <v>1258</v>
      </c>
      <c r="Y434" s="118"/>
    </row>
    <row r="435" customHeight="1" spans="1:25">
      <c r="A435" s="202">
        <v>2130805</v>
      </c>
      <c r="B435" s="75" t="s">
        <v>1259</v>
      </c>
      <c r="C435" s="60"/>
      <c r="D435" s="60"/>
      <c r="E435" s="99">
        <f t="shared" si="246"/>
        <v>0</v>
      </c>
      <c r="F435" s="98">
        <f t="shared" si="252"/>
        <v>0</v>
      </c>
      <c r="G435" s="99">
        <f t="shared" si="247"/>
        <v>0</v>
      </c>
      <c r="H435" s="60"/>
      <c r="I435" s="98">
        <f t="shared" si="248"/>
        <v>0</v>
      </c>
      <c r="J435" s="99">
        <f t="shared" si="249"/>
        <v>0</v>
      </c>
      <c r="K435" s="202">
        <v>2130805</v>
      </c>
      <c r="L435" s="202" t="s">
        <v>1259</v>
      </c>
      <c r="M435" s="184"/>
      <c r="N435" s="184"/>
      <c r="O435" s="184"/>
      <c r="P435" s="184">
        <f t="shared" si="250"/>
        <v>0</v>
      </c>
      <c r="Q435" s="207"/>
      <c r="R435" s="185"/>
      <c r="S435" s="159"/>
      <c r="T435" s="195"/>
      <c r="U435" s="195">
        <f t="shared" si="251"/>
        <v>0</v>
      </c>
      <c r="V435" s="188"/>
      <c r="W435" s="89">
        <v>2130322</v>
      </c>
      <c r="X435" s="89" t="s">
        <v>1260</v>
      </c>
      <c r="Y435" s="118"/>
    </row>
    <row r="436" customHeight="1" spans="1:25">
      <c r="A436" s="202">
        <v>2130899</v>
      </c>
      <c r="B436" s="75" t="s">
        <v>1261</v>
      </c>
      <c r="C436" s="60"/>
      <c r="D436" s="60"/>
      <c r="E436" s="99">
        <f t="shared" si="246"/>
        <v>0</v>
      </c>
      <c r="F436" s="98">
        <f t="shared" si="252"/>
        <v>0</v>
      </c>
      <c r="G436" s="99">
        <f t="shared" si="247"/>
        <v>0</v>
      </c>
      <c r="H436" s="60"/>
      <c r="I436" s="98">
        <f t="shared" si="248"/>
        <v>0</v>
      </c>
      <c r="J436" s="99">
        <f t="shared" si="249"/>
        <v>0</v>
      </c>
      <c r="K436" s="202">
        <v>2130899</v>
      </c>
      <c r="L436" s="202" t="s">
        <v>1261</v>
      </c>
      <c r="M436" s="184"/>
      <c r="N436" s="184"/>
      <c r="O436" s="184"/>
      <c r="P436" s="184">
        <f t="shared" si="250"/>
        <v>0</v>
      </c>
      <c r="Q436" s="207"/>
      <c r="R436" s="185"/>
      <c r="S436" s="159"/>
      <c r="T436" s="195"/>
      <c r="U436" s="195">
        <f t="shared" si="251"/>
        <v>0</v>
      </c>
      <c r="W436" s="89">
        <v>2130333</v>
      </c>
      <c r="X436" s="89" t="s">
        <v>1262</v>
      </c>
      <c r="Y436" s="118"/>
    </row>
    <row r="437" customHeight="1" spans="1:25">
      <c r="A437" s="202">
        <v>21309</v>
      </c>
      <c r="B437" s="75" t="s">
        <v>1263</v>
      </c>
      <c r="C437" s="60">
        <f t="shared" ref="C437:H437" si="261">SUM(C438:C439)</f>
        <v>0</v>
      </c>
      <c r="D437" s="60">
        <f t="shared" si="261"/>
        <v>1</v>
      </c>
      <c r="E437" s="99">
        <f t="shared" si="246"/>
        <v>0</v>
      </c>
      <c r="F437" s="98">
        <f t="shared" si="252"/>
        <v>1</v>
      </c>
      <c r="G437" s="99">
        <f t="shared" si="247"/>
        <v>0</v>
      </c>
      <c r="H437" s="60">
        <f t="shared" si="261"/>
        <v>0</v>
      </c>
      <c r="I437" s="98">
        <f t="shared" si="248"/>
        <v>0</v>
      </c>
      <c r="J437" s="99">
        <f t="shared" si="249"/>
        <v>0</v>
      </c>
      <c r="K437" s="202">
        <v>21309</v>
      </c>
      <c r="L437" s="204" t="s">
        <v>1263</v>
      </c>
      <c r="M437" s="184"/>
      <c r="N437" s="184"/>
      <c r="O437" s="184"/>
      <c r="P437" s="184">
        <f t="shared" si="250"/>
        <v>1</v>
      </c>
      <c r="Q437" s="207"/>
      <c r="R437" s="185"/>
      <c r="S437" s="159"/>
      <c r="T437" s="195"/>
      <c r="U437" s="195">
        <f t="shared" si="251"/>
        <v>0</v>
      </c>
      <c r="W437" s="89">
        <v>2130334</v>
      </c>
      <c r="X437" s="89" t="s">
        <v>1264</v>
      </c>
      <c r="Y437" s="118"/>
    </row>
    <row r="438" customHeight="1" spans="1:25">
      <c r="A438" s="202">
        <v>2130901</v>
      </c>
      <c r="B438" s="75" t="s">
        <v>1265</v>
      </c>
      <c r="C438" s="60"/>
      <c r="D438" s="60"/>
      <c r="E438" s="99">
        <f t="shared" si="246"/>
        <v>0</v>
      </c>
      <c r="F438" s="98">
        <f t="shared" si="252"/>
        <v>0</v>
      </c>
      <c r="G438" s="99">
        <f t="shared" si="247"/>
        <v>0</v>
      </c>
      <c r="H438" s="60"/>
      <c r="I438" s="98">
        <f t="shared" si="248"/>
        <v>0</v>
      </c>
      <c r="J438" s="99">
        <f t="shared" si="249"/>
        <v>0</v>
      </c>
      <c r="K438" s="202">
        <v>2130901</v>
      </c>
      <c r="L438" s="202" t="s">
        <v>1265</v>
      </c>
      <c r="M438" s="184"/>
      <c r="N438" s="184"/>
      <c r="O438" s="184"/>
      <c r="P438" s="184">
        <f t="shared" si="250"/>
        <v>0</v>
      </c>
      <c r="Q438" s="207"/>
      <c r="R438" s="185"/>
      <c r="S438" s="159"/>
      <c r="T438" s="195"/>
      <c r="U438" s="195">
        <f t="shared" si="251"/>
        <v>0</v>
      </c>
      <c r="V438" s="188"/>
      <c r="W438" s="89">
        <v>2130335</v>
      </c>
      <c r="X438" s="89" t="s">
        <v>1266</v>
      </c>
      <c r="Y438" s="118"/>
    </row>
    <row r="439" customHeight="1" spans="1:25">
      <c r="A439" s="202">
        <v>2130999</v>
      </c>
      <c r="B439" s="75" t="s">
        <v>1267</v>
      </c>
      <c r="C439" s="60"/>
      <c r="D439" s="60">
        <v>1</v>
      </c>
      <c r="E439" s="99">
        <f t="shared" si="246"/>
        <v>0</v>
      </c>
      <c r="F439" s="98">
        <f t="shared" si="252"/>
        <v>1</v>
      </c>
      <c r="G439" s="99">
        <f t="shared" si="247"/>
        <v>0</v>
      </c>
      <c r="H439" s="60"/>
      <c r="I439" s="98">
        <f t="shared" si="248"/>
        <v>0</v>
      </c>
      <c r="J439" s="99">
        <f t="shared" si="249"/>
        <v>0</v>
      </c>
      <c r="K439" s="202">
        <v>2130999</v>
      </c>
      <c r="L439" s="202" t="s">
        <v>1267</v>
      </c>
      <c r="M439" s="184"/>
      <c r="N439" s="184"/>
      <c r="O439" s="184"/>
      <c r="P439" s="184">
        <f t="shared" si="250"/>
        <v>1</v>
      </c>
      <c r="Q439" s="207"/>
      <c r="R439" s="185"/>
      <c r="S439" s="159"/>
      <c r="T439" s="195"/>
      <c r="U439" s="195">
        <f t="shared" si="251"/>
        <v>0</v>
      </c>
      <c r="V439" s="188"/>
      <c r="W439" s="89">
        <v>2130336</v>
      </c>
      <c r="X439" s="89" t="s">
        <v>1268</v>
      </c>
      <c r="Y439" s="118"/>
    </row>
    <row r="440" customHeight="1" spans="1:25">
      <c r="A440" s="202">
        <v>21399</v>
      </c>
      <c r="B440" s="75" t="s">
        <v>1269</v>
      </c>
      <c r="C440" s="60">
        <f t="shared" ref="C440:H440" si="262">SUM(C441:C442)</f>
        <v>20</v>
      </c>
      <c r="D440" s="60">
        <f t="shared" si="262"/>
        <v>13</v>
      </c>
      <c r="E440" s="99">
        <f t="shared" si="246"/>
        <v>65</v>
      </c>
      <c r="F440" s="98">
        <f t="shared" si="252"/>
        <v>-7</v>
      </c>
      <c r="G440" s="99">
        <f t="shared" si="247"/>
        <v>-35</v>
      </c>
      <c r="H440" s="60">
        <f t="shared" si="262"/>
        <v>19</v>
      </c>
      <c r="I440" s="98">
        <f t="shared" si="248"/>
        <v>-1</v>
      </c>
      <c r="J440" s="99">
        <f t="shared" si="249"/>
        <v>-5</v>
      </c>
      <c r="K440" s="202">
        <v>21399</v>
      </c>
      <c r="L440" s="204" t="s">
        <v>1269</v>
      </c>
      <c r="M440" s="60">
        <f t="shared" ref="M440:O440" si="263">SUM(M441:M442)</f>
        <v>20</v>
      </c>
      <c r="N440" s="60">
        <f t="shared" si="263"/>
        <v>11</v>
      </c>
      <c r="O440" s="60">
        <f t="shared" si="263"/>
        <v>15</v>
      </c>
      <c r="P440" s="184">
        <f t="shared" si="250"/>
        <v>13</v>
      </c>
      <c r="Q440" s="207"/>
      <c r="R440" s="185"/>
      <c r="S440" s="159"/>
      <c r="T440" s="195"/>
      <c r="U440" s="195">
        <f t="shared" si="251"/>
        <v>0</v>
      </c>
      <c r="W440" s="89">
        <v>2130337</v>
      </c>
      <c r="X440" s="89" t="s">
        <v>1270</v>
      </c>
      <c r="Y440" s="118"/>
    </row>
    <row r="441" customHeight="1" spans="1:25">
      <c r="A441" s="202">
        <v>2139901</v>
      </c>
      <c r="B441" s="75" t="s">
        <v>1271</v>
      </c>
      <c r="C441" s="60"/>
      <c r="D441" s="60"/>
      <c r="E441" s="99">
        <f t="shared" si="246"/>
        <v>0</v>
      </c>
      <c r="F441" s="98">
        <f t="shared" si="252"/>
        <v>0</v>
      </c>
      <c r="G441" s="99">
        <f t="shared" si="247"/>
        <v>0</v>
      </c>
      <c r="H441" s="60"/>
      <c r="I441" s="98">
        <f t="shared" si="248"/>
        <v>0</v>
      </c>
      <c r="J441" s="99">
        <f t="shared" si="249"/>
        <v>0</v>
      </c>
      <c r="K441" s="202">
        <v>2139901</v>
      </c>
      <c r="L441" s="202" t="s">
        <v>1271</v>
      </c>
      <c r="M441" s="184"/>
      <c r="N441" s="184"/>
      <c r="O441" s="184"/>
      <c r="P441" s="184">
        <f t="shared" si="250"/>
        <v>0</v>
      </c>
      <c r="Q441" s="207"/>
      <c r="R441" s="185"/>
      <c r="S441" s="159"/>
      <c r="T441" s="195"/>
      <c r="U441" s="195">
        <f t="shared" si="251"/>
        <v>0</v>
      </c>
      <c r="W441" s="89">
        <v>2130399</v>
      </c>
      <c r="X441" s="89" t="s">
        <v>1272</v>
      </c>
      <c r="Y441" s="118"/>
    </row>
    <row r="442" customHeight="1" spans="1:25">
      <c r="A442" s="202">
        <v>2139999</v>
      </c>
      <c r="B442" s="75" t="s">
        <v>1273</v>
      </c>
      <c r="C442" s="60">
        <v>20</v>
      </c>
      <c r="D442" s="60">
        <v>13</v>
      </c>
      <c r="E442" s="99">
        <f t="shared" si="246"/>
        <v>65</v>
      </c>
      <c r="F442" s="98">
        <f t="shared" si="252"/>
        <v>-7</v>
      </c>
      <c r="G442" s="99">
        <f t="shared" si="247"/>
        <v>-35</v>
      </c>
      <c r="H442" s="60">
        <v>19</v>
      </c>
      <c r="I442" s="98">
        <f t="shared" si="248"/>
        <v>-1</v>
      </c>
      <c r="J442" s="99">
        <f t="shared" si="249"/>
        <v>-5</v>
      </c>
      <c r="K442" s="202">
        <v>2139999</v>
      </c>
      <c r="L442" s="202" t="s">
        <v>1273</v>
      </c>
      <c r="M442" s="184">
        <v>20</v>
      </c>
      <c r="N442" s="184">
        <v>11</v>
      </c>
      <c r="O442" s="184">
        <f>C442-5</f>
        <v>15</v>
      </c>
      <c r="P442" s="184">
        <f t="shared" si="250"/>
        <v>13</v>
      </c>
      <c r="Q442" s="207"/>
      <c r="R442" s="185"/>
      <c r="S442" s="159"/>
      <c r="T442" s="195"/>
      <c r="U442" s="195">
        <f t="shared" si="251"/>
        <v>0</v>
      </c>
      <c r="V442" s="188"/>
      <c r="W442" s="89">
        <v>21305</v>
      </c>
      <c r="X442" s="194" t="s">
        <v>1274</v>
      </c>
      <c r="Y442" s="118"/>
    </row>
    <row r="443" customHeight="1" spans="1:25">
      <c r="A443" s="204">
        <v>214</v>
      </c>
      <c r="B443" s="97" t="s">
        <v>1275</v>
      </c>
      <c r="C443" s="55">
        <f t="shared" ref="C443:H443" si="264">SUM(C444,C448,C450,C452,C454,C456,C458)</f>
        <v>20</v>
      </c>
      <c r="D443" s="55">
        <f t="shared" si="264"/>
        <v>119</v>
      </c>
      <c r="E443" s="96">
        <f t="shared" si="246"/>
        <v>595</v>
      </c>
      <c r="F443" s="95">
        <f t="shared" si="252"/>
        <v>-234</v>
      </c>
      <c r="G443" s="96">
        <f t="shared" si="247"/>
        <v>-66.2889518413598</v>
      </c>
      <c r="H443" s="55">
        <f t="shared" si="264"/>
        <v>0</v>
      </c>
      <c r="I443" s="95">
        <f t="shared" si="248"/>
        <v>-20</v>
      </c>
      <c r="J443" s="96">
        <f t="shared" si="249"/>
        <v>-100</v>
      </c>
      <c r="K443" s="204">
        <v>214</v>
      </c>
      <c r="L443" s="204" t="s">
        <v>1276</v>
      </c>
      <c r="M443" s="55">
        <f t="shared" ref="M443:O443" si="265">SUM(M444,M448,M450,M452,M454,M456,M458)</f>
        <v>353</v>
      </c>
      <c r="N443" s="55">
        <f t="shared" si="265"/>
        <v>44</v>
      </c>
      <c r="O443" s="55">
        <f t="shared" si="265"/>
        <v>123</v>
      </c>
      <c r="P443" s="184">
        <f t="shared" si="250"/>
        <v>119</v>
      </c>
      <c r="Q443" s="207"/>
      <c r="R443" s="185"/>
      <c r="S443" s="159"/>
      <c r="T443" s="195"/>
      <c r="U443" s="195">
        <f t="shared" si="251"/>
        <v>0</v>
      </c>
      <c r="V443" s="188"/>
      <c r="W443" s="89">
        <v>2130501</v>
      </c>
      <c r="X443" s="89" t="s">
        <v>471</v>
      </c>
      <c r="Y443" s="118"/>
    </row>
    <row r="444" customHeight="1" spans="1:25">
      <c r="A444" s="202">
        <v>21401</v>
      </c>
      <c r="B444" s="75" t="s">
        <v>1277</v>
      </c>
      <c r="C444" s="60">
        <f t="shared" ref="C444:H444" si="266">SUM(C445:C447)</f>
        <v>20</v>
      </c>
      <c r="D444" s="60">
        <f t="shared" si="266"/>
        <v>16</v>
      </c>
      <c r="E444" s="99">
        <f t="shared" si="246"/>
        <v>80</v>
      </c>
      <c r="F444" s="98">
        <f t="shared" si="252"/>
        <v>-337</v>
      </c>
      <c r="G444" s="99">
        <f t="shared" si="247"/>
        <v>-95.4674220963173</v>
      </c>
      <c r="H444" s="60">
        <f t="shared" si="266"/>
        <v>0</v>
      </c>
      <c r="I444" s="98">
        <f t="shared" si="248"/>
        <v>-20</v>
      </c>
      <c r="J444" s="99">
        <f t="shared" si="249"/>
        <v>-100</v>
      </c>
      <c r="K444" s="202">
        <v>21401</v>
      </c>
      <c r="L444" s="204" t="s">
        <v>1277</v>
      </c>
      <c r="M444" s="60">
        <f t="shared" ref="M444:O444" si="267">SUM(M445:M447)</f>
        <v>353</v>
      </c>
      <c r="N444" s="60">
        <f t="shared" si="267"/>
        <v>14</v>
      </c>
      <c r="O444" s="60">
        <f t="shared" si="267"/>
        <v>20</v>
      </c>
      <c r="P444" s="184">
        <f t="shared" si="250"/>
        <v>16</v>
      </c>
      <c r="Q444" s="207"/>
      <c r="R444" s="185"/>
      <c r="S444" s="159"/>
      <c r="T444" s="195"/>
      <c r="U444" s="195">
        <f t="shared" si="251"/>
        <v>0</v>
      </c>
      <c r="W444" s="89">
        <v>2130502</v>
      </c>
      <c r="X444" s="89" t="s">
        <v>473</v>
      </c>
      <c r="Y444" s="118"/>
    </row>
    <row r="445" customHeight="1" spans="1:25">
      <c r="A445" s="202">
        <v>2140104</v>
      </c>
      <c r="B445" s="75" t="s">
        <v>1278</v>
      </c>
      <c r="C445" s="60"/>
      <c r="D445" s="60"/>
      <c r="E445" s="99">
        <f t="shared" si="246"/>
        <v>0</v>
      </c>
      <c r="F445" s="98">
        <f t="shared" si="252"/>
        <v>-353</v>
      </c>
      <c r="G445" s="99">
        <f t="shared" si="247"/>
        <v>-100</v>
      </c>
      <c r="H445" s="60"/>
      <c r="I445" s="98">
        <f t="shared" si="248"/>
        <v>0</v>
      </c>
      <c r="J445" s="99">
        <f t="shared" si="249"/>
        <v>0</v>
      </c>
      <c r="K445" s="202">
        <v>2140104</v>
      </c>
      <c r="L445" s="202" t="s">
        <v>1278</v>
      </c>
      <c r="M445" s="184">
        <v>353</v>
      </c>
      <c r="N445" s="184"/>
      <c r="O445" s="184"/>
      <c r="P445" s="184">
        <f t="shared" si="250"/>
        <v>0</v>
      </c>
      <c r="Q445" s="207"/>
      <c r="R445" s="185"/>
      <c r="S445" s="159"/>
      <c r="T445" s="195"/>
      <c r="U445" s="195">
        <f t="shared" si="251"/>
        <v>0</v>
      </c>
      <c r="W445" s="89">
        <v>2130506</v>
      </c>
      <c r="X445" s="89" t="s">
        <v>1279</v>
      </c>
      <c r="Y445" s="118"/>
    </row>
    <row r="446" customHeight="1" spans="1:25">
      <c r="A446" s="202">
        <v>2140110</v>
      </c>
      <c r="B446" s="75" t="s">
        <v>1280</v>
      </c>
      <c r="C446" s="60">
        <v>20</v>
      </c>
      <c r="D446" s="60">
        <v>16</v>
      </c>
      <c r="E446" s="99">
        <f t="shared" si="246"/>
        <v>80</v>
      </c>
      <c r="F446" s="98">
        <f t="shared" si="252"/>
        <v>16</v>
      </c>
      <c r="G446" s="99">
        <f t="shared" si="247"/>
        <v>0</v>
      </c>
      <c r="H446" s="60"/>
      <c r="I446" s="98">
        <f t="shared" si="248"/>
        <v>-20</v>
      </c>
      <c r="J446" s="99">
        <f t="shared" si="249"/>
        <v>-100</v>
      </c>
      <c r="K446" s="202">
        <v>2140110</v>
      </c>
      <c r="L446" s="202" t="s">
        <v>1280</v>
      </c>
      <c r="M446" s="184"/>
      <c r="N446" s="184">
        <v>14</v>
      </c>
      <c r="O446" s="184">
        <f>C446</f>
        <v>20</v>
      </c>
      <c r="P446" s="184">
        <f t="shared" si="250"/>
        <v>16</v>
      </c>
      <c r="Q446" s="207"/>
      <c r="R446" s="185"/>
      <c r="S446" s="159"/>
      <c r="T446" s="195"/>
      <c r="U446" s="195">
        <f t="shared" si="251"/>
        <v>0</v>
      </c>
      <c r="V446" s="188"/>
      <c r="W446" s="89">
        <v>2130550</v>
      </c>
      <c r="X446" s="89" t="s">
        <v>1281</v>
      </c>
      <c r="Y446" s="118"/>
    </row>
    <row r="447" customHeight="1" spans="1:25">
      <c r="A447" s="202">
        <v>2140199</v>
      </c>
      <c r="B447" s="75" t="s">
        <v>1282</v>
      </c>
      <c r="C447" s="60"/>
      <c r="D447" s="60"/>
      <c r="E447" s="99">
        <f t="shared" si="246"/>
        <v>0</v>
      </c>
      <c r="F447" s="98">
        <f t="shared" si="252"/>
        <v>0</v>
      </c>
      <c r="G447" s="99">
        <f t="shared" si="247"/>
        <v>0</v>
      </c>
      <c r="H447" s="60"/>
      <c r="I447" s="98">
        <f t="shared" si="248"/>
        <v>0</v>
      </c>
      <c r="J447" s="99">
        <f t="shared" si="249"/>
        <v>0</v>
      </c>
      <c r="K447" s="202">
        <v>2140199</v>
      </c>
      <c r="L447" s="202" t="s">
        <v>1282</v>
      </c>
      <c r="M447" s="184"/>
      <c r="N447" s="184"/>
      <c r="O447" s="184"/>
      <c r="P447" s="184">
        <f t="shared" si="250"/>
        <v>0</v>
      </c>
      <c r="Q447" s="207"/>
      <c r="R447" s="185"/>
      <c r="S447" s="159"/>
      <c r="T447" s="195"/>
      <c r="U447" s="195">
        <f t="shared" si="251"/>
        <v>0</v>
      </c>
      <c r="V447" s="188"/>
      <c r="W447" s="89">
        <v>2130899</v>
      </c>
      <c r="X447" s="89" t="s">
        <v>1283</v>
      </c>
      <c r="Y447" s="118"/>
    </row>
    <row r="448" customHeight="1" spans="1:25">
      <c r="A448" s="202">
        <v>21402</v>
      </c>
      <c r="B448" s="75" t="s">
        <v>1284</v>
      </c>
      <c r="C448" s="60">
        <f t="shared" ref="C448:H448" si="268">SUM(C449:C449)</f>
        <v>0</v>
      </c>
      <c r="D448" s="60">
        <f t="shared" si="268"/>
        <v>0</v>
      </c>
      <c r="E448" s="99">
        <f t="shared" si="246"/>
        <v>0</v>
      </c>
      <c r="F448" s="98">
        <f t="shared" si="252"/>
        <v>0</v>
      </c>
      <c r="G448" s="99">
        <f t="shared" si="247"/>
        <v>0</v>
      </c>
      <c r="H448" s="60">
        <f t="shared" si="268"/>
        <v>0</v>
      </c>
      <c r="I448" s="98">
        <f t="shared" si="248"/>
        <v>0</v>
      </c>
      <c r="J448" s="99">
        <f t="shared" si="249"/>
        <v>0</v>
      </c>
      <c r="K448" s="202">
        <v>21402</v>
      </c>
      <c r="L448" s="204" t="s">
        <v>1284</v>
      </c>
      <c r="M448" s="184"/>
      <c r="N448" s="184"/>
      <c r="O448" s="184"/>
      <c r="P448" s="184">
        <f t="shared" si="250"/>
        <v>0</v>
      </c>
      <c r="Q448" s="207"/>
      <c r="R448" s="185"/>
      <c r="S448" s="159"/>
      <c r="T448" s="195"/>
      <c r="U448" s="195">
        <f t="shared" si="251"/>
        <v>0</v>
      </c>
      <c r="V448" s="188"/>
      <c r="W448" s="89">
        <v>21309</v>
      </c>
      <c r="X448" s="194" t="s">
        <v>1285</v>
      </c>
      <c r="Y448" s="118"/>
    </row>
    <row r="449" customHeight="1" spans="1:25">
      <c r="A449" s="202">
        <v>2140299</v>
      </c>
      <c r="B449" s="75" t="s">
        <v>1286</v>
      </c>
      <c r="C449" s="60"/>
      <c r="D449" s="60"/>
      <c r="E449" s="99">
        <f t="shared" si="246"/>
        <v>0</v>
      </c>
      <c r="F449" s="98">
        <f t="shared" si="252"/>
        <v>0</v>
      </c>
      <c r="G449" s="99">
        <f t="shared" si="247"/>
        <v>0</v>
      </c>
      <c r="H449" s="60"/>
      <c r="I449" s="98">
        <f t="shared" si="248"/>
        <v>0</v>
      </c>
      <c r="J449" s="99">
        <f t="shared" si="249"/>
        <v>0</v>
      </c>
      <c r="K449" s="202">
        <v>2140299</v>
      </c>
      <c r="L449" s="202" t="s">
        <v>1286</v>
      </c>
      <c r="M449" s="184"/>
      <c r="N449" s="184"/>
      <c r="O449" s="184"/>
      <c r="P449" s="184">
        <f t="shared" si="250"/>
        <v>0</v>
      </c>
      <c r="Q449" s="207"/>
      <c r="R449" s="185"/>
      <c r="S449" s="159"/>
      <c r="T449" s="195"/>
      <c r="U449" s="195">
        <f t="shared" si="251"/>
        <v>0</v>
      </c>
      <c r="W449" s="89">
        <v>2140102</v>
      </c>
      <c r="X449" s="89" t="s">
        <v>473</v>
      </c>
      <c r="Y449" s="118"/>
    </row>
    <row r="450" customHeight="1" spans="1:25">
      <c r="A450" s="202">
        <v>21403</v>
      </c>
      <c r="B450" s="75" t="s">
        <v>1287</v>
      </c>
      <c r="C450" s="60">
        <f t="shared" ref="C450:H450" si="269">SUM(C451:C451)</f>
        <v>0</v>
      </c>
      <c r="D450" s="60">
        <f t="shared" si="269"/>
        <v>0</v>
      </c>
      <c r="E450" s="99">
        <f t="shared" si="246"/>
        <v>0</v>
      </c>
      <c r="F450" s="98">
        <f t="shared" si="252"/>
        <v>0</v>
      </c>
      <c r="G450" s="99">
        <f t="shared" si="247"/>
        <v>0</v>
      </c>
      <c r="H450" s="60">
        <f t="shared" si="269"/>
        <v>0</v>
      </c>
      <c r="I450" s="98">
        <f t="shared" si="248"/>
        <v>0</v>
      </c>
      <c r="J450" s="99">
        <f t="shared" si="249"/>
        <v>0</v>
      </c>
      <c r="K450" s="202">
        <v>21403</v>
      </c>
      <c r="L450" s="204" t="s">
        <v>1287</v>
      </c>
      <c r="M450" s="184"/>
      <c r="N450" s="184"/>
      <c r="O450" s="184"/>
      <c r="P450" s="184">
        <f t="shared" si="250"/>
        <v>0</v>
      </c>
      <c r="Q450" s="207"/>
      <c r="R450" s="185"/>
      <c r="S450" s="159"/>
      <c r="T450" s="195"/>
      <c r="U450" s="195">
        <f t="shared" si="251"/>
        <v>0</v>
      </c>
      <c r="W450" s="89">
        <v>2140103</v>
      </c>
      <c r="X450" s="89" t="s">
        <v>549</v>
      </c>
      <c r="Y450" s="118"/>
    </row>
    <row r="451" customHeight="1" spans="1:25">
      <c r="A451" s="202">
        <v>2140399</v>
      </c>
      <c r="B451" s="75" t="s">
        <v>1288</v>
      </c>
      <c r="C451" s="60"/>
      <c r="D451" s="60"/>
      <c r="E451" s="99">
        <f t="shared" si="246"/>
        <v>0</v>
      </c>
      <c r="F451" s="98">
        <f t="shared" si="252"/>
        <v>0</v>
      </c>
      <c r="G451" s="99">
        <f t="shared" si="247"/>
        <v>0</v>
      </c>
      <c r="H451" s="60"/>
      <c r="I451" s="98">
        <f t="shared" si="248"/>
        <v>0</v>
      </c>
      <c r="J451" s="99">
        <f t="shared" si="249"/>
        <v>0</v>
      </c>
      <c r="K451" s="202">
        <v>2140399</v>
      </c>
      <c r="L451" s="202" t="s">
        <v>1288</v>
      </c>
      <c r="M451" s="184"/>
      <c r="N451" s="184"/>
      <c r="O451" s="184"/>
      <c r="P451" s="184">
        <f t="shared" si="250"/>
        <v>0</v>
      </c>
      <c r="Q451" s="207"/>
      <c r="R451" s="185"/>
      <c r="S451" s="159"/>
      <c r="T451" s="195"/>
      <c r="U451" s="195">
        <f t="shared" si="251"/>
        <v>0</v>
      </c>
      <c r="V451" s="188"/>
      <c r="W451" s="89">
        <v>2140123</v>
      </c>
      <c r="X451" s="89" t="s">
        <v>1289</v>
      </c>
      <c r="Y451" s="118"/>
    </row>
    <row r="452" customHeight="1" spans="1:25">
      <c r="A452" s="202">
        <v>21404</v>
      </c>
      <c r="B452" s="75" t="s">
        <v>1290</v>
      </c>
      <c r="C452" s="60">
        <f t="shared" ref="C452:H452" si="270">SUM(C453:C453)</f>
        <v>0</v>
      </c>
      <c r="D452" s="60">
        <f t="shared" si="270"/>
        <v>0</v>
      </c>
      <c r="E452" s="99">
        <f t="shared" si="246"/>
        <v>0</v>
      </c>
      <c r="F452" s="98">
        <f t="shared" si="252"/>
        <v>0</v>
      </c>
      <c r="G452" s="99">
        <f t="shared" si="247"/>
        <v>0</v>
      </c>
      <c r="H452" s="60">
        <f t="shared" si="270"/>
        <v>0</v>
      </c>
      <c r="I452" s="98">
        <f t="shared" si="248"/>
        <v>0</v>
      </c>
      <c r="J452" s="99">
        <f t="shared" si="249"/>
        <v>0</v>
      </c>
      <c r="K452" s="202">
        <v>21404</v>
      </c>
      <c r="L452" s="204" t="s">
        <v>1291</v>
      </c>
      <c r="M452" s="184"/>
      <c r="N452" s="184"/>
      <c r="O452" s="184"/>
      <c r="P452" s="184">
        <f t="shared" si="250"/>
        <v>0</v>
      </c>
      <c r="Q452" s="207"/>
      <c r="R452" s="185"/>
      <c r="S452" s="159"/>
      <c r="T452" s="195"/>
      <c r="U452" s="195">
        <f t="shared" si="251"/>
        <v>0</v>
      </c>
      <c r="V452" s="188"/>
      <c r="W452" s="89">
        <v>2140127</v>
      </c>
      <c r="X452" s="89" t="s">
        <v>1292</v>
      </c>
      <c r="Y452" s="118"/>
    </row>
    <row r="453" customHeight="1" spans="1:25">
      <c r="A453" s="202">
        <v>2140499</v>
      </c>
      <c r="B453" s="75" t="s">
        <v>1293</v>
      </c>
      <c r="C453" s="60"/>
      <c r="D453" s="60"/>
      <c r="E453" s="99">
        <f t="shared" si="246"/>
        <v>0</v>
      </c>
      <c r="F453" s="98">
        <f t="shared" si="252"/>
        <v>0</v>
      </c>
      <c r="G453" s="99">
        <f t="shared" si="247"/>
        <v>0</v>
      </c>
      <c r="H453" s="60"/>
      <c r="I453" s="98">
        <f t="shared" si="248"/>
        <v>0</v>
      </c>
      <c r="J453" s="99">
        <f t="shared" si="249"/>
        <v>0</v>
      </c>
      <c r="K453" s="202">
        <v>2140499</v>
      </c>
      <c r="L453" s="202" t="s">
        <v>1294</v>
      </c>
      <c r="M453" s="184"/>
      <c r="N453" s="184"/>
      <c r="O453" s="184"/>
      <c r="P453" s="184">
        <f t="shared" si="250"/>
        <v>0</v>
      </c>
      <c r="Q453" s="207"/>
      <c r="R453" s="185"/>
      <c r="S453" s="159"/>
      <c r="T453" s="195"/>
      <c r="U453" s="195">
        <f t="shared" si="251"/>
        <v>0</v>
      </c>
      <c r="V453" s="188"/>
      <c r="W453" s="89">
        <v>2140131</v>
      </c>
      <c r="X453" s="89" t="s">
        <v>1295</v>
      </c>
      <c r="Y453" s="118"/>
    </row>
    <row r="454" customHeight="1" spans="1:25">
      <c r="A454" s="202">
        <v>21405</v>
      </c>
      <c r="B454" s="75" t="s">
        <v>1296</v>
      </c>
      <c r="C454" s="60">
        <f t="shared" ref="C454:H454" si="271">SUM(C455:C455)</f>
        <v>0</v>
      </c>
      <c r="D454" s="60">
        <f t="shared" si="271"/>
        <v>0</v>
      </c>
      <c r="E454" s="99">
        <f t="shared" ref="E454:E517" si="272">IF(C454&lt;&gt;0,D454/C454*100,0)</f>
        <v>0</v>
      </c>
      <c r="F454" s="98">
        <f t="shared" si="252"/>
        <v>0</v>
      </c>
      <c r="G454" s="99">
        <f t="shared" ref="G454:G517" si="273">IF(M454&lt;&gt;0,(D454/M454-1)*100,0)</f>
        <v>0</v>
      </c>
      <c r="H454" s="60">
        <f t="shared" si="271"/>
        <v>0</v>
      </c>
      <c r="I454" s="98">
        <f t="shared" ref="I454:I517" si="274">H454-C454</f>
        <v>0</v>
      </c>
      <c r="J454" s="99">
        <f t="shared" ref="J454:J517" si="275">IF(C454&lt;&gt;0,(H454/C454-1)*100,0)</f>
        <v>0</v>
      </c>
      <c r="K454" s="202">
        <v>21405</v>
      </c>
      <c r="L454" s="204" t="s">
        <v>1296</v>
      </c>
      <c r="M454" s="184"/>
      <c r="N454" s="184"/>
      <c r="O454" s="184"/>
      <c r="P454" s="184">
        <f t="shared" ref="P454:P491" si="276">D454</f>
        <v>0</v>
      </c>
      <c r="Q454" s="207"/>
      <c r="R454" s="185"/>
      <c r="S454" s="159"/>
      <c r="T454" s="195"/>
      <c r="U454" s="195">
        <f t="shared" ref="U454:U517" si="277">Q454+R454+S454+T454</f>
        <v>0</v>
      </c>
      <c r="W454" s="89">
        <v>2140133</v>
      </c>
      <c r="X454" s="89" t="s">
        <v>1297</v>
      </c>
      <c r="Y454" s="118"/>
    </row>
    <row r="455" customHeight="1" spans="1:25">
      <c r="A455" s="202">
        <v>2140599</v>
      </c>
      <c r="B455" s="75" t="s">
        <v>1298</v>
      </c>
      <c r="C455" s="60"/>
      <c r="D455" s="60"/>
      <c r="E455" s="99">
        <f t="shared" si="272"/>
        <v>0</v>
      </c>
      <c r="F455" s="98">
        <f t="shared" si="252"/>
        <v>0</v>
      </c>
      <c r="G455" s="99">
        <f t="shared" si="273"/>
        <v>0</v>
      </c>
      <c r="H455" s="60"/>
      <c r="I455" s="98">
        <f t="shared" si="274"/>
        <v>0</v>
      </c>
      <c r="J455" s="99">
        <f t="shared" si="275"/>
        <v>0</v>
      </c>
      <c r="K455" s="202">
        <v>2140599</v>
      </c>
      <c r="L455" s="202" t="s">
        <v>1298</v>
      </c>
      <c r="M455" s="184"/>
      <c r="N455" s="184"/>
      <c r="O455" s="184"/>
      <c r="P455" s="184">
        <f t="shared" si="276"/>
        <v>0</v>
      </c>
      <c r="Q455" s="207"/>
      <c r="R455" s="185"/>
      <c r="S455" s="159"/>
      <c r="T455" s="195"/>
      <c r="U455" s="195">
        <f t="shared" si="277"/>
        <v>0</v>
      </c>
      <c r="V455" s="188"/>
      <c r="W455" s="89">
        <v>2140201</v>
      </c>
      <c r="X455" s="89" t="s">
        <v>471</v>
      </c>
      <c r="Y455" s="118"/>
    </row>
    <row r="456" customHeight="1" spans="1:25">
      <c r="A456" s="202">
        <v>21406</v>
      </c>
      <c r="B456" s="75" t="s">
        <v>1299</v>
      </c>
      <c r="C456" s="60">
        <f t="shared" ref="C456:H456" si="278">SUM(C457:C457)</f>
        <v>0</v>
      </c>
      <c r="D456" s="60">
        <f t="shared" si="278"/>
        <v>0</v>
      </c>
      <c r="E456" s="99">
        <f t="shared" si="272"/>
        <v>0</v>
      </c>
      <c r="F456" s="98">
        <f t="shared" si="252"/>
        <v>0</v>
      </c>
      <c r="G456" s="99">
        <f t="shared" si="273"/>
        <v>0</v>
      </c>
      <c r="H456" s="60">
        <f t="shared" si="278"/>
        <v>0</v>
      </c>
      <c r="I456" s="98">
        <f t="shared" si="274"/>
        <v>0</v>
      </c>
      <c r="J456" s="99">
        <f t="shared" si="275"/>
        <v>0</v>
      </c>
      <c r="K456" s="202">
        <v>21406</v>
      </c>
      <c r="L456" s="204" t="s">
        <v>1299</v>
      </c>
      <c r="M456" s="184"/>
      <c r="N456" s="184"/>
      <c r="O456" s="184"/>
      <c r="P456" s="184">
        <f t="shared" si="276"/>
        <v>0</v>
      </c>
      <c r="Q456" s="207"/>
      <c r="R456" s="185"/>
      <c r="S456" s="159"/>
      <c r="T456" s="195"/>
      <c r="U456" s="195">
        <f t="shared" si="277"/>
        <v>0</v>
      </c>
      <c r="V456" s="188"/>
      <c r="W456" s="89">
        <v>2140202</v>
      </c>
      <c r="X456" s="89" t="s">
        <v>473</v>
      </c>
      <c r="Y456" s="118"/>
    </row>
    <row r="457" customHeight="1" spans="1:25">
      <c r="A457" s="202">
        <v>2140699</v>
      </c>
      <c r="B457" s="75" t="s">
        <v>1300</v>
      </c>
      <c r="C457" s="60"/>
      <c r="D457" s="60"/>
      <c r="E457" s="99">
        <f t="shared" si="272"/>
        <v>0</v>
      </c>
      <c r="F457" s="98">
        <f t="shared" si="252"/>
        <v>0</v>
      </c>
      <c r="G457" s="99">
        <f t="shared" si="273"/>
        <v>0</v>
      </c>
      <c r="H457" s="60"/>
      <c r="I457" s="98">
        <f t="shared" si="274"/>
        <v>0</v>
      </c>
      <c r="J457" s="99">
        <f t="shared" si="275"/>
        <v>0</v>
      </c>
      <c r="K457" s="202">
        <v>2140699</v>
      </c>
      <c r="L457" s="202" t="s">
        <v>1300</v>
      </c>
      <c r="M457" s="184"/>
      <c r="N457" s="184"/>
      <c r="O457" s="184"/>
      <c r="P457" s="184">
        <f t="shared" si="276"/>
        <v>0</v>
      </c>
      <c r="Q457" s="207"/>
      <c r="R457" s="185"/>
      <c r="S457" s="159"/>
      <c r="T457" s="195"/>
      <c r="U457" s="195">
        <f t="shared" si="277"/>
        <v>0</v>
      </c>
      <c r="V457" s="188"/>
      <c r="W457" s="89">
        <v>2140206</v>
      </c>
      <c r="X457" s="89" t="s">
        <v>1301</v>
      </c>
      <c r="Y457" s="118"/>
    </row>
    <row r="458" customHeight="1" spans="1:25">
      <c r="A458" s="202">
        <v>21499</v>
      </c>
      <c r="B458" s="75" t="s">
        <v>1302</v>
      </c>
      <c r="C458" s="60">
        <f t="shared" ref="C458:H458" si="279">SUM(C459:C460)</f>
        <v>0</v>
      </c>
      <c r="D458" s="60">
        <f t="shared" si="279"/>
        <v>103</v>
      </c>
      <c r="E458" s="99">
        <f t="shared" si="272"/>
        <v>0</v>
      </c>
      <c r="F458" s="98">
        <f t="shared" ref="F458:F521" si="280">D458-M458</f>
        <v>103</v>
      </c>
      <c r="G458" s="99">
        <f t="shared" si="273"/>
        <v>0</v>
      </c>
      <c r="H458" s="60">
        <f t="shared" si="279"/>
        <v>0</v>
      </c>
      <c r="I458" s="98">
        <f t="shared" si="274"/>
        <v>0</v>
      </c>
      <c r="J458" s="99">
        <f t="shared" si="275"/>
        <v>0</v>
      </c>
      <c r="K458" s="202">
        <v>21499</v>
      </c>
      <c r="L458" s="204" t="s">
        <v>1302</v>
      </c>
      <c r="M458" s="184"/>
      <c r="N458" s="60">
        <f>SUM(N459:N460)</f>
        <v>30</v>
      </c>
      <c r="O458" s="60">
        <f>SUM(O459:O460)</f>
        <v>103</v>
      </c>
      <c r="P458" s="184">
        <f t="shared" si="276"/>
        <v>103</v>
      </c>
      <c r="Q458" s="207"/>
      <c r="R458" s="185"/>
      <c r="S458" s="159"/>
      <c r="T458" s="195"/>
      <c r="U458" s="195">
        <f t="shared" si="277"/>
        <v>0</v>
      </c>
      <c r="W458" s="89">
        <v>2140207</v>
      </c>
      <c r="X458" s="89" t="s">
        <v>1303</v>
      </c>
      <c r="Y458" s="118"/>
    </row>
    <row r="459" customHeight="1" spans="1:25">
      <c r="A459" s="202">
        <v>2149901</v>
      </c>
      <c r="B459" s="75" t="s">
        <v>1304</v>
      </c>
      <c r="C459" s="60"/>
      <c r="D459" s="60"/>
      <c r="E459" s="99">
        <f t="shared" si="272"/>
        <v>0</v>
      </c>
      <c r="F459" s="98">
        <f t="shared" si="280"/>
        <v>0</v>
      </c>
      <c r="G459" s="99">
        <f t="shared" si="273"/>
        <v>0</v>
      </c>
      <c r="H459" s="60"/>
      <c r="I459" s="98">
        <f t="shared" si="274"/>
        <v>0</v>
      </c>
      <c r="J459" s="99">
        <f t="shared" si="275"/>
        <v>0</v>
      </c>
      <c r="K459" s="202">
        <v>2149901</v>
      </c>
      <c r="L459" s="202" t="s">
        <v>1304</v>
      </c>
      <c r="M459" s="184"/>
      <c r="N459" s="184"/>
      <c r="O459" s="184"/>
      <c r="P459" s="184">
        <f t="shared" si="276"/>
        <v>0</v>
      </c>
      <c r="Q459" s="207"/>
      <c r="R459" s="185"/>
      <c r="S459" s="159"/>
      <c r="T459" s="195"/>
      <c r="U459" s="195">
        <f t="shared" si="277"/>
        <v>0</v>
      </c>
      <c r="W459" s="89">
        <v>2140208</v>
      </c>
      <c r="X459" s="89" t="s">
        <v>1305</v>
      </c>
      <c r="Y459" s="118"/>
    </row>
    <row r="460" customHeight="1" spans="1:25">
      <c r="A460" s="202">
        <v>2149999</v>
      </c>
      <c r="B460" s="75" t="s">
        <v>1306</v>
      </c>
      <c r="C460" s="60"/>
      <c r="D460" s="60">
        <v>103</v>
      </c>
      <c r="E460" s="99">
        <f t="shared" si="272"/>
        <v>0</v>
      </c>
      <c r="F460" s="98">
        <f t="shared" si="280"/>
        <v>103</v>
      </c>
      <c r="G460" s="99">
        <f t="shared" si="273"/>
        <v>0</v>
      </c>
      <c r="H460" s="60"/>
      <c r="I460" s="98">
        <f t="shared" si="274"/>
        <v>0</v>
      </c>
      <c r="J460" s="99">
        <f t="shared" si="275"/>
        <v>0</v>
      </c>
      <c r="K460" s="202">
        <v>2149999</v>
      </c>
      <c r="L460" s="202" t="s">
        <v>1306</v>
      </c>
      <c r="M460" s="184"/>
      <c r="N460" s="184">
        <v>30</v>
      </c>
      <c r="O460" s="184">
        <v>103</v>
      </c>
      <c r="P460" s="184">
        <f t="shared" si="276"/>
        <v>103</v>
      </c>
      <c r="Q460" s="207"/>
      <c r="R460" s="185"/>
      <c r="S460" s="159"/>
      <c r="T460" s="195"/>
      <c r="U460" s="195">
        <f t="shared" si="277"/>
        <v>0</v>
      </c>
      <c r="V460" s="188"/>
      <c r="W460" s="89">
        <v>2140299</v>
      </c>
      <c r="X460" s="89" t="s">
        <v>1307</v>
      </c>
      <c r="Y460" s="118"/>
    </row>
    <row r="461" s="67" customFormat="1" customHeight="1" spans="1:25">
      <c r="A461" s="204">
        <v>215</v>
      </c>
      <c r="B461" s="97" t="s">
        <v>1308</v>
      </c>
      <c r="C461" s="55">
        <f t="shared" ref="C461:H461" si="281">SUM(C462,C464,C466,C468,C470,C472,C476)</f>
        <v>33296</v>
      </c>
      <c r="D461" s="55">
        <f t="shared" si="281"/>
        <v>21802</v>
      </c>
      <c r="E461" s="96">
        <f t="shared" si="272"/>
        <v>65.4793368572802</v>
      </c>
      <c r="F461" s="95">
        <f t="shared" si="280"/>
        <v>1821</v>
      </c>
      <c r="G461" s="96">
        <f t="shared" si="273"/>
        <v>9.11365797507633</v>
      </c>
      <c r="H461" s="55">
        <f t="shared" si="281"/>
        <v>26076</v>
      </c>
      <c r="I461" s="95">
        <f t="shared" si="274"/>
        <v>-7220</v>
      </c>
      <c r="J461" s="96">
        <f t="shared" si="275"/>
        <v>-21.6842864007689</v>
      </c>
      <c r="K461" s="204">
        <v>215</v>
      </c>
      <c r="L461" s="204" t="s">
        <v>1309</v>
      </c>
      <c r="M461" s="55">
        <f>SUM(M462,M464,M466,M468,M470,M472,M476)</f>
        <v>19981</v>
      </c>
      <c r="N461" s="55" t="e">
        <f>SUM(N462,N464,N466,N468,#REF!,N472,N476)</f>
        <v>#REF!</v>
      </c>
      <c r="O461" s="55" t="e">
        <f>SUM(O462,O464,O466,O468,#REF!,O472,O476)</f>
        <v>#REF!</v>
      </c>
      <c r="P461" s="184">
        <f t="shared" si="276"/>
        <v>21802</v>
      </c>
      <c r="Q461" s="207"/>
      <c r="R461" s="159"/>
      <c r="S461" s="159"/>
      <c r="T461" s="193"/>
      <c r="U461" s="193">
        <f t="shared" si="277"/>
        <v>0</v>
      </c>
      <c r="V461" s="188"/>
      <c r="W461" s="89">
        <v>21403</v>
      </c>
      <c r="X461" s="194" t="s">
        <v>1310</v>
      </c>
      <c r="Y461" s="118"/>
    </row>
    <row r="462" customHeight="1" spans="1:25">
      <c r="A462" s="202">
        <v>21501</v>
      </c>
      <c r="B462" s="75" t="s">
        <v>1311</v>
      </c>
      <c r="C462" s="60">
        <f t="shared" ref="C462:H462" si="282">SUM(C463:C463)</f>
        <v>0</v>
      </c>
      <c r="D462" s="60">
        <f t="shared" si="282"/>
        <v>0</v>
      </c>
      <c r="E462" s="99">
        <f t="shared" si="272"/>
        <v>0</v>
      </c>
      <c r="F462" s="98">
        <f t="shared" si="280"/>
        <v>0</v>
      </c>
      <c r="G462" s="99">
        <f t="shared" si="273"/>
        <v>0</v>
      </c>
      <c r="H462" s="60">
        <f t="shared" si="282"/>
        <v>0</v>
      </c>
      <c r="I462" s="98">
        <f t="shared" si="274"/>
        <v>0</v>
      </c>
      <c r="J462" s="99">
        <f t="shared" si="275"/>
        <v>0</v>
      </c>
      <c r="K462" s="202">
        <v>21501</v>
      </c>
      <c r="L462" s="204" t="s">
        <v>1311</v>
      </c>
      <c r="M462" s="60">
        <f>SUM(M463:M463)</f>
        <v>0</v>
      </c>
      <c r="N462" s="184"/>
      <c r="O462" s="184"/>
      <c r="P462" s="184">
        <f t="shared" si="276"/>
        <v>0</v>
      </c>
      <c r="Q462" s="207"/>
      <c r="R462" s="185"/>
      <c r="S462" s="159"/>
      <c r="T462" s="195"/>
      <c r="U462" s="195">
        <f t="shared" si="277"/>
        <v>0</v>
      </c>
      <c r="W462" s="89">
        <v>2140301</v>
      </c>
      <c r="X462" s="89" t="s">
        <v>471</v>
      </c>
      <c r="Y462" s="118"/>
    </row>
    <row r="463" customHeight="1" spans="1:25">
      <c r="A463" s="202">
        <v>2150199</v>
      </c>
      <c r="B463" s="75" t="s">
        <v>1312</v>
      </c>
      <c r="C463" s="60"/>
      <c r="D463" s="60"/>
      <c r="E463" s="99">
        <f t="shared" si="272"/>
        <v>0</v>
      </c>
      <c r="F463" s="98">
        <f t="shared" si="280"/>
        <v>0</v>
      </c>
      <c r="G463" s="99">
        <f t="shared" si="273"/>
        <v>0</v>
      </c>
      <c r="H463" s="60"/>
      <c r="I463" s="98">
        <f t="shared" si="274"/>
        <v>0</v>
      </c>
      <c r="J463" s="99">
        <f t="shared" si="275"/>
        <v>0</v>
      </c>
      <c r="K463" s="202">
        <v>2150199</v>
      </c>
      <c r="L463" s="202" t="s">
        <v>1312</v>
      </c>
      <c r="M463" s="184"/>
      <c r="N463" s="184"/>
      <c r="O463" s="184"/>
      <c r="P463" s="184">
        <f t="shared" si="276"/>
        <v>0</v>
      </c>
      <c r="Q463" s="207"/>
      <c r="R463" s="185"/>
      <c r="S463" s="159"/>
      <c r="T463" s="195"/>
      <c r="U463" s="195">
        <f t="shared" si="277"/>
        <v>0</v>
      </c>
      <c r="W463" s="89">
        <v>21404</v>
      </c>
      <c r="X463" s="194" t="s">
        <v>1313</v>
      </c>
      <c r="Y463" s="118"/>
    </row>
    <row r="464" customHeight="1" spans="1:25">
      <c r="A464" s="202">
        <v>21502</v>
      </c>
      <c r="B464" s="75" t="s">
        <v>1314</v>
      </c>
      <c r="C464" s="60">
        <f t="shared" ref="C464:H464" si="283">SUM(C465:C465)</f>
        <v>0</v>
      </c>
      <c r="D464" s="60">
        <f t="shared" si="283"/>
        <v>0</v>
      </c>
      <c r="E464" s="99">
        <f t="shared" si="272"/>
        <v>0</v>
      </c>
      <c r="F464" s="98">
        <f t="shared" si="280"/>
        <v>0</v>
      </c>
      <c r="G464" s="99">
        <f t="shared" si="273"/>
        <v>0</v>
      </c>
      <c r="H464" s="60">
        <f t="shared" si="283"/>
        <v>0</v>
      </c>
      <c r="I464" s="98">
        <f t="shared" si="274"/>
        <v>0</v>
      </c>
      <c r="J464" s="99">
        <f t="shared" si="275"/>
        <v>0</v>
      </c>
      <c r="K464" s="202">
        <v>21502</v>
      </c>
      <c r="L464" s="204" t="s">
        <v>1314</v>
      </c>
      <c r="M464" s="184"/>
      <c r="N464" s="184"/>
      <c r="O464" s="184"/>
      <c r="P464" s="184">
        <f t="shared" si="276"/>
        <v>0</v>
      </c>
      <c r="Q464" s="207"/>
      <c r="R464" s="185"/>
      <c r="S464" s="159"/>
      <c r="T464" s="195"/>
      <c r="U464" s="195">
        <f t="shared" si="277"/>
        <v>0</v>
      </c>
      <c r="V464" s="188"/>
      <c r="W464" s="89">
        <v>2140401</v>
      </c>
      <c r="X464" s="89" t="s">
        <v>1315</v>
      </c>
      <c r="Y464" s="118"/>
    </row>
    <row r="465" customHeight="1" spans="1:25">
      <c r="A465" s="202">
        <v>2150299</v>
      </c>
      <c r="B465" s="75" t="s">
        <v>1316</v>
      </c>
      <c r="C465" s="60"/>
      <c r="D465" s="60"/>
      <c r="E465" s="99">
        <f t="shared" si="272"/>
        <v>0</v>
      </c>
      <c r="F465" s="98">
        <f t="shared" si="280"/>
        <v>0</v>
      </c>
      <c r="G465" s="99">
        <f t="shared" si="273"/>
        <v>0</v>
      </c>
      <c r="H465" s="60"/>
      <c r="I465" s="98">
        <f t="shared" si="274"/>
        <v>0</v>
      </c>
      <c r="J465" s="99">
        <f t="shared" si="275"/>
        <v>0</v>
      </c>
      <c r="K465" s="202">
        <v>2150299</v>
      </c>
      <c r="L465" s="202" t="s">
        <v>1316</v>
      </c>
      <c r="M465" s="184"/>
      <c r="N465" s="184"/>
      <c r="O465" s="184"/>
      <c r="P465" s="184">
        <f t="shared" si="276"/>
        <v>0</v>
      </c>
      <c r="Q465" s="207"/>
      <c r="R465" s="185"/>
      <c r="S465" s="159"/>
      <c r="T465" s="195"/>
      <c r="U465" s="195">
        <f t="shared" si="277"/>
        <v>0</v>
      </c>
      <c r="W465" s="89">
        <v>2140699</v>
      </c>
      <c r="X465" s="89" t="s">
        <v>1317</v>
      </c>
      <c r="Y465" s="118"/>
    </row>
    <row r="466" customHeight="1" spans="1:25">
      <c r="A466" s="202">
        <v>21503</v>
      </c>
      <c r="B466" s="75" t="s">
        <v>1318</v>
      </c>
      <c r="C466" s="60">
        <f t="shared" ref="C466:H466" si="284">SUM(C467:C467)</f>
        <v>0</v>
      </c>
      <c r="D466" s="60">
        <f t="shared" si="284"/>
        <v>6</v>
      </c>
      <c r="E466" s="99">
        <f t="shared" si="272"/>
        <v>0</v>
      </c>
      <c r="F466" s="98">
        <f t="shared" si="280"/>
        <v>6</v>
      </c>
      <c r="G466" s="99">
        <f t="shared" si="273"/>
        <v>0</v>
      </c>
      <c r="H466" s="60">
        <f t="shared" si="284"/>
        <v>0</v>
      </c>
      <c r="I466" s="98">
        <f t="shared" si="274"/>
        <v>0</v>
      </c>
      <c r="J466" s="99">
        <f t="shared" si="275"/>
        <v>0</v>
      </c>
      <c r="K466" s="202">
        <v>21503</v>
      </c>
      <c r="L466" s="204" t="s">
        <v>1318</v>
      </c>
      <c r="M466" s="184">
        <f t="shared" ref="M466:O466" si="285">SUM(M467:M467)</f>
        <v>0</v>
      </c>
      <c r="N466" s="184">
        <f t="shared" si="285"/>
        <v>6</v>
      </c>
      <c r="O466" s="184">
        <f t="shared" si="285"/>
        <v>6</v>
      </c>
      <c r="P466" s="184">
        <f t="shared" si="276"/>
        <v>6</v>
      </c>
      <c r="Q466" s="207"/>
      <c r="R466" s="185"/>
      <c r="S466" s="159"/>
      <c r="T466" s="195"/>
      <c r="U466" s="195">
        <f t="shared" si="277"/>
        <v>0</v>
      </c>
      <c r="V466" s="188"/>
      <c r="W466" s="89">
        <v>21499</v>
      </c>
      <c r="X466" s="194" t="s">
        <v>1319</v>
      </c>
      <c r="Y466" s="118"/>
    </row>
    <row r="467" customHeight="1" spans="1:25">
      <c r="A467" s="202">
        <v>2150399</v>
      </c>
      <c r="B467" s="75" t="s">
        <v>1320</v>
      </c>
      <c r="C467" s="60"/>
      <c r="D467" s="60">
        <v>6</v>
      </c>
      <c r="E467" s="99">
        <f t="shared" si="272"/>
        <v>0</v>
      </c>
      <c r="F467" s="98">
        <f t="shared" si="280"/>
        <v>6</v>
      </c>
      <c r="G467" s="99">
        <f t="shared" si="273"/>
        <v>0</v>
      </c>
      <c r="H467" s="60"/>
      <c r="I467" s="98">
        <f t="shared" si="274"/>
        <v>0</v>
      </c>
      <c r="J467" s="99">
        <f t="shared" si="275"/>
        <v>0</v>
      </c>
      <c r="K467" s="202">
        <v>2150399</v>
      </c>
      <c r="L467" s="202" t="s">
        <v>1320</v>
      </c>
      <c r="M467" s="184"/>
      <c r="N467" s="184">
        <v>6</v>
      </c>
      <c r="O467" s="184">
        <v>6</v>
      </c>
      <c r="P467" s="184">
        <f t="shared" si="276"/>
        <v>6</v>
      </c>
      <c r="Q467" s="207"/>
      <c r="R467" s="185"/>
      <c r="S467" s="159"/>
      <c r="T467" s="195"/>
      <c r="U467" s="195">
        <f t="shared" si="277"/>
        <v>0</v>
      </c>
      <c r="V467" s="188"/>
      <c r="W467" s="89">
        <v>21501</v>
      </c>
      <c r="X467" s="194" t="s">
        <v>1321</v>
      </c>
      <c r="Y467" s="118"/>
    </row>
    <row r="468" customHeight="1" spans="1:25">
      <c r="A468" s="202">
        <v>21505</v>
      </c>
      <c r="B468" s="75" t="s">
        <v>1322</v>
      </c>
      <c r="C468" s="60">
        <f t="shared" ref="C468:H468" si="286">SUM(C469:C469)</f>
        <v>16</v>
      </c>
      <c r="D468" s="60">
        <f t="shared" si="286"/>
        <v>8</v>
      </c>
      <c r="E468" s="99">
        <f t="shared" si="272"/>
        <v>50</v>
      </c>
      <c r="F468" s="98">
        <f t="shared" si="280"/>
        <v>4</v>
      </c>
      <c r="G468" s="99">
        <f t="shared" si="273"/>
        <v>100</v>
      </c>
      <c r="H468" s="60">
        <f t="shared" si="286"/>
        <v>5</v>
      </c>
      <c r="I468" s="98">
        <f t="shared" si="274"/>
        <v>-11</v>
      </c>
      <c r="J468" s="99">
        <f t="shared" si="275"/>
        <v>-68.75</v>
      </c>
      <c r="K468" s="202">
        <v>21505</v>
      </c>
      <c r="L468" s="204" t="s">
        <v>1322</v>
      </c>
      <c r="M468" s="60">
        <f t="shared" ref="M468:O468" si="287">SUM(M469:M469)</f>
        <v>4</v>
      </c>
      <c r="N468" s="60">
        <f t="shared" si="287"/>
        <v>8</v>
      </c>
      <c r="O468" s="60">
        <f t="shared" si="287"/>
        <v>9</v>
      </c>
      <c r="P468" s="184">
        <f t="shared" si="276"/>
        <v>8</v>
      </c>
      <c r="Q468" s="207"/>
      <c r="R468" s="185"/>
      <c r="S468" s="159"/>
      <c r="T468" s="195"/>
      <c r="U468" s="195">
        <f t="shared" si="277"/>
        <v>0</v>
      </c>
      <c r="V468" s="188"/>
      <c r="W468" s="89">
        <v>2150101</v>
      </c>
      <c r="X468" s="89" t="s">
        <v>471</v>
      </c>
      <c r="Y468" s="118"/>
    </row>
    <row r="469" customHeight="1" spans="1:25">
      <c r="A469" s="202">
        <v>2150599</v>
      </c>
      <c r="B469" s="75" t="s">
        <v>1323</v>
      </c>
      <c r="C469" s="60">
        <v>16</v>
      </c>
      <c r="D469" s="60">
        <v>8</v>
      </c>
      <c r="E469" s="99">
        <f t="shared" si="272"/>
        <v>50</v>
      </c>
      <c r="F469" s="98">
        <f t="shared" si="280"/>
        <v>4</v>
      </c>
      <c r="G469" s="99">
        <f t="shared" si="273"/>
        <v>100</v>
      </c>
      <c r="H469" s="60">
        <v>5</v>
      </c>
      <c r="I469" s="98">
        <f t="shared" si="274"/>
        <v>-11</v>
      </c>
      <c r="J469" s="99">
        <f t="shared" si="275"/>
        <v>-68.75</v>
      </c>
      <c r="K469" s="202">
        <v>2150599</v>
      </c>
      <c r="L469" s="202" t="s">
        <v>1323</v>
      </c>
      <c r="M469" s="184">
        <v>4</v>
      </c>
      <c r="N469" s="184">
        <v>8</v>
      </c>
      <c r="O469" s="60">
        <f>C469-7</f>
        <v>9</v>
      </c>
      <c r="P469" s="184">
        <f t="shared" si="276"/>
        <v>8</v>
      </c>
      <c r="Q469" s="207"/>
      <c r="R469" s="185"/>
      <c r="S469" s="159"/>
      <c r="T469" s="195"/>
      <c r="U469" s="195">
        <f t="shared" si="277"/>
        <v>0</v>
      </c>
      <c r="V469" s="188"/>
      <c r="W469" s="89">
        <v>2150202</v>
      </c>
      <c r="X469" s="89" t="s">
        <v>473</v>
      </c>
      <c r="Y469" s="118"/>
    </row>
    <row r="470" customHeight="1" spans="1:25">
      <c r="A470" s="202">
        <v>21507</v>
      </c>
      <c r="B470" s="75" t="s">
        <v>1324</v>
      </c>
      <c r="C470" s="60">
        <f t="shared" ref="C470:H470" si="288">SUM(C471:C471)</f>
        <v>0</v>
      </c>
      <c r="D470" s="60">
        <f t="shared" si="288"/>
        <v>0</v>
      </c>
      <c r="E470" s="99">
        <f t="shared" si="272"/>
        <v>0</v>
      </c>
      <c r="F470" s="98">
        <f t="shared" si="280"/>
        <v>0</v>
      </c>
      <c r="G470" s="99">
        <f t="shared" si="273"/>
        <v>0</v>
      </c>
      <c r="H470" s="60">
        <f t="shared" si="288"/>
        <v>0</v>
      </c>
      <c r="I470" s="98">
        <f t="shared" si="274"/>
        <v>0</v>
      </c>
      <c r="J470" s="99">
        <f t="shared" si="275"/>
        <v>0</v>
      </c>
      <c r="K470" s="202">
        <v>21507</v>
      </c>
      <c r="L470" s="204" t="s">
        <v>1324</v>
      </c>
      <c r="M470" s="184"/>
      <c r="N470" s="184"/>
      <c r="O470" s="184"/>
      <c r="P470" s="184">
        <f t="shared" si="276"/>
        <v>0</v>
      </c>
      <c r="Q470" s="207"/>
      <c r="R470" s="185"/>
      <c r="S470" s="159"/>
      <c r="T470" s="195"/>
      <c r="U470" s="195">
        <f t="shared" si="277"/>
        <v>0</v>
      </c>
      <c r="W470" s="89">
        <v>2150203</v>
      </c>
      <c r="X470" s="89" t="s">
        <v>549</v>
      </c>
      <c r="Y470" s="118"/>
    </row>
    <row r="471" customHeight="1" spans="1:25">
      <c r="A471" s="202">
        <v>2150799</v>
      </c>
      <c r="B471" s="75" t="s">
        <v>1325</v>
      </c>
      <c r="C471" s="60"/>
      <c r="D471" s="60"/>
      <c r="E471" s="99">
        <f t="shared" si="272"/>
        <v>0</v>
      </c>
      <c r="F471" s="98">
        <f t="shared" si="280"/>
        <v>0</v>
      </c>
      <c r="G471" s="99">
        <f t="shared" si="273"/>
        <v>0</v>
      </c>
      <c r="H471" s="60"/>
      <c r="I471" s="98">
        <f t="shared" si="274"/>
        <v>0</v>
      </c>
      <c r="J471" s="99">
        <f t="shared" si="275"/>
        <v>0</v>
      </c>
      <c r="K471" s="202">
        <v>2150799</v>
      </c>
      <c r="L471" s="202" t="s">
        <v>1325</v>
      </c>
      <c r="M471" s="184"/>
      <c r="N471" s="184"/>
      <c r="O471" s="184"/>
      <c r="P471" s="184">
        <f t="shared" si="276"/>
        <v>0</v>
      </c>
      <c r="Q471" s="207"/>
      <c r="R471" s="185"/>
      <c r="S471" s="159"/>
      <c r="T471" s="195"/>
      <c r="U471" s="195">
        <f t="shared" si="277"/>
        <v>0</v>
      </c>
      <c r="V471" s="188"/>
      <c r="W471" s="89">
        <v>2150209</v>
      </c>
      <c r="X471" s="89" t="s">
        <v>1326</v>
      </c>
      <c r="Y471" s="118"/>
    </row>
    <row r="472" customHeight="1" spans="1:25">
      <c r="A472" s="202">
        <v>21508</v>
      </c>
      <c r="B472" s="75" t="s">
        <v>1327</v>
      </c>
      <c r="C472" s="60">
        <f t="shared" ref="C472:H472" si="289">SUM(C473:C475)</f>
        <v>31780</v>
      </c>
      <c r="D472" s="60">
        <f t="shared" si="289"/>
        <v>21699</v>
      </c>
      <c r="E472" s="99">
        <f t="shared" si="272"/>
        <v>68.2787916928886</v>
      </c>
      <c r="F472" s="98">
        <f t="shared" si="280"/>
        <v>1990</v>
      </c>
      <c r="G472" s="99">
        <f t="shared" si="273"/>
        <v>10.096910041098</v>
      </c>
      <c r="H472" s="60">
        <f t="shared" si="289"/>
        <v>24920</v>
      </c>
      <c r="I472" s="98">
        <f t="shared" si="274"/>
        <v>-6860</v>
      </c>
      <c r="J472" s="99">
        <f t="shared" si="275"/>
        <v>-21.5859030837004</v>
      </c>
      <c r="K472" s="202">
        <v>21508</v>
      </c>
      <c r="L472" s="204" t="s">
        <v>1327</v>
      </c>
      <c r="M472" s="60">
        <f t="shared" ref="M472:O472" si="290">SUM(M473:M475)</f>
        <v>19709</v>
      </c>
      <c r="N472" s="60">
        <f t="shared" si="290"/>
        <v>21049</v>
      </c>
      <c r="O472" s="60">
        <f t="shared" si="290"/>
        <v>23307</v>
      </c>
      <c r="P472" s="184">
        <f t="shared" si="276"/>
        <v>21699</v>
      </c>
      <c r="Q472" s="207"/>
      <c r="R472" s="185"/>
      <c r="S472" s="159"/>
      <c r="T472" s="195"/>
      <c r="U472" s="195">
        <f t="shared" si="277"/>
        <v>0</v>
      </c>
      <c r="V472" s="188"/>
      <c r="W472" s="89">
        <v>2150210</v>
      </c>
      <c r="X472" s="89" t="s">
        <v>1328</v>
      </c>
      <c r="Y472" s="118"/>
    </row>
    <row r="473" customHeight="1" spans="1:25">
      <c r="A473" s="202">
        <v>2150805</v>
      </c>
      <c r="B473" s="75" t="s">
        <v>1329</v>
      </c>
      <c r="C473" s="60">
        <v>24445</v>
      </c>
      <c r="D473" s="60">
        <v>15653</v>
      </c>
      <c r="E473" s="99">
        <f t="shared" si="272"/>
        <v>64.0335446921661</v>
      </c>
      <c r="F473" s="98">
        <f t="shared" si="280"/>
        <v>-390</v>
      </c>
      <c r="G473" s="99">
        <f t="shared" si="273"/>
        <v>-2.43096677678738</v>
      </c>
      <c r="H473" s="60">
        <v>19788</v>
      </c>
      <c r="I473" s="98">
        <f t="shared" si="274"/>
        <v>-4657</v>
      </c>
      <c r="J473" s="99">
        <f t="shared" si="275"/>
        <v>-19.0509306606668</v>
      </c>
      <c r="K473" s="202">
        <v>2150805</v>
      </c>
      <c r="L473" s="202" t="s">
        <v>1329</v>
      </c>
      <c r="M473" s="184">
        <v>16043</v>
      </c>
      <c r="N473" s="184">
        <v>14188</v>
      </c>
      <c r="O473" s="184">
        <f>C473-11034</f>
        <v>13411</v>
      </c>
      <c r="P473" s="184">
        <f t="shared" si="276"/>
        <v>15653</v>
      </c>
      <c r="Q473" s="207"/>
      <c r="R473" s="185"/>
      <c r="S473" s="159"/>
      <c r="T473" s="195"/>
      <c r="U473" s="195">
        <f t="shared" si="277"/>
        <v>0</v>
      </c>
      <c r="W473" s="89">
        <v>2150299</v>
      </c>
      <c r="X473" s="89" t="s">
        <v>1330</v>
      </c>
      <c r="Y473" s="118"/>
    </row>
    <row r="474" customHeight="1" spans="1:25">
      <c r="A474" s="208">
        <v>2150806</v>
      </c>
      <c r="B474" s="75" t="s">
        <v>1331</v>
      </c>
      <c r="C474" s="60"/>
      <c r="D474" s="60"/>
      <c r="E474" s="99">
        <f t="shared" si="272"/>
        <v>0</v>
      </c>
      <c r="F474" s="98">
        <f t="shared" si="280"/>
        <v>0</v>
      </c>
      <c r="G474" s="99">
        <f t="shared" si="273"/>
        <v>0</v>
      </c>
      <c r="H474" s="60"/>
      <c r="I474" s="98">
        <f t="shared" si="274"/>
        <v>0</v>
      </c>
      <c r="J474" s="99">
        <f t="shared" si="275"/>
        <v>0</v>
      </c>
      <c r="K474" s="202">
        <v>2150806</v>
      </c>
      <c r="L474" s="202" t="s">
        <v>1332</v>
      </c>
      <c r="M474" s="184"/>
      <c r="N474" s="184"/>
      <c r="O474" s="184"/>
      <c r="P474" s="184">
        <f t="shared" si="276"/>
        <v>0</v>
      </c>
      <c r="Q474" s="207"/>
      <c r="R474" s="185"/>
      <c r="S474" s="159"/>
      <c r="T474" s="195"/>
      <c r="U474" s="195">
        <f t="shared" si="277"/>
        <v>0</v>
      </c>
      <c r="W474" s="89">
        <v>21503</v>
      </c>
      <c r="X474" s="194" t="s">
        <v>1333</v>
      </c>
      <c r="Y474" s="118"/>
    </row>
    <row r="475" customHeight="1" spans="1:25">
      <c r="A475" s="202">
        <v>2150899</v>
      </c>
      <c r="B475" s="75" t="s">
        <v>1334</v>
      </c>
      <c r="C475" s="60">
        <v>7335</v>
      </c>
      <c r="D475" s="60">
        <v>6046</v>
      </c>
      <c r="E475" s="99">
        <f t="shared" si="272"/>
        <v>82.4267211997273</v>
      </c>
      <c r="F475" s="98">
        <f t="shared" si="280"/>
        <v>2380</v>
      </c>
      <c r="G475" s="99">
        <f t="shared" si="273"/>
        <v>64.9208947081287</v>
      </c>
      <c r="H475" s="60">
        <v>5132</v>
      </c>
      <c r="I475" s="98">
        <f t="shared" si="274"/>
        <v>-2203</v>
      </c>
      <c r="J475" s="99">
        <f t="shared" si="275"/>
        <v>-30.0340831629175</v>
      </c>
      <c r="K475" s="202">
        <v>2150899</v>
      </c>
      <c r="L475" s="202" t="s">
        <v>1334</v>
      </c>
      <c r="M475" s="184">
        <v>3666</v>
      </c>
      <c r="N475" s="184">
        <v>6861</v>
      </c>
      <c r="O475" s="184">
        <f>C475+2561</f>
        <v>9896</v>
      </c>
      <c r="P475" s="184">
        <f t="shared" si="276"/>
        <v>6046</v>
      </c>
      <c r="Q475" s="207"/>
      <c r="R475" s="185"/>
      <c r="S475" s="159"/>
      <c r="T475" s="195"/>
      <c r="U475" s="195">
        <f t="shared" si="277"/>
        <v>0</v>
      </c>
      <c r="V475" s="188"/>
      <c r="W475" s="89">
        <v>2150301</v>
      </c>
      <c r="X475" s="89" t="s">
        <v>471</v>
      </c>
      <c r="Y475" s="118"/>
    </row>
    <row r="476" customHeight="1" spans="1:25">
      <c r="A476" s="202">
        <v>21599</v>
      </c>
      <c r="B476" s="75" t="s">
        <v>1335</v>
      </c>
      <c r="C476" s="60">
        <f t="shared" ref="C476:H476" si="291">SUM(C477:C478)</f>
        <v>1500</v>
      </c>
      <c r="D476" s="60">
        <f t="shared" si="291"/>
        <v>89</v>
      </c>
      <c r="E476" s="99">
        <f t="shared" si="272"/>
        <v>5.93333333333333</v>
      </c>
      <c r="F476" s="98">
        <f t="shared" si="280"/>
        <v>-179</v>
      </c>
      <c r="G476" s="99">
        <f t="shared" si="273"/>
        <v>-66.7910447761194</v>
      </c>
      <c r="H476" s="60">
        <f t="shared" si="291"/>
        <v>1151</v>
      </c>
      <c r="I476" s="98">
        <f t="shared" si="274"/>
        <v>-349</v>
      </c>
      <c r="J476" s="99">
        <f t="shared" si="275"/>
        <v>-23.2666666666667</v>
      </c>
      <c r="K476" s="202">
        <v>21599</v>
      </c>
      <c r="L476" s="204" t="s">
        <v>1335</v>
      </c>
      <c r="M476" s="60">
        <f t="shared" ref="M476:O476" si="292">SUM(M477:M478)</f>
        <v>268</v>
      </c>
      <c r="N476" s="60">
        <f t="shared" si="292"/>
        <v>1</v>
      </c>
      <c r="O476" s="60">
        <f t="shared" si="292"/>
        <v>900</v>
      </c>
      <c r="P476" s="184">
        <f t="shared" si="276"/>
        <v>89</v>
      </c>
      <c r="Q476" s="207"/>
      <c r="R476" s="185"/>
      <c r="S476" s="159"/>
      <c r="T476" s="195"/>
      <c r="U476" s="195">
        <f t="shared" si="277"/>
        <v>0</v>
      </c>
      <c r="V476" s="188"/>
      <c r="W476" s="89">
        <v>2150302</v>
      </c>
      <c r="X476" s="89" t="s">
        <v>473</v>
      </c>
      <c r="Y476" s="118"/>
    </row>
    <row r="477" customHeight="1" spans="1:25">
      <c r="A477" s="202">
        <v>2159904</v>
      </c>
      <c r="B477" s="75" t="s">
        <v>1336</v>
      </c>
      <c r="C477" s="60">
        <v>1500</v>
      </c>
      <c r="D477" s="60">
        <v>89</v>
      </c>
      <c r="E477" s="99">
        <f t="shared" si="272"/>
        <v>5.93333333333333</v>
      </c>
      <c r="F477" s="98">
        <f t="shared" si="280"/>
        <v>89</v>
      </c>
      <c r="G477" s="99">
        <f t="shared" si="273"/>
        <v>0</v>
      </c>
      <c r="H477" s="60">
        <v>1150</v>
      </c>
      <c r="I477" s="98">
        <f t="shared" si="274"/>
        <v>-350</v>
      </c>
      <c r="J477" s="99">
        <f t="shared" si="275"/>
        <v>-23.3333333333333</v>
      </c>
      <c r="K477" s="202">
        <v>2159904</v>
      </c>
      <c r="L477" s="202" t="s">
        <v>1336</v>
      </c>
      <c r="M477" s="184"/>
      <c r="N477" s="184">
        <v>1</v>
      </c>
      <c r="O477" s="184">
        <f>C477-600</f>
        <v>900</v>
      </c>
      <c r="P477" s="184">
        <f t="shared" si="276"/>
        <v>89</v>
      </c>
      <c r="Q477" s="207"/>
      <c r="R477" s="185"/>
      <c r="S477" s="159"/>
      <c r="T477" s="195"/>
      <c r="U477" s="195">
        <f t="shared" si="277"/>
        <v>0</v>
      </c>
      <c r="W477" s="89">
        <v>2150399</v>
      </c>
      <c r="X477" s="89" t="s">
        <v>1337</v>
      </c>
      <c r="Y477" s="118"/>
    </row>
    <row r="478" customHeight="1" spans="1:25">
      <c r="A478" s="202">
        <v>2159999</v>
      </c>
      <c r="B478" s="75" t="s">
        <v>1338</v>
      </c>
      <c r="C478" s="60"/>
      <c r="D478" s="60"/>
      <c r="E478" s="99">
        <f t="shared" si="272"/>
        <v>0</v>
      </c>
      <c r="F478" s="98">
        <f t="shared" si="280"/>
        <v>-268</v>
      </c>
      <c r="G478" s="99">
        <f t="shared" si="273"/>
        <v>-100</v>
      </c>
      <c r="H478" s="60">
        <v>1</v>
      </c>
      <c r="I478" s="98">
        <f t="shared" si="274"/>
        <v>1</v>
      </c>
      <c r="J478" s="99">
        <f t="shared" si="275"/>
        <v>0</v>
      </c>
      <c r="K478" s="202">
        <v>2159999</v>
      </c>
      <c r="L478" s="202" t="s">
        <v>1338</v>
      </c>
      <c r="M478" s="184">
        <v>268</v>
      </c>
      <c r="N478" s="184"/>
      <c r="O478" s="184"/>
      <c r="P478" s="184">
        <f t="shared" si="276"/>
        <v>0</v>
      </c>
      <c r="Q478" s="207"/>
      <c r="R478" s="185"/>
      <c r="S478" s="159"/>
      <c r="T478" s="195"/>
      <c r="U478" s="195">
        <f t="shared" si="277"/>
        <v>0</v>
      </c>
      <c r="W478" s="89">
        <v>2150502</v>
      </c>
      <c r="X478" s="89" t="s">
        <v>473</v>
      </c>
      <c r="Y478" s="118"/>
    </row>
    <row r="479" customHeight="1" spans="1:25">
      <c r="A479" s="202">
        <v>216</v>
      </c>
      <c r="B479" s="97" t="s">
        <v>1339</v>
      </c>
      <c r="C479" s="55">
        <f t="shared" ref="C479:H479" si="293">SUM(C480,C482,C484)</f>
        <v>0</v>
      </c>
      <c r="D479" s="55">
        <f t="shared" si="293"/>
        <v>0</v>
      </c>
      <c r="E479" s="96">
        <f t="shared" si="272"/>
        <v>0</v>
      </c>
      <c r="F479" s="95">
        <f t="shared" si="280"/>
        <v>0</v>
      </c>
      <c r="G479" s="96">
        <f t="shared" si="273"/>
        <v>0</v>
      </c>
      <c r="H479" s="55">
        <f t="shared" si="293"/>
        <v>0</v>
      </c>
      <c r="I479" s="95">
        <f t="shared" si="274"/>
        <v>0</v>
      </c>
      <c r="J479" s="96">
        <f t="shared" si="275"/>
        <v>0</v>
      </c>
      <c r="K479" s="204">
        <v>216</v>
      </c>
      <c r="L479" s="204" t="s">
        <v>1340</v>
      </c>
      <c r="M479" s="184"/>
      <c r="N479" s="184"/>
      <c r="O479" s="184"/>
      <c r="P479" s="184">
        <f t="shared" si="276"/>
        <v>0</v>
      </c>
      <c r="Q479" s="207"/>
      <c r="R479" s="185"/>
      <c r="S479" s="159"/>
      <c r="T479" s="195"/>
      <c r="U479" s="195">
        <f t="shared" si="277"/>
        <v>0</v>
      </c>
      <c r="W479" s="89">
        <v>2150503</v>
      </c>
      <c r="X479" s="89" t="s">
        <v>549</v>
      </c>
      <c r="Y479" s="118"/>
    </row>
    <row r="480" customHeight="1" spans="1:25">
      <c r="A480" s="202">
        <v>21602</v>
      </c>
      <c r="B480" s="75" t="s">
        <v>1341</v>
      </c>
      <c r="C480" s="60">
        <f t="shared" ref="C480:H480" si="294">SUM(C481:C481)</f>
        <v>0</v>
      </c>
      <c r="D480" s="60">
        <f t="shared" si="294"/>
        <v>0</v>
      </c>
      <c r="E480" s="99">
        <f t="shared" si="272"/>
        <v>0</v>
      </c>
      <c r="F480" s="98">
        <f t="shared" si="280"/>
        <v>0</v>
      </c>
      <c r="G480" s="99">
        <f t="shared" si="273"/>
        <v>0</v>
      </c>
      <c r="H480" s="60">
        <f t="shared" si="294"/>
        <v>0</v>
      </c>
      <c r="I480" s="98">
        <f t="shared" si="274"/>
        <v>0</v>
      </c>
      <c r="J480" s="99">
        <f t="shared" si="275"/>
        <v>0</v>
      </c>
      <c r="K480" s="202">
        <v>21602</v>
      </c>
      <c r="L480" s="204" t="s">
        <v>1341</v>
      </c>
      <c r="M480" s="184"/>
      <c r="N480" s="184"/>
      <c r="O480" s="184"/>
      <c r="P480" s="184">
        <f t="shared" si="276"/>
        <v>0</v>
      </c>
      <c r="Q480" s="207"/>
      <c r="R480" s="185"/>
      <c r="S480" s="159"/>
      <c r="T480" s="195"/>
      <c r="U480" s="195">
        <f t="shared" si="277"/>
        <v>0</v>
      </c>
      <c r="V480" s="188"/>
      <c r="W480" s="89">
        <v>2150505</v>
      </c>
      <c r="X480" s="89" t="s">
        <v>1342</v>
      </c>
      <c r="Y480" s="118"/>
    </row>
    <row r="481" customHeight="1" spans="1:25">
      <c r="A481" s="202">
        <v>2160299</v>
      </c>
      <c r="B481" s="75" t="s">
        <v>1343</v>
      </c>
      <c r="C481" s="60"/>
      <c r="D481" s="60"/>
      <c r="E481" s="99">
        <f t="shared" si="272"/>
        <v>0</v>
      </c>
      <c r="F481" s="98">
        <f t="shared" si="280"/>
        <v>0</v>
      </c>
      <c r="G481" s="99">
        <f t="shared" si="273"/>
        <v>0</v>
      </c>
      <c r="H481" s="60"/>
      <c r="I481" s="98">
        <f t="shared" si="274"/>
        <v>0</v>
      </c>
      <c r="J481" s="99">
        <f t="shared" si="275"/>
        <v>0</v>
      </c>
      <c r="K481" s="202">
        <v>2160299</v>
      </c>
      <c r="L481" s="202" t="s">
        <v>1343</v>
      </c>
      <c r="M481" s="184"/>
      <c r="N481" s="184"/>
      <c r="O481" s="184"/>
      <c r="P481" s="184">
        <f t="shared" si="276"/>
        <v>0</v>
      </c>
      <c r="Q481" s="207"/>
      <c r="R481" s="185"/>
      <c r="S481" s="159"/>
      <c r="T481" s="195"/>
      <c r="U481" s="195">
        <f t="shared" si="277"/>
        <v>0</v>
      </c>
      <c r="V481" s="188"/>
      <c r="W481" s="89">
        <v>2150702</v>
      </c>
      <c r="X481" s="89" t="s">
        <v>473</v>
      </c>
      <c r="Y481" s="118"/>
    </row>
    <row r="482" customHeight="1" spans="1:25">
      <c r="A482" s="202">
        <v>21606</v>
      </c>
      <c r="B482" s="75" t="s">
        <v>1344</v>
      </c>
      <c r="C482" s="60">
        <f t="shared" ref="C482:H482" si="295">SUM(C483:C483)</f>
        <v>0</v>
      </c>
      <c r="D482" s="60">
        <f t="shared" si="295"/>
        <v>0</v>
      </c>
      <c r="E482" s="99">
        <f t="shared" si="272"/>
        <v>0</v>
      </c>
      <c r="F482" s="98">
        <f t="shared" si="280"/>
        <v>0</v>
      </c>
      <c r="G482" s="99">
        <f t="shared" si="273"/>
        <v>0</v>
      </c>
      <c r="H482" s="60">
        <f t="shared" si="295"/>
        <v>0</v>
      </c>
      <c r="I482" s="98">
        <f t="shared" si="274"/>
        <v>0</v>
      </c>
      <c r="J482" s="99">
        <f t="shared" si="275"/>
        <v>0</v>
      </c>
      <c r="K482" s="202">
        <v>21606</v>
      </c>
      <c r="L482" s="204" t="s">
        <v>1344</v>
      </c>
      <c r="M482" s="184"/>
      <c r="N482" s="184"/>
      <c r="O482" s="184"/>
      <c r="P482" s="184">
        <f t="shared" si="276"/>
        <v>0</v>
      </c>
      <c r="Q482" s="207"/>
      <c r="R482" s="185"/>
      <c r="S482" s="159"/>
      <c r="T482" s="195"/>
      <c r="U482" s="195">
        <f t="shared" si="277"/>
        <v>0</v>
      </c>
      <c r="W482" s="89">
        <v>2150703</v>
      </c>
      <c r="X482" s="89" t="s">
        <v>549</v>
      </c>
      <c r="Y482" s="118"/>
    </row>
    <row r="483" customHeight="1" spans="1:25">
      <c r="A483" s="202">
        <v>2160699</v>
      </c>
      <c r="B483" s="75" t="s">
        <v>1345</v>
      </c>
      <c r="C483" s="60"/>
      <c r="D483" s="60"/>
      <c r="E483" s="99">
        <f t="shared" si="272"/>
        <v>0</v>
      </c>
      <c r="F483" s="98">
        <f t="shared" si="280"/>
        <v>0</v>
      </c>
      <c r="G483" s="99">
        <f t="shared" si="273"/>
        <v>0</v>
      </c>
      <c r="H483" s="60"/>
      <c r="I483" s="98">
        <f t="shared" si="274"/>
        <v>0</v>
      </c>
      <c r="J483" s="99">
        <f t="shared" si="275"/>
        <v>0</v>
      </c>
      <c r="K483" s="202">
        <v>2160699</v>
      </c>
      <c r="L483" s="202" t="s">
        <v>1345</v>
      </c>
      <c r="M483" s="184"/>
      <c r="N483" s="184"/>
      <c r="O483" s="184"/>
      <c r="P483" s="184">
        <f t="shared" si="276"/>
        <v>0</v>
      </c>
      <c r="Q483" s="207"/>
      <c r="R483" s="185"/>
      <c r="S483" s="159"/>
      <c r="T483" s="195"/>
      <c r="U483" s="195">
        <f t="shared" si="277"/>
        <v>0</v>
      </c>
      <c r="W483" s="89">
        <v>2150801</v>
      </c>
      <c r="X483" s="89" t="s">
        <v>471</v>
      </c>
      <c r="Y483" s="118"/>
    </row>
    <row r="484" customHeight="1" spans="1:25">
      <c r="A484" s="202">
        <v>21699</v>
      </c>
      <c r="B484" s="75" t="s">
        <v>1346</v>
      </c>
      <c r="C484" s="60">
        <f t="shared" ref="C484:H484" si="296">SUM(C485:C486)</f>
        <v>0</v>
      </c>
      <c r="D484" s="60">
        <f t="shared" si="296"/>
        <v>0</v>
      </c>
      <c r="E484" s="99">
        <f t="shared" si="272"/>
        <v>0</v>
      </c>
      <c r="F484" s="98">
        <f t="shared" si="280"/>
        <v>0</v>
      </c>
      <c r="G484" s="99">
        <f t="shared" si="273"/>
        <v>0</v>
      </c>
      <c r="H484" s="60">
        <f t="shared" si="296"/>
        <v>0</v>
      </c>
      <c r="I484" s="98">
        <f t="shared" si="274"/>
        <v>0</v>
      </c>
      <c r="J484" s="99">
        <f t="shared" si="275"/>
        <v>0</v>
      </c>
      <c r="K484" s="202">
        <v>21699</v>
      </c>
      <c r="L484" s="204" t="s">
        <v>1346</v>
      </c>
      <c r="M484" s="184"/>
      <c r="N484" s="184"/>
      <c r="O484" s="184"/>
      <c r="P484" s="184">
        <f t="shared" si="276"/>
        <v>0</v>
      </c>
      <c r="Q484" s="207"/>
      <c r="R484" s="185"/>
      <c r="S484" s="159"/>
      <c r="T484" s="195"/>
      <c r="U484" s="195">
        <f t="shared" si="277"/>
        <v>0</v>
      </c>
      <c r="V484" s="188"/>
      <c r="W484" s="89">
        <v>2150802</v>
      </c>
      <c r="X484" s="89" t="s">
        <v>473</v>
      </c>
      <c r="Y484" s="118"/>
    </row>
    <row r="485" customHeight="1" spans="1:25">
      <c r="A485" s="202">
        <v>2169901</v>
      </c>
      <c r="B485" s="75" t="s">
        <v>1347</v>
      </c>
      <c r="C485" s="60"/>
      <c r="D485" s="60"/>
      <c r="E485" s="99">
        <f t="shared" si="272"/>
        <v>0</v>
      </c>
      <c r="F485" s="98">
        <f t="shared" si="280"/>
        <v>0</v>
      </c>
      <c r="G485" s="99">
        <f t="shared" si="273"/>
        <v>0</v>
      </c>
      <c r="H485" s="60"/>
      <c r="I485" s="98">
        <f t="shared" si="274"/>
        <v>0</v>
      </c>
      <c r="J485" s="99">
        <f t="shared" si="275"/>
        <v>0</v>
      </c>
      <c r="K485" s="202">
        <v>2169901</v>
      </c>
      <c r="L485" s="202" t="s">
        <v>1347</v>
      </c>
      <c r="M485" s="184"/>
      <c r="N485" s="184"/>
      <c r="O485" s="184"/>
      <c r="P485" s="184">
        <f t="shared" si="276"/>
        <v>0</v>
      </c>
      <c r="Q485" s="207"/>
      <c r="R485" s="185"/>
      <c r="S485" s="159"/>
      <c r="T485" s="195"/>
      <c r="U485" s="195">
        <f t="shared" si="277"/>
        <v>0</v>
      </c>
      <c r="V485" s="188"/>
      <c r="W485" s="89">
        <v>2150803</v>
      </c>
      <c r="X485" s="89" t="s">
        <v>549</v>
      </c>
      <c r="Y485" s="118"/>
    </row>
    <row r="486" customHeight="1" spans="1:25">
      <c r="A486" s="202">
        <v>2169999</v>
      </c>
      <c r="B486" s="75" t="s">
        <v>1348</v>
      </c>
      <c r="C486" s="60"/>
      <c r="D486" s="60"/>
      <c r="E486" s="99">
        <f t="shared" si="272"/>
        <v>0</v>
      </c>
      <c r="F486" s="98">
        <f t="shared" si="280"/>
        <v>0</v>
      </c>
      <c r="G486" s="99">
        <f t="shared" si="273"/>
        <v>0</v>
      </c>
      <c r="H486" s="60"/>
      <c r="I486" s="98">
        <f t="shared" si="274"/>
        <v>0</v>
      </c>
      <c r="J486" s="99">
        <f t="shared" si="275"/>
        <v>0</v>
      </c>
      <c r="K486" s="202">
        <v>2169999</v>
      </c>
      <c r="L486" s="202" t="s">
        <v>1348</v>
      </c>
      <c r="M486" s="184"/>
      <c r="N486" s="184"/>
      <c r="O486" s="184"/>
      <c r="P486" s="184">
        <f t="shared" si="276"/>
        <v>0</v>
      </c>
      <c r="Q486" s="207"/>
      <c r="R486" s="185"/>
      <c r="S486" s="159"/>
      <c r="T486" s="195"/>
      <c r="U486" s="195">
        <f t="shared" si="277"/>
        <v>0</v>
      </c>
      <c r="W486" s="89">
        <v>2150804</v>
      </c>
      <c r="X486" s="89" t="s">
        <v>1349</v>
      </c>
      <c r="Y486" s="118"/>
    </row>
    <row r="487" customHeight="1" spans="1:25">
      <c r="A487" s="202">
        <v>217</v>
      </c>
      <c r="B487" s="97" t="s">
        <v>1350</v>
      </c>
      <c r="C487" s="55">
        <f>SUM(C488,C490,C492,C495,C497)</f>
        <v>0</v>
      </c>
      <c r="D487" s="55">
        <f>SUM(D488,D490,D492,D495,D497)</f>
        <v>2171</v>
      </c>
      <c r="E487" s="96">
        <f t="shared" si="272"/>
        <v>0</v>
      </c>
      <c r="F487" s="95">
        <f t="shared" si="280"/>
        <v>1876</v>
      </c>
      <c r="G487" s="96">
        <f t="shared" si="273"/>
        <v>635.932203389831</v>
      </c>
      <c r="H487" s="55">
        <f>U487</f>
        <v>0</v>
      </c>
      <c r="I487" s="95">
        <f t="shared" si="274"/>
        <v>0</v>
      </c>
      <c r="J487" s="96">
        <f t="shared" si="275"/>
        <v>0</v>
      </c>
      <c r="K487" s="204">
        <v>217</v>
      </c>
      <c r="L487" s="204" t="s">
        <v>1351</v>
      </c>
      <c r="M487" s="91">
        <f>SUM(M488,M490,M492,M495,M497)</f>
        <v>295</v>
      </c>
      <c r="N487" s="91">
        <f>SUM(N488,N490,N492,N495,N497)</f>
        <v>1703</v>
      </c>
      <c r="O487" s="184">
        <f>SUM(O488,O490,O492,O495,O497,O497)</f>
        <v>1703</v>
      </c>
      <c r="P487" s="184">
        <f t="shared" si="276"/>
        <v>2171</v>
      </c>
      <c r="Q487" s="207"/>
      <c r="R487" s="185"/>
      <c r="S487" s="159"/>
      <c r="T487" s="195"/>
      <c r="U487" s="195">
        <f t="shared" si="277"/>
        <v>0</v>
      </c>
      <c r="W487" s="89">
        <v>2150805</v>
      </c>
      <c r="X487" s="89" t="s">
        <v>1352</v>
      </c>
      <c r="Y487" s="118"/>
    </row>
    <row r="488" customHeight="1" spans="1:25">
      <c r="A488" s="202">
        <v>21701</v>
      </c>
      <c r="B488" s="75" t="s">
        <v>1353</v>
      </c>
      <c r="C488" s="60">
        <f t="shared" ref="C488:H488" si="297">SUM(C489:C489)</f>
        <v>0</v>
      </c>
      <c r="D488" s="60">
        <f t="shared" si="297"/>
        <v>0</v>
      </c>
      <c r="E488" s="99">
        <f t="shared" si="272"/>
        <v>0</v>
      </c>
      <c r="F488" s="98">
        <f t="shared" si="280"/>
        <v>0</v>
      </c>
      <c r="G488" s="99">
        <f t="shared" si="273"/>
        <v>0</v>
      </c>
      <c r="H488" s="60">
        <f t="shared" si="297"/>
        <v>0</v>
      </c>
      <c r="I488" s="98">
        <f t="shared" si="274"/>
        <v>0</v>
      </c>
      <c r="J488" s="99">
        <f t="shared" si="275"/>
        <v>0</v>
      </c>
      <c r="K488" s="202">
        <v>21701</v>
      </c>
      <c r="L488" s="204" t="s">
        <v>1353</v>
      </c>
      <c r="M488" s="184"/>
      <c r="N488" s="184"/>
      <c r="O488" s="184"/>
      <c r="P488" s="184">
        <f t="shared" si="276"/>
        <v>0</v>
      </c>
      <c r="Q488" s="207"/>
      <c r="R488" s="185"/>
      <c r="S488" s="159"/>
      <c r="T488" s="195"/>
      <c r="U488" s="195">
        <f t="shared" si="277"/>
        <v>0</v>
      </c>
      <c r="V488" s="188"/>
      <c r="W488" s="89">
        <v>2150806</v>
      </c>
      <c r="X488" s="89" t="s">
        <v>1354</v>
      </c>
      <c r="Y488" s="118"/>
    </row>
    <row r="489" customHeight="1" spans="1:25">
      <c r="A489" s="202">
        <v>2170199</v>
      </c>
      <c r="B489" s="75" t="s">
        <v>1355</v>
      </c>
      <c r="C489" s="60"/>
      <c r="D489" s="60"/>
      <c r="E489" s="99">
        <f t="shared" si="272"/>
        <v>0</v>
      </c>
      <c r="F489" s="98">
        <f t="shared" si="280"/>
        <v>0</v>
      </c>
      <c r="G489" s="99">
        <f t="shared" si="273"/>
        <v>0</v>
      </c>
      <c r="H489" s="60"/>
      <c r="I489" s="98">
        <f t="shared" si="274"/>
        <v>0</v>
      </c>
      <c r="J489" s="99">
        <f t="shared" si="275"/>
        <v>0</v>
      </c>
      <c r="K489" s="202">
        <v>2170199</v>
      </c>
      <c r="L489" s="202" t="s">
        <v>1355</v>
      </c>
      <c r="M489" s="184"/>
      <c r="N489" s="184"/>
      <c r="O489" s="184"/>
      <c r="P489" s="184">
        <f t="shared" si="276"/>
        <v>0</v>
      </c>
      <c r="Q489" s="207"/>
      <c r="R489" s="185"/>
      <c r="S489" s="159"/>
      <c r="T489" s="195"/>
      <c r="U489" s="195">
        <f t="shared" si="277"/>
        <v>0</v>
      </c>
      <c r="W489" s="89">
        <v>2159906</v>
      </c>
      <c r="X489" s="89" t="s">
        <v>1356</v>
      </c>
      <c r="Y489" s="118"/>
    </row>
    <row r="490" customHeight="1" spans="1:25">
      <c r="A490" s="202">
        <v>21702</v>
      </c>
      <c r="B490" s="75" t="s">
        <v>1357</v>
      </c>
      <c r="C490" s="60">
        <f t="shared" ref="C490:H490" si="298">SUM(C491:C491)</f>
        <v>0</v>
      </c>
      <c r="D490" s="60">
        <f t="shared" si="298"/>
        <v>0</v>
      </c>
      <c r="E490" s="99">
        <f t="shared" si="272"/>
        <v>0</v>
      </c>
      <c r="F490" s="98">
        <f t="shared" si="280"/>
        <v>0</v>
      </c>
      <c r="G490" s="99">
        <f t="shared" si="273"/>
        <v>0</v>
      </c>
      <c r="H490" s="60">
        <f t="shared" si="298"/>
        <v>0</v>
      </c>
      <c r="I490" s="98">
        <f t="shared" si="274"/>
        <v>0</v>
      </c>
      <c r="J490" s="99">
        <f t="shared" si="275"/>
        <v>0</v>
      </c>
      <c r="K490" s="202">
        <v>21702</v>
      </c>
      <c r="L490" s="204" t="s">
        <v>1357</v>
      </c>
      <c r="M490" s="184"/>
      <c r="N490" s="184"/>
      <c r="O490" s="184"/>
      <c r="P490" s="184">
        <f t="shared" si="276"/>
        <v>0</v>
      </c>
      <c r="Q490" s="207"/>
      <c r="R490" s="185"/>
      <c r="S490" s="159"/>
      <c r="T490" s="195"/>
      <c r="U490" s="195">
        <f t="shared" si="277"/>
        <v>0</v>
      </c>
      <c r="W490" s="89">
        <v>2159999</v>
      </c>
      <c r="X490" s="89" t="s">
        <v>1358</v>
      </c>
      <c r="Y490" s="118"/>
    </row>
    <row r="491" customHeight="1" spans="1:25">
      <c r="A491" s="202">
        <v>2170299</v>
      </c>
      <c r="B491" s="75" t="s">
        <v>1359</v>
      </c>
      <c r="C491" s="60"/>
      <c r="D491" s="60"/>
      <c r="E491" s="99">
        <f t="shared" si="272"/>
        <v>0</v>
      </c>
      <c r="F491" s="98">
        <f t="shared" si="280"/>
        <v>0</v>
      </c>
      <c r="G491" s="99">
        <f t="shared" si="273"/>
        <v>0</v>
      </c>
      <c r="H491" s="60"/>
      <c r="I491" s="98">
        <f t="shared" si="274"/>
        <v>0</v>
      </c>
      <c r="J491" s="99">
        <f t="shared" si="275"/>
        <v>0</v>
      </c>
      <c r="K491" s="202">
        <v>2170299</v>
      </c>
      <c r="L491" s="202" t="s">
        <v>1359</v>
      </c>
      <c r="M491" s="184"/>
      <c r="N491" s="184"/>
      <c r="O491" s="184"/>
      <c r="P491" s="184">
        <f t="shared" si="276"/>
        <v>0</v>
      </c>
      <c r="Q491" s="207"/>
      <c r="R491" s="185"/>
      <c r="S491" s="159"/>
      <c r="T491" s="195"/>
      <c r="U491" s="195">
        <f t="shared" si="277"/>
        <v>0</v>
      </c>
      <c r="V491" s="188"/>
      <c r="W491" s="89">
        <v>2160219</v>
      </c>
      <c r="X491" s="89" t="s">
        <v>1360</v>
      </c>
      <c r="Y491" s="118"/>
    </row>
    <row r="492" customHeight="1" spans="1:25">
      <c r="A492" s="202">
        <v>21703</v>
      </c>
      <c r="B492" s="75" t="s">
        <v>1361</v>
      </c>
      <c r="C492" s="60">
        <f t="shared" ref="C492:H492" si="299">SUM(C493:C494)</f>
        <v>0</v>
      </c>
      <c r="D492" s="60">
        <f t="shared" si="299"/>
        <v>2168</v>
      </c>
      <c r="E492" s="99">
        <f t="shared" si="272"/>
        <v>0</v>
      </c>
      <c r="F492" s="98">
        <f t="shared" si="280"/>
        <v>2168</v>
      </c>
      <c r="G492" s="99">
        <f t="shared" si="273"/>
        <v>0</v>
      </c>
      <c r="H492" s="60">
        <f t="shared" si="299"/>
        <v>0</v>
      </c>
      <c r="I492" s="98">
        <f t="shared" si="274"/>
        <v>0</v>
      </c>
      <c r="J492" s="99">
        <f t="shared" si="275"/>
        <v>0</v>
      </c>
      <c r="K492" s="202">
        <v>21703</v>
      </c>
      <c r="L492" s="204" t="s">
        <v>1361</v>
      </c>
      <c r="M492" s="184"/>
      <c r="N492" s="184">
        <f t="shared" ref="N492:Q492" si="300">SUM(N493:N494)</f>
        <v>1703</v>
      </c>
      <c r="O492" s="184">
        <f t="shared" si="300"/>
        <v>1703</v>
      </c>
      <c r="P492" s="184">
        <f t="shared" si="300"/>
        <v>2168</v>
      </c>
      <c r="Q492" s="184">
        <f t="shared" si="300"/>
        <v>0</v>
      </c>
      <c r="R492" s="185"/>
      <c r="S492" s="159"/>
      <c r="T492" s="195"/>
      <c r="U492" s="195">
        <f t="shared" si="277"/>
        <v>0</v>
      </c>
      <c r="V492" s="188"/>
      <c r="W492" s="89">
        <v>2160250</v>
      </c>
      <c r="X492" s="89" t="s">
        <v>497</v>
      </c>
      <c r="Y492" s="118"/>
    </row>
    <row r="493" customHeight="1" spans="1:25">
      <c r="A493" s="202">
        <v>2170302</v>
      </c>
      <c r="B493" s="75" t="s">
        <v>1362</v>
      </c>
      <c r="C493" s="60"/>
      <c r="D493" s="60">
        <v>1477</v>
      </c>
      <c r="E493" s="99">
        <f t="shared" si="272"/>
        <v>0</v>
      </c>
      <c r="F493" s="98">
        <f t="shared" si="280"/>
        <v>1477</v>
      </c>
      <c r="G493" s="99">
        <f t="shared" si="273"/>
        <v>0</v>
      </c>
      <c r="H493" s="60"/>
      <c r="I493" s="98">
        <f t="shared" si="274"/>
        <v>0</v>
      </c>
      <c r="J493" s="99">
        <f t="shared" si="275"/>
        <v>0</v>
      </c>
      <c r="K493" s="202">
        <v>2170302</v>
      </c>
      <c r="L493" s="202" t="s">
        <v>1362</v>
      </c>
      <c r="M493" s="184"/>
      <c r="N493" s="184">
        <v>1703</v>
      </c>
      <c r="O493" s="184">
        <v>1703</v>
      </c>
      <c r="P493" s="184">
        <f t="shared" ref="P493:P556" si="301">D493</f>
        <v>1477</v>
      </c>
      <c r="Q493" s="207"/>
      <c r="R493" s="185"/>
      <c r="S493" s="159"/>
      <c r="T493" s="195"/>
      <c r="U493" s="195">
        <f t="shared" si="277"/>
        <v>0</v>
      </c>
      <c r="W493" s="89">
        <v>21606</v>
      </c>
      <c r="X493" s="194" t="s">
        <v>1363</v>
      </c>
      <c r="Y493" s="118"/>
    </row>
    <row r="494" customHeight="1" spans="1:25">
      <c r="A494" s="202">
        <v>2170399</v>
      </c>
      <c r="B494" s="75" t="s">
        <v>1364</v>
      </c>
      <c r="C494" s="60"/>
      <c r="D494" s="60">
        <v>691</v>
      </c>
      <c r="E494" s="99">
        <f t="shared" si="272"/>
        <v>0</v>
      </c>
      <c r="F494" s="98">
        <f t="shared" si="280"/>
        <v>691</v>
      </c>
      <c r="G494" s="99">
        <f t="shared" si="273"/>
        <v>0</v>
      </c>
      <c r="H494" s="60"/>
      <c r="I494" s="98">
        <f t="shared" si="274"/>
        <v>0</v>
      </c>
      <c r="J494" s="99">
        <f t="shared" si="275"/>
        <v>0</v>
      </c>
      <c r="K494" s="202">
        <v>2170399</v>
      </c>
      <c r="L494" s="202" t="s">
        <v>1364</v>
      </c>
      <c r="M494" s="184"/>
      <c r="N494" s="184"/>
      <c r="O494" s="184"/>
      <c r="P494" s="184">
        <f t="shared" si="301"/>
        <v>691</v>
      </c>
      <c r="Q494" s="207"/>
      <c r="R494" s="185"/>
      <c r="S494" s="159"/>
      <c r="T494" s="195"/>
      <c r="U494" s="195">
        <f t="shared" si="277"/>
        <v>0</v>
      </c>
      <c r="W494" s="89">
        <v>2160603</v>
      </c>
      <c r="X494" s="89" t="s">
        <v>549</v>
      </c>
      <c r="Y494" s="118"/>
    </row>
    <row r="495" customHeight="1" spans="1:25">
      <c r="A495" s="202">
        <v>21704</v>
      </c>
      <c r="B495" s="75" t="s">
        <v>1365</v>
      </c>
      <c r="C495" s="60">
        <f t="shared" ref="C495:H495" si="302">SUM(C496:C496)</f>
        <v>0</v>
      </c>
      <c r="D495" s="60">
        <f t="shared" si="302"/>
        <v>0</v>
      </c>
      <c r="E495" s="99">
        <f t="shared" si="272"/>
        <v>0</v>
      </c>
      <c r="F495" s="98">
        <f t="shared" si="280"/>
        <v>0</v>
      </c>
      <c r="G495" s="99">
        <f t="shared" si="273"/>
        <v>0</v>
      </c>
      <c r="H495" s="60">
        <f t="shared" si="302"/>
        <v>0</v>
      </c>
      <c r="I495" s="98">
        <f t="shared" si="274"/>
        <v>0</v>
      </c>
      <c r="J495" s="99">
        <f t="shared" si="275"/>
        <v>0</v>
      </c>
      <c r="K495" s="202">
        <v>21704</v>
      </c>
      <c r="L495" s="204" t="s">
        <v>1365</v>
      </c>
      <c r="M495" s="184"/>
      <c r="N495" s="184"/>
      <c r="O495" s="184"/>
      <c r="P495" s="184">
        <f t="shared" si="301"/>
        <v>0</v>
      </c>
      <c r="Q495" s="207"/>
      <c r="R495" s="185"/>
      <c r="S495" s="159"/>
      <c r="T495" s="195"/>
      <c r="U495" s="195">
        <f t="shared" si="277"/>
        <v>0</v>
      </c>
      <c r="W495" s="89">
        <v>2160607</v>
      </c>
      <c r="X495" s="89" t="s">
        <v>1366</v>
      </c>
      <c r="Y495" s="118"/>
    </row>
    <row r="496" customHeight="1" spans="1:25">
      <c r="A496" s="202">
        <v>2170499</v>
      </c>
      <c r="B496" s="75" t="s">
        <v>1367</v>
      </c>
      <c r="C496" s="60"/>
      <c r="D496" s="60"/>
      <c r="E496" s="99">
        <f t="shared" si="272"/>
        <v>0</v>
      </c>
      <c r="F496" s="98">
        <f t="shared" si="280"/>
        <v>0</v>
      </c>
      <c r="G496" s="99">
        <f t="shared" si="273"/>
        <v>0</v>
      </c>
      <c r="H496" s="60"/>
      <c r="I496" s="98">
        <f t="shared" si="274"/>
        <v>0</v>
      </c>
      <c r="J496" s="99">
        <f t="shared" si="275"/>
        <v>0</v>
      </c>
      <c r="K496" s="202">
        <v>2170499</v>
      </c>
      <c r="L496" s="202" t="s">
        <v>1367</v>
      </c>
      <c r="M496" s="184"/>
      <c r="N496" s="184"/>
      <c r="O496" s="184"/>
      <c r="P496" s="184">
        <f t="shared" si="301"/>
        <v>0</v>
      </c>
      <c r="Q496" s="207"/>
      <c r="R496" s="185"/>
      <c r="S496" s="159"/>
      <c r="T496" s="195"/>
      <c r="U496" s="195">
        <f t="shared" si="277"/>
        <v>0</v>
      </c>
      <c r="V496" s="188"/>
      <c r="W496" s="89">
        <v>21699</v>
      </c>
      <c r="X496" s="194" t="s">
        <v>1368</v>
      </c>
      <c r="Y496" s="118"/>
    </row>
    <row r="497" customHeight="1" spans="1:25">
      <c r="A497" s="202">
        <v>21799</v>
      </c>
      <c r="B497" s="75" t="s">
        <v>1369</v>
      </c>
      <c r="C497" s="60">
        <f t="shared" ref="C497:H497" si="303">SUM(C498:C499)</f>
        <v>0</v>
      </c>
      <c r="D497" s="60">
        <f t="shared" si="303"/>
        <v>3</v>
      </c>
      <c r="E497" s="99">
        <f t="shared" si="272"/>
        <v>0</v>
      </c>
      <c r="F497" s="98">
        <f t="shared" si="280"/>
        <v>-292</v>
      </c>
      <c r="G497" s="99">
        <f t="shared" si="273"/>
        <v>-98.9830508474576</v>
      </c>
      <c r="H497" s="60">
        <f t="shared" si="303"/>
        <v>0</v>
      </c>
      <c r="I497" s="98">
        <f t="shared" si="274"/>
        <v>0</v>
      </c>
      <c r="J497" s="99">
        <f t="shared" si="275"/>
        <v>0</v>
      </c>
      <c r="K497" s="202">
        <v>21799</v>
      </c>
      <c r="L497" s="204" t="s">
        <v>1369</v>
      </c>
      <c r="M497" s="184">
        <f>M498</f>
        <v>295</v>
      </c>
      <c r="N497" s="184"/>
      <c r="O497" s="184"/>
      <c r="P497" s="184">
        <f t="shared" si="301"/>
        <v>3</v>
      </c>
      <c r="Q497" s="207"/>
      <c r="R497" s="185"/>
      <c r="S497" s="159"/>
      <c r="T497" s="195"/>
      <c r="U497" s="195">
        <f t="shared" si="277"/>
        <v>0</v>
      </c>
      <c r="W497" s="89">
        <v>2169901</v>
      </c>
      <c r="X497" s="89" t="s">
        <v>1370</v>
      </c>
      <c r="Y497" s="118"/>
    </row>
    <row r="498" customHeight="1" spans="1:25">
      <c r="A498" s="202">
        <v>2179901</v>
      </c>
      <c r="B498" s="75" t="s">
        <v>1371</v>
      </c>
      <c r="C498" s="60"/>
      <c r="D498" s="60"/>
      <c r="E498" s="99">
        <f t="shared" si="272"/>
        <v>0</v>
      </c>
      <c r="F498" s="98">
        <f t="shared" si="280"/>
        <v>-295</v>
      </c>
      <c r="G498" s="99">
        <f t="shared" si="273"/>
        <v>-100</v>
      </c>
      <c r="H498" s="60"/>
      <c r="I498" s="98">
        <f t="shared" si="274"/>
        <v>0</v>
      </c>
      <c r="J498" s="99">
        <f t="shared" si="275"/>
        <v>0</v>
      </c>
      <c r="K498" s="202">
        <v>2179999</v>
      </c>
      <c r="L498" s="202" t="s">
        <v>1371</v>
      </c>
      <c r="M498" s="184">
        <v>295</v>
      </c>
      <c r="N498" s="184"/>
      <c r="O498" s="184"/>
      <c r="P498" s="184">
        <f t="shared" si="301"/>
        <v>0</v>
      </c>
      <c r="Q498" s="207"/>
      <c r="R498" s="185"/>
      <c r="S498" s="159"/>
      <c r="T498" s="195"/>
      <c r="U498" s="195">
        <f t="shared" si="277"/>
        <v>0</v>
      </c>
      <c r="W498" s="89">
        <v>2169999</v>
      </c>
      <c r="X498" s="89" t="s">
        <v>1372</v>
      </c>
      <c r="Y498" s="118"/>
    </row>
    <row r="499" customHeight="1" spans="1:25">
      <c r="A499" s="208">
        <v>2179902</v>
      </c>
      <c r="B499" s="75" t="s">
        <v>1373</v>
      </c>
      <c r="C499" s="60"/>
      <c r="D499" s="60">
        <v>3</v>
      </c>
      <c r="E499" s="99">
        <f t="shared" si="272"/>
        <v>0</v>
      </c>
      <c r="F499" s="98">
        <f t="shared" si="280"/>
        <v>3</v>
      </c>
      <c r="G499" s="99">
        <f t="shared" si="273"/>
        <v>0</v>
      </c>
      <c r="H499" s="60"/>
      <c r="I499" s="98">
        <f t="shared" si="274"/>
        <v>0</v>
      </c>
      <c r="J499" s="99">
        <f t="shared" si="275"/>
        <v>0</v>
      </c>
      <c r="K499" s="202">
        <v>2179902</v>
      </c>
      <c r="L499" s="202" t="s">
        <v>1374</v>
      </c>
      <c r="M499" s="184"/>
      <c r="N499" s="184"/>
      <c r="O499" s="184"/>
      <c r="P499" s="184">
        <f t="shared" si="301"/>
        <v>3</v>
      </c>
      <c r="Q499" s="207"/>
      <c r="R499" s="185"/>
      <c r="S499" s="159"/>
      <c r="T499" s="195"/>
      <c r="U499" s="195">
        <f t="shared" si="277"/>
        <v>0</v>
      </c>
      <c r="V499" s="188"/>
      <c r="W499" s="89">
        <v>217</v>
      </c>
      <c r="X499" s="194" t="s">
        <v>1375</v>
      </c>
      <c r="Y499" s="118"/>
    </row>
    <row r="500" customHeight="1" spans="1:25">
      <c r="A500" s="202">
        <v>219</v>
      </c>
      <c r="B500" s="97" t="s">
        <v>1376</v>
      </c>
      <c r="C500" s="55"/>
      <c r="D500" s="55"/>
      <c r="E500" s="99">
        <f t="shared" si="272"/>
        <v>0</v>
      </c>
      <c r="F500" s="95">
        <f t="shared" si="280"/>
        <v>0</v>
      </c>
      <c r="G500" s="96">
        <f t="shared" si="273"/>
        <v>0</v>
      </c>
      <c r="H500" s="55">
        <f>U500</f>
        <v>0</v>
      </c>
      <c r="I500" s="95">
        <f t="shared" si="274"/>
        <v>0</v>
      </c>
      <c r="J500" s="96">
        <f t="shared" si="275"/>
        <v>0</v>
      </c>
      <c r="K500" s="204">
        <v>219</v>
      </c>
      <c r="L500" s="204" t="s">
        <v>1377</v>
      </c>
      <c r="M500" s="184"/>
      <c r="N500" s="184"/>
      <c r="O500" s="184"/>
      <c r="P500" s="184">
        <f t="shared" si="301"/>
        <v>0</v>
      </c>
      <c r="Q500" s="207"/>
      <c r="R500" s="185"/>
      <c r="S500" s="159"/>
      <c r="T500" s="195"/>
      <c r="U500" s="195">
        <f t="shared" si="277"/>
        <v>0</v>
      </c>
      <c r="W500" s="89">
        <v>21701</v>
      </c>
      <c r="X500" s="194" t="s">
        <v>1378</v>
      </c>
      <c r="Y500" s="118"/>
    </row>
    <row r="501" customHeight="1" spans="1:25">
      <c r="A501" s="202">
        <v>220</v>
      </c>
      <c r="B501" s="97" t="s">
        <v>1379</v>
      </c>
      <c r="C501" s="55">
        <f t="shared" ref="C501:H501" si="304">SUM(C502,C507,C509)</f>
        <v>786</v>
      </c>
      <c r="D501" s="55">
        <f t="shared" si="304"/>
        <v>649</v>
      </c>
      <c r="E501" s="96">
        <f t="shared" si="272"/>
        <v>82.5699745547074</v>
      </c>
      <c r="F501" s="95">
        <f t="shared" si="280"/>
        <v>-1015</v>
      </c>
      <c r="G501" s="96">
        <f t="shared" si="273"/>
        <v>-60.9975961538462</v>
      </c>
      <c r="H501" s="55">
        <f t="shared" si="304"/>
        <v>272</v>
      </c>
      <c r="I501" s="95">
        <f t="shared" si="274"/>
        <v>-514</v>
      </c>
      <c r="J501" s="96">
        <f t="shared" si="275"/>
        <v>-65.3944020356234</v>
      </c>
      <c r="K501" s="204">
        <v>220</v>
      </c>
      <c r="L501" s="204" t="s">
        <v>1380</v>
      </c>
      <c r="M501" s="55">
        <f t="shared" ref="M501:O501" si="305">SUM(M502,M507,M509)</f>
        <v>1664</v>
      </c>
      <c r="N501" s="55">
        <f t="shared" si="305"/>
        <v>546</v>
      </c>
      <c r="O501" s="55">
        <f t="shared" si="305"/>
        <v>553</v>
      </c>
      <c r="P501" s="184">
        <f t="shared" si="301"/>
        <v>649</v>
      </c>
      <c r="Q501" s="207"/>
      <c r="R501" s="185"/>
      <c r="S501" s="159"/>
      <c r="T501" s="195"/>
      <c r="U501" s="195">
        <f t="shared" si="277"/>
        <v>0</v>
      </c>
      <c r="W501" s="89">
        <v>2170101</v>
      </c>
      <c r="X501" s="89" t="s">
        <v>471</v>
      </c>
      <c r="Y501" s="118"/>
    </row>
    <row r="502" customHeight="1" spans="1:25">
      <c r="A502" s="202">
        <v>22001</v>
      </c>
      <c r="B502" s="75" t="s">
        <v>1381</v>
      </c>
      <c r="C502" s="60">
        <f t="shared" ref="C502:H502" si="306">SUM(C503:C506)</f>
        <v>786</v>
      </c>
      <c r="D502" s="60">
        <f t="shared" si="306"/>
        <v>649</v>
      </c>
      <c r="E502" s="99">
        <f t="shared" si="272"/>
        <v>82.5699745547074</v>
      </c>
      <c r="F502" s="98">
        <f t="shared" si="280"/>
        <v>-1015</v>
      </c>
      <c r="G502" s="99">
        <f t="shared" si="273"/>
        <v>-60.9975961538462</v>
      </c>
      <c r="H502" s="60">
        <f t="shared" si="306"/>
        <v>272</v>
      </c>
      <c r="I502" s="98">
        <f t="shared" si="274"/>
        <v>-514</v>
      </c>
      <c r="J502" s="99">
        <f t="shared" si="275"/>
        <v>-65.3944020356234</v>
      </c>
      <c r="K502" s="202">
        <v>22001</v>
      </c>
      <c r="L502" s="204" t="s">
        <v>1381</v>
      </c>
      <c r="M502" s="60">
        <f t="shared" ref="M502:O502" si="307">SUM(M503:M506)</f>
        <v>1664</v>
      </c>
      <c r="N502" s="60">
        <f t="shared" si="307"/>
        <v>546</v>
      </c>
      <c r="O502" s="60">
        <f t="shared" si="307"/>
        <v>553</v>
      </c>
      <c r="P502" s="184">
        <f t="shared" si="301"/>
        <v>649</v>
      </c>
      <c r="Q502" s="207"/>
      <c r="R502" s="185"/>
      <c r="S502" s="159"/>
      <c r="T502" s="195"/>
      <c r="U502" s="195">
        <f t="shared" si="277"/>
        <v>0</v>
      </c>
      <c r="V502" s="188"/>
      <c r="W502" s="89">
        <v>2170102</v>
      </c>
      <c r="X502" s="89" t="s">
        <v>473</v>
      </c>
      <c r="Y502" s="118"/>
    </row>
    <row r="503" customHeight="1" spans="1:25">
      <c r="A503" s="202">
        <v>2200101</v>
      </c>
      <c r="B503" s="75" t="s">
        <v>470</v>
      </c>
      <c r="C503" s="60">
        <v>336</v>
      </c>
      <c r="D503" s="60"/>
      <c r="E503" s="99">
        <f t="shared" si="272"/>
        <v>0</v>
      </c>
      <c r="F503" s="98">
        <f t="shared" si="280"/>
        <v>0</v>
      </c>
      <c r="G503" s="99">
        <f t="shared" si="273"/>
        <v>0</v>
      </c>
      <c r="H503" s="60"/>
      <c r="I503" s="98">
        <f t="shared" si="274"/>
        <v>-336</v>
      </c>
      <c r="J503" s="99">
        <f t="shared" si="275"/>
        <v>-100</v>
      </c>
      <c r="K503" s="202">
        <v>2200101</v>
      </c>
      <c r="L503" s="202" t="s">
        <v>470</v>
      </c>
      <c r="M503" s="184"/>
      <c r="N503" s="184"/>
      <c r="O503" s="184">
        <f>C503-147</f>
        <v>189</v>
      </c>
      <c r="P503" s="184">
        <f t="shared" si="301"/>
        <v>0</v>
      </c>
      <c r="Q503" s="207"/>
      <c r="R503" s="185"/>
      <c r="S503" s="159"/>
      <c r="T503" s="195"/>
      <c r="U503" s="195">
        <f t="shared" si="277"/>
        <v>0</v>
      </c>
      <c r="V503" s="188"/>
      <c r="W503" s="89">
        <v>2170103</v>
      </c>
      <c r="X503" s="89" t="s">
        <v>549</v>
      </c>
      <c r="Y503" s="118"/>
    </row>
    <row r="504" customHeight="1" spans="1:25">
      <c r="A504" s="202">
        <v>2200106</v>
      </c>
      <c r="B504" s="75" t="s">
        <v>1382</v>
      </c>
      <c r="C504" s="60"/>
      <c r="D504" s="60"/>
      <c r="E504" s="99">
        <f t="shared" si="272"/>
        <v>0</v>
      </c>
      <c r="F504" s="98">
        <f t="shared" si="280"/>
        <v>-500</v>
      </c>
      <c r="G504" s="99">
        <f t="shared" si="273"/>
        <v>-100</v>
      </c>
      <c r="H504" s="60"/>
      <c r="I504" s="98">
        <f t="shared" si="274"/>
        <v>0</v>
      </c>
      <c r="J504" s="99">
        <f t="shared" si="275"/>
        <v>0</v>
      </c>
      <c r="K504" s="202">
        <v>2200106</v>
      </c>
      <c r="L504" s="202" t="s">
        <v>1382</v>
      </c>
      <c r="M504" s="184">
        <v>500</v>
      </c>
      <c r="N504" s="184"/>
      <c r="O504" s="184"/>
      <c r="P504" s="184">
        <f t="shared" si="301"/>
        <v>0</v>
      </c>
      <c r="Q504" s="207"/>
      <c r="R504" s="185"/>
      <c r="S504" s="159"/>
      <c r="T504" s="195"/>
      <c r="U504" s="195">
        <f t="shared" si="277"/>
        <v>0</v>
      </c>
      <c r="W504" s="89">
        <v>21702</v>
      </c>
      <c r="X504" s="194" t="s">
        <v>1383</v>
      </c>
      <c r="Y504" s="118"/>
    </row>
    <row r="505" customHeight="1" spans="1:25">
      <c r="A505" s="202">
        <v>2200150</v>
      </c>
      <c r="B505" s="75" t="s">
        <v>496</v>
      </c>
      <c r="C505" s="60">
        <v>164</v>
      </c>
      <c r="D505" s="60">
        <v>315</v>
      </c>
      <c r="E505" s="99">
        <f t="shared" si="272"/>
        <v>192.073170731707</v>
      </c>
      <c r="F505" s="98">
        <f t="shared" si="280"/>
        <v>-278</v>
      </c>
      <c r="G505" s="99">
        <f t="shared" si="273"/>
        <v>-46.8802698145025</v>
      </c>
      <c r="H505" s="60">
        <v>121</v>
      </c>
      <c r="I505" s="98">
        <f t="shared" si="274"/>
        <v>-43</v>
      </c>
      <c r="J505" s="99">
        <f t="shared" si="275"/>
        <v>-26.219512195122</v>
      </c>
      <c r="K505" s="202">
        <v>2200150</v>
      </c>
      <c r="L505" s="202" t="s">
        <v>496</v>
      </c>
      <c r="M505" s="184">
        <v>593</v>
      </c>
      <c r="N505" s="184">
        <v>282</v>
      </c>
      <c r="O505" s="184">
        <f>C505+2</f>
        <v>166</v>
      </c>
      <c r="P505" s="184">
        <f t="shared" si="301"/>
        <v>315</v>
      </c>
      <c r="Q505" s="207"/>
      <c r="R505" s="185"/>
      <c r="S505" s="159"/>
      <c r="T505" s="195"/>
      <c r="U505" s="195">
        <f t="shared" si="277"/>
        <v>0</v>
      </c>
      <c r="W505" s="89">
        <v>2179902</v>
      </c>
      <c r="X505" s="89" t="s">
        <v>1384</v>
      </c>
      <c r="Y505" s="118"/>
    </row>
    <row r="506" customHeight="1" spans="1:25">
      <c r="A506" s="202">
        <v>2200199</v>
      </c>
      <c r="B506" s="75" t="s">
        <v>1385</v>
      </c>
      <c r="C506" s="60">
        <v>286</v>
      </c>
      <c r="D506" s="60">
        <v>334</v>
      </c>
      <c r="E506" s="99">
        <f t="shared" si="272"/>
        <v>116.783216783217</v>
      </c>
      <c r="F506" s="98">
        <f t="shared" si="280"/>
        <v>-237</v>
      </c>
      <c r="G506" s="99">
        <f t="shared" si="273"/>
        <v>-41.5061295971979</v>
      </c>
      <c r="H506" s="60">
        <v>151</v>
      </c>
      <c r="I506" s="98">
        <f t="shared" si="274"/>
        <v>-135</v>
      </c>
      <c r="J506" s="99">
        <f t="shared" si="275"/>
        <v>-47.2027972027972</v>
      </c>
      <c r="K506" s="202">
        <v>2200199</v>
      </c>
      <c r="L506" s="202" t="s">
        <v>1385</v>
      </c>
      <c r="M506" s="184">
        <v>571</v>
      </c>
      <c r="N506" s="184">
        <v>264</v>
      </c>
      <c r="O506" s="184">
        <f>C506-88</f>
        <v>198</v>
      </c>
      <c r="P506" s="184">
        <f t="shared" si="301"/>
        <v>334</v>
      </c>
      <c r="Q506" s="207"/>
      <c r="R506" s="185"/>
      <c r="S506" s="159"/>
      <c r="T506" s="195"/>
      <c r="U506" s="195">
        <f t="shared" si="277"/>
        <v>0</v>
      </c>
      <c r="V506" s="188"/>
      <c r="W506" s="89">
        <v>2179999</v>
      </c>
      <c r="X506" s="89" t="s">
        <v>1386</v>
      </c>
      <c r="Y506" s="118"/>
    </row>
    <row r="507" customHeight="1" spans="1:25">
      <c r="A507" s="202">
        <v>22005</v>
      </c>
      <c r="B507" s="75" t="s">
        <v>1387</v>
      </c>
      <c r="C507" s="60">
        <f t="shared" ref="C507:H507" si="308">SUM(C508:C508)</f>
        <v>0</v>
      </c>
      <c r="D507" s="60">
        <f t="shared" si="308"/>
        <v>0</v>
      </c>
      <c r="E507" s="99">
        <f t="shared" si="272"/>
        <v>0</v>
      </c>
      <c r="F507" s="98">
        <f t="shared" si="280"/>
        <v>0</v>
      </c>
      <c r="G507" s="99">
        <f t="shared" si="273"/>
        <v>0</v>
      </c>
      <c r="H507" s="60">
        <f t="shared" si="308"/>
        <v>0</v>
      </c>
      <c r="I507" s="98">
        <f t="shared" si="274"/>
        <v>0</v>
      </c>
      <c r="J507" s="99">
        <f t="shared" si="275"/>
        <v>0</v>
      </c>
      <c r="K507" s="202">
        <v>22005</v>
      </c>
      <c r="L507" s="204" t="s">
        <v>1387</v>
      </c>
      <c r="M507" s="184"/>
      <c r="N507" s="184"/>
      <c r="O507" s="184"/>
      <c r="P507" s="184">
        <f t="shared" si="301"/>
        <v>0</v>
      </c>
      <c r="Q507" s="207"/>
      <c r="R507" s="185"/>
      <c r="S507" s="159"/>
      <c r="T507" s="195"/>
      <c r="U507" s="195">
        <f t="shared" si="277"/>
        <v>0</v>
      </c>
      <c r="V507" s="188"/>
      <c r="W507" s="89">
        <v>219</v>
      </c>
      <c r="X507" s="194" t="s">
        <v>1388</v>
      </c>
      <c r="Y507" s="118"/>
    </row>
    <row r="508" customHeight="1" spans="1:25">
      <c r="A508" s="202">
        <v>2200599</v>
      </c>
      <c r="B508" s="75" t="s">
        <v>1389</v>
      </c>
      <c r="C508" s="60"/>
      <c r="D508" s="60"/>
      <c r="E508" s="99">
        <f t="shared" si="272"/>
        <v>0</v>
      </c>
      <c r="F508" s="98">
        <f t="shared" si="280"/>
        <v>0</v>
      </c>
      <c r="G508" s="99">
        <f t="shared" si="273"/>
        <v>0</v>
      </c>
      <c r="H508" s="60"/>
      <c r="I508" s="98">
        <f t="shared" si="274"/>
        <v>0</v>
      </c>
      <c r="J508" s="99">
        <f t="shared" si="275"/>
        <v>0</v>
      </c>
      <c r="K508" s="202">
        <v>2200599</v>
      </c>
      <c r="L508" s="202" t="s">
        <v>1389</v>
      </c>
      <c r="M508" s="184"/>
      <c r="N508" s="184"/>
      <c r="O508" s="184"/>
      <c r="P508" s="184">
        <f t="shared" si="301"/>
        <v>0</v>
      </c>
      <c r="Q508" s="207"/>
      <c r="R508" s="185"/>
      <c r="S508" s="159"/>
      <c r="T508" s="195"/>
      <c r="U508" s="195">
        <f t="shared" si="277"/>
        <v>0</v>
      </c>
      <c r="W508" s="89">
        <v>2200103</v>
      </c>
      <c r="X508" s="89" t="s">
        <v>549</v>
      </c>
      <c r="Y508" s="118"/>
    </row>
    <row r="509" customHeight="1" spans="1:25">
      <c r="A509" s="202">
        <v>22099</v>
      </c>
      <c r="B509" s="75" t="s">
        <v>1390</v>
      </c>
      <c r="C509" s="60">
        <f t="shared" ref="C509:H509" si="309">SUM(C510)</f>
        <v>0</v>
      </c>
      <c r="D509" s="60">
        <f t="shared" si="309"/>
        <v>0</v>
      </c>
      <c r="E509" s="99">
        <f t="shared" si="272"/>
        <v>0</v>
      </c>
      <c r="F509" s="98">
        <f t="shared" si="280"/>
        <v>0</v>
      </c>
      <c r="G509" s="99">
        <f t="shared" si="273"/>
        <v>0</v>
      </c>
      <c r="H509" s="60">
        <f t="shared" si="309"/>
        <v>0</v>
      </c>
      <c r="I509" s="98">
        <f t="shared" si="274"/>
        <v>0</v>
      </c>
      <c r="J509" s="99">
        <f t="shared" si="275"/>
        <v>0</v>
      </c>
      <c r="K509" s="202">
        <v>22099</v>
      </c>
      <c r="L509" s="204" t="s">
        <v>1390</v>
      </c>
      <c r="M509" s="184"/>
      <c r="N509" s="184"/>
      <c r="O509" s="184"/>
      <c r="P509" s="184">
        <f t="shared" si="301"/>
        <v>0</v>
      </c>
      <c r="Q509" s="207"/>
      <c r="R509" s="185"/>
      <c r="S509" s="159"/>
      <c r="T509" s="195"/>
      <c r="U509" s="195">
        <f t="shared" si="277"/>
        <v>0</v>
      </c>
      <c r="V509" s="188"/>
      <c r="W509" s="89">
        <v>2200104</v>
      </c>
      <c r="X509" s="89" t="s">
        <v>1391</v>
      </c>
      <c r="Y509" s="118"/>
    </row>
    <row r="510" customHeight="1" spans="1:25">
      <c r="A510" s="202">
        <v>2209901</v>
      </c>
      <c r="B510" s="75" t="s">
        <v>1392</v>
      </c>
      <c r="C510" s="60"/>
      <c r="D510" s="60"/>
      <c r="E510" s="99">
        <f t="shared" si="272"/>
        <v>0</v>
      </c>
      <c r="F510" s="98">
        <f t="shared" si="280"/>
        <v>0</v>
      </c>
      <c r="G510" s="99">
        <f t="shared" si="273"/>
        <v>0</v>
      </c>
      <c r="H510" s="60"/>
      <c r="I510" s="98">
        <f t="shared" si="274"/>
        <v>0</v>
      </c>
      <c r="J510" s="99">
        <f t="shared" si="275"/>
        <v>0</v>
      </c>
      <c r="K510" s="202">
        <v>2209999</v>
      </c>
      <c r="L510" s="202" t="s">
        <v>1392</v>
      </c>
      <c r="M510" s="184"/>
      <c r="N510" s="184"/>
      <c r="O510" s="184"/>
      <c r="P510" s="184">
        <f t="shared" si="301"/>
        <v>0</v>
      </c>
      <c r="Q510" s="207"/>
      <c r="R510" s="185"/>
      <c r="S510" s="159"/>
      <c r="T510" s="195"/>
      <c r="U510" s="195">
        <f t="shared" si="277"/>
        <v>0</v>
      </c>
      <c r="V510" s="188"/>
      <c r="W510" s="89">
        <v>2200106</v>
      </c>
      <c r="X510" s="89" t="s">
        <v>1393</v>
      </c>
      <c r="Y510" s="118"/>
    </row>
    <row r="511" s="67" customFormat="1" customHeight="1" spans="1:25">
      <c r="A511" s="204">
        <v>221</v>
      </c>
      <c r="B511" s="97" t="s">
        <v>1394</v>
      </c>
      <c r="C511" s="55">
        <f t="shared" ref="C511:H511" si="310">SUM(C512,C523,C525)</f>
        <v>1079</v>
      </c>
      <c r="D511" s="55">
        <f t="shared" si="310"/>
        <v>917</v>
      </c>
      <c r="E511" s="96">
        <f t="shared" si="272"/>
        <v>84.9860982391103</v>
      </c>
      <c r="F511" s="95">
        <f t="shared" si="280"/>
        <v>-1720</v>
      </c>
      <c r="G511" s="96">
        <f t="shared" si="273"/>
        <v>-65.2256351915055</v>
      </c>
      <c r="H511" s="55">
        <f t="shared" si="310"/>
        <v>1640</v>
      </c>
      <c r="I511" s="95">
        <f t="shared" si="274"/>
        <v>561</v>
      </c>
      <c r="J511" s="96">
        <f t="shared" si="275"/>
        <v>51.9925857275255</v>
      </c>
      <c r="K511" s="204">
        <v>221</v>
      </c>
      <c r="L511" s="204" t="s">
        <v>1395</v>
      </c>
      <c r="M511" s="55">
        <f t="shared" ref="M511:O511" si="311">SUM(M512,M523,M525)</f>
        <v>2637</v>
      </c>
      <c r="N511" s="55">
        <f t="shared" si="311"/>
        <v>715</v>
      </c>
      <c r="O511" s="55">
        <f t="shared" si="311"/>
        <v>1109</v>
      </c>
      <c r="P511" s="184">
        <f t="shared" si="301"/>
        <v>917</v>
      </c>
      <c r="Q511" s="207"/>
      <c r="R511" s="159"/>
      <c r="S511" s="159"/>
      <c r="T511" s="193"/>
      <c r="U511" s="193">
        <f t="shared" si="277"/>
        <v>0</v>
      </c>
      <c r="V511" s="188"/>
      <c r="W511" s="89">
        <v>2200107</v>
      </c>
      <c r="X511" s="89" t="s">
        <v>1396</v>
      </c>
      <c r="Y511" s="118"/>
    </row>
    <row r="512" customHeight="1" spans="1:25">
      <c r="A512" s="202">
        <v>22101</v>
      </c>
      <c r="B512" s="75" t="s">
        <v>1397</v>
      </c>
      <c r="C512" s="60">
        <f t="shared" ref="C512:H512" si="312">SUM(C513:C522)</f>
        <v>70</v>
      </c>
      <c r="D512" s="60">
        <f t="shared" si="312"/>
        <v>104</v>
      </c>
      <c r="E512" s="99">
        <f t="shared" si="272"/>
        <v>148.571428571429</v>
      </c>
      <c r="F512" s="98">
        <f t="shared" si="280"/>
        <v>-1084</v>
      </c>
      <c r="G512" s="99">
        <f t="shared" si="273"/>
        <v>-91.2457912457912</v>
      </c>
      <c r="H512" s="60">
        <f t="shared" si="312"/>
        <v>25</v>
      </c>
      <c r="I512" s="98">
        <f t="shared" si="274"/>
        <v>-45</v>
      </c>
      <c r="J512" s="99">
        <f t="shared" si="275"/>
        <v>-64.2857142857143</v>
      </c>
      <c r="K512" s="202">
        <v>22101</v>
      </c>
      <c r="L512" s="204" t="s">
        <v>1397</v>
      </c>
      <c r="M512" s="60">
        <f t="shared" ref="M512:O512" si="313">SUM(M513:M522)</f>
        <v>1188</v>
      </c>
      <c r="N512" s="60">
        <f t="shared" si="313"/>
        <v>76</v>
      </c>
      <c r="O512" s="60">
        <f t="shared" si="313"/>
        <v>78</v>
      </c>
      <c r="P512" s="184">
        <f t="shared" si="301"/>
        <v>104</v>
      </c>
      <c r="Q512" s="207"/>
      <c r="R512" s="185"/>
      <c r="S512" s="159"/>
      <c r="T512" s="195"/>
      <c r="U512" s="195">
        <f t="shared" si="277"/>
        <v>0</v>
      </c>
      <c r="V512" s="188"/>
      <c r="W512" s="89">
        <v>2200108</v>
      </c>
      <c r="X512" s="89" t="s">
        <v>1398</v>
      </c>
      <c r="Y512" s="118"/>
    </row>
    <row r="513" customHeight="1" spans="1:25">
      <c r="A513" s="202">
        <v>2210101</v>
      </c>
      <c r="B513" s="75" t="s">
        <v>1399</v>
      </c>
      <c r="C513" s="60"/>
      <c r="D513" s="60"/>
      <c r="E513" s="99">
        <f t="shared" si="272"/>
        <v>0</v>
      </c>
      <c r="F513" s="98">
        <f t="shared" si="280"/>
        <v>0</v>
      </c>
      <c r="G513" s="99">
        <f t="shared" si="273"/>
        <v>0</v>
      </c>
      <c r="H513" s="60"/>
      <c r="I513" s="98">
        <f t="shared" si="274"/>
        <v>0</v>
      </c>
      <c r="J513" s="99">
        <f t="shared" si="275"/>
        <v>0</v>
      </c>
      <c r="K513" s="202">
        <v>2210101</v>
      </c>
      <c r="L513" s="202" t="s">
        <v>1399</v>
      </c>
      <c r="M513" s="184"/>
      <c r="N513" s="184"/>
      <c r="O513" s="184"/>
      <c r="P513" s="184">
        <f t="shared" si="301"/>
        <v>0</v>
      </c>
      <c r="Q513" s="207"/>
      <c r="R513" s="185"/>
      <c r="S513" s="159"/>
      <c r="T513" s="195"/>
      <c r="U513" s="195">
        <f t="shared" si="277"/>
        <v>0</v>
      </c>
      <c r="V513" s="188"/>
      <c r="W513" s="89">
        <v>2200109</v>
      </c>
      <c r="X513" s="89" t="s">
        <v>1400</v>
      </c>
      <c r="Y513" s="118"/>
    </row>
    <row r="514" customHeight="1" spans="1:25">
      <c r="A514" s="202">
        <v>2210102</v>
      </c>
      <c r="B514" s="75" t="s">
        <v>1401</v>
      </c>
      <c r="C514" s="60"/>
      <c r="D514" s="60"/>
      <c r="E514" s="99">
        <f t="shared" si="272"/>
        <v>0</v>
      </c>
      <c r="F514" s="98">
        <f t="shared" si="280"/>
        <v>0</v>
      </c>
      <c r="G514" s="99">
        <f t="shared" si="273"/>
        <v>0</v>
      </c>
      <c r="H514" s="60"/>
      <c r="I514" s="98">
        <f t="shared" si="274"/>
        <v>0</v>
      </c>
      <c r="J514" s="99">
        <f t="shared" si="275"/>
        <v>0</v>
      </c>
      <c r="K514" s="202">
        <v>2210102</v>
      </c>
      <c r="L514" s="202" t="s">
        <v>1401</v>
      </c>
      <c r="M514" s="184"/>
      <c r="N514" s="184"/>
      <c r="O514" s="184"/>
      <c r="P514" s="184">
        <f t="shared" si="301"/>
        <v>0</v>
      </c>
      <c r="Q514" s="207"/>
      <c r="R514" s="185"/>
      <c r="S514" s="159"/>
      <c r="T514" s="195"/>
      <c r="U514" s="195">
        <f t="shared" si="277"/>
        <v>0</v>
      </c>
      <c r="W514" s="89">
        <v>2200112</v>
      </c>
      <c r="X514" s="89" t="s">
        <v>1402</v>
      </c>
      <c r="Y514" s="118"/>
    </row>
    <row r="515" customHeight="1" spans="1:25">
      <c r="A515" s="202">
        <v>2210103</v>
      </c>
      <c r="B515" s="75" t="s">
        <v>1403</v>
      </c>
      <c r="C515" s="60"/>
      <c r="D515" s="60"/>
      <c r="E515" s="99">
        <f t="shared" si="272"/>
        <v>0</v>
      </c>
      <c r="F515" s="98">
        <f t="shared" si="280"/>
        <v>-1000</v>
      </c>
      <c r="G515" s="99">
        <f t="shared" si="273"/>
        <v>-100</v>
      </c>
      <c r="H515" s="60"/>
      <c r="I515" s="98">
        <f t="shared" si="274"/>
        <v>0</v>
      </c>
      <c r="J515" s="99">
        <f t="shared" si="275"/>
        <v>0</v>
      </c>
      <c r="K515" s="202">
        <v>2210103</v>
      </c>
      <c r="L515" s="202" t="s">
        <v>1403</v>
      </c>
      <c r="M515" s="184">
        <v>1000</v>
      </c>
      <c r="N515" s="184"/>
      <c r="O515" s="184"/>
      <c r="P515" s="184">
        <f t="shared" si="301"/>
        <v>0</v>
      </c>
      <c r="Q515" s="207"/>
      <c r="R515" s="185"/>
      <c r="S515" s="159"/>
      <c r="T515" s="195"/>
      <c r="U515" s="195">
        <f t="shared" si="277"/>
        <v>0</v>
      </c>
      <c r="W515" s="89">
        <v>2200113</v>
      </c>
      <c r="X515" s="89" t="s">
        <v>1404</v>
      </c>
      <c r="Y515" s="118"/>
    </row>
    <row r="516" customHeight="1" spans="1:25">
      <c r="A516" s="202">
        <v>2210104</v>
      </c>
      <c r="B516" s="75" t="s">
        <v>1405</v>
      </c>
      <c r="C516" s="60"/>
      <c r="D516" s="60"/>
      <c r="E516" s="99">
        <f t="shared" si="272"/>
        <v>0</v>
      </c>
      <c r="F516" s="98">
        <f t="shared" si="280"/>
        <v>0</v>
      </c>
      <c r="G516" s="99">
        <f t="shared" si="273"/>
        <v>0</v>
      </c>
      <c r="H516" s="60"/>
      <c r="I516" s="98">
        <f t="shared" si="274"/>
        <v>0</v>
      </c>
      <c r="J516" s="99">
        <f t="shared" si="275"/>
        <v>0</v>
      </c>
      <c r="K516" s="202">
        <v>2210104</v>
      </c>
      <c r="L516" s="202" t="s">
        <v>1405</v>
      </c>
      <c r="M516" s="184"/>
      <c r="N516" s="184"/>
      <c r="O516" s="184"/>
      <c r="P516" s="184">
        <f t="shared" si="301"/>
        <v>0</v>
      </c>
      <c r="Q516" s="207"/>
      <c r="R516" s="185"/>
      <c r="S516" s="159"/>
      <c r="T516" s="195"/>
      <c r="U516" s="195">
        <f t="shared" si="277"/>
        <v>0</v>
      </c>
      <c r="V516" s="188"/>
      <c r="W516" s="89">
        <v>2200114</v>
      </c>
      <c r="X516" s="89" t="s">
        <v>1406</v>
      </c>
      <c r="Y516" s="118"/>
    </row>
    <row r="517" customHeight="1" spans="1:25">
      <c r="A517" s="202">
        <v>2210105</v>
      </c>
      <c r="B517" s="75" t="s">
        <v>1407</v>
      </c>
      <c r="C517" s="60">
        <v>70</v>
      </c>
      <c r="D517" s="60">
        <v>95</v>
      </c>
      <c r="E517" s="99">
        <f t="shared" si="272"/>
        <v>135.714285714286</v>
      </c>
      <c r="F517" s="98">
        <f t="shared" si="280"/>
        <v>92</v>
      </c>
      <c r="G517" s="99">
        <f t="shared" si="273"/>
        <v>3066.66666666667</v>
      </c>
      <c r="H517" s="60">
        <v>20</v>
      </c>
      <c r="I517" s="98">
        <f t="shared" si="274"/>
        <v>-50</v>
      </c>
      <c r="J517" s="99">
        <f t="shared" si="275"/>
        <v>-71.4285714285714</v>
      </c>
      <c r="K517" s="202">
        <v>2210105</v>
      </c>
      <c r="L517" s="202" t="s">
        <v>1407</v>
      </c>
      <c r="M517" s="184">
        <v>3</v>
      </c>
      <c r="N517" s="184">
        <v>70</v>
      </c>
      <c r="O517" s="184">
        <f>C517</f>
        <v>70</v>
      </c>
      <c r="P517" s="184">
        <f t="shared" si="301"/>
        <v>95</v>
      </c>
      <c r="Q517" s="207"/>
      <c r="R517" s="185"/>
      <c r="S517" s="159"/>
      <c r="T517" s="195"/>
      <c r="U517" s="195">
        <f t="shared" si="277"/>
        <v>0</v>
      </c>
      <c r="V517" s="188"/>
      <c r="W517" s="89">
        <v>2200115</v>
      </c>
      <c r="X517" s="89" t="s">
        <v>1408</v>
      </c>
      <c r="Y517" s="118"/>
    </row>
    <row r="518" customHeight="1" spans="1:25">
      <c r="A518" s="202">
        <v>2210106</v>
      </c>
      <c r="B518" s="75" t="s">
        <v>1409</v>
      </c>
      <c r="C518" s="60"/>
      <c r="D518" s="60"/>
      <c r="E518" s="99">
        <f t="shared" ref="E518:E578" si="314">IF(C518&lt;&gt;0,D518/C518*100,0)</f>
        <v>0</v>
      </c>
      <c r="F518" s="98">
        <f t="shared" si="280"/>
        <v>0</v>
      </c>
      <c r="G518" s="99">
        <f t="shared" ref="G518:G578" si="315">IF(M518&lt;&gt;0,(D518/M518-1)*100,0)</f>
        <v>0</v>
      </c>
      <c r="H518" s="60"/>
      <c r="I518" s="98">
        <f t="shared" ref="I518:I578" si="316">H518-C518</f>
        <v>0</v>
      </c>
      <c r="J518" s="99">
        <f t="shared" ref="J518:J578" si="317">IF(C518&lt;&gt;0,(H518/C518-1)*100,0)</f>
        <v>0</v>
      </c>
      <c r="K518" s="202">
        <v>2210106</v>
      </c>
      <c r="L518" s="202" t="s">
        <v>1409</v>
      </c>
      <c r="M518" s="184"/>
      <c r="N518" s="184"/>
      <c r="O518" s="184"/>
      <c r="P518" s="184">
        <f t="shared" si="301"/>
        <v>0</v>
      </c>
      <c r="Q518" s="207"/>
      <c r="R518" s="185"/>
      <c r="S518" s="159"/>
      <c r="T518" s="195"/>
      <c r="U518" s="195">
        <f t="shared" ref="U518:U581" si="318">Q518+R518+S518+T518</f>
        <v>0</v>
      </c>
      <c r="W518" s="89">
        <v>2200116</v>
      </c>
      <c r="X518" s="89" t="s">
        <v>1410</v>
      </c>
      <c r="Y518" s="118"/>
    </row>
    <row r="519" customHeight="1" spans="1:25">
      <c r="A519" s="202">
        <v>2210107</v>
      </c>
      <c r="B519" s="75" t="s">
        <v>1411</v>
      </c>
      <c r="C519" s="60"/>
      <c r="D519" s="60">
        <v>9</v>
      </c>
      <c r="E519" s="99">
        <f t="shared" si="314"/>
        <v>0</v>
      </c>
      <c r="F519" s="98">
        <f t="shared" si="280"/>
        <v>9</v>
      </c>
      <c r="G519" s="99">
        <f t="shared" si="315"/>
        <v>0</v>
      </c>
      <c r="H519" s="60">
        <v>5</v>
      </c>
      <c r="I519" s="98">
        <f t="shared" si="316"/>
        <v>5</v>
      </c>
      <c r="J519" s="99">
        <f t="shared" si="317"/>
        <v>0</v>
      </c>
      <c r="K519" s="202">
        <v>2210107</v>
      </c>
      <c r="L519" s="202" t="s">
        <v>1411</v>
      </c>
      <c r="M519" s="184"/>
      <c r="N519" s="184">
        <v>6</v>
      </c>
      <c r="O519" s="184"/>
      <c r="P519" s="184">
        <f t="shared" si="301"/>
        <v>9</v>
      </c>
      <c r="Q519" s="207"/>
      <c r="R519" s="185"/>
      <c r="S519" s="159"/>
      <c r="T519" s="195"/>
      <c r="U519" s="195">
        <f t="shared" si="318"/>
        <v>0</v>
      </c>
      <c r="W519" s="89">
        <v>2200119</v>
      </c>
      <c r="X519" s="89" t="s">
        <v>1412</v>
      </c>
      <c r="Y519" s="118"/>
    </row>
    <row r="520" customHeight="1" spans="1:25">
      <c r="A520" s="202">
        <v>2210108</v>
      </c>
      <c r="B520" s="75" t="s">
        <v>1413</v>
      </c>
      <c r="C520" s="60"/>
      <c r="D520" s="60"/>
      <c r="E520" s="99">
        <f t="shared" si="314"/>
        <v>0</v>
      </c>
      <c r="F520" s="98">
        <f t="shared" si="280"/>
        <v>-185</v>
      </c>
      <c r="G520" s="99">
        <f t="shared" si="315"/>
        <v>-100</v>
      </c>
      <c r="H520" s="60"/>
      <c r="I520" s="98">
        <f t="shared" si="316"/>
        <v>0</v>
      </c>
      <c r="J520" s="99">
        <f t="shared" si="317"/>
        <v>0</v>
      </c>
      <c r="K520" s="202">
        <v>2210108</v>
      </c>
      <c r="L520" s="202" t="s">
        <v>1414</v>
      </c>
      <c r="M520" s="184">
        <v>185</v>
      </c>
      <c r="N520" s="184"/>
      <c r="O520" s="184">
        <v>8</v>
      </c>
      <c r="P520" s="184">
        <f t="shared" si="301"/>
        <v>0</v>
      </c>
      <c r="Q520" s="207"/>
      <c r="R520" s="185"/>
      <c r="S520" s="159"/>
      <c r="T520" s="195"/>
      <c r="U520" s="195">
        <f t="shared" si="318"/>
        <v>0</v>
      </c>
      <c r="V520" s="188"/>
      <c r="W520" s="89">
        <v>2200120</v>
      </c>
      <c r="X520" s="89" t="s">
        <v>1415</v>
      </c>
      <c r="Y520" s="118"/>
    </row>
    <row r="521" customHeight="1" spans="1:25">
      <c r="A521" s="202">
        <v>2210109</v>
      </c>
      <c r="B521" s="75" t="s">
        <v>1416</v>
      </c>
      <c r="C521" s="60"/>
      <c r="D521" s="60"/>
      <c r="E521" s="99">
        <f t="shared" si="314"/>
        <v>0</v>
      </c>
      <c r="F521" s="98">
        <f t="shared" si="280"/>
        <v>0</v>
      </c>
      <c r="G521" s="99">
        <f t="shared" si="315"/>
        <v>0</v>
      </c>
      <c r="H521" s="60"/>
      <c r="I521" s="98">
        <f t="shared" si="316"/>
        <v>0</v>
      </c>
      <c r="J521" s="99">
        <f t="shared" si="317"/>
        <v>0</v>
      </c>
      <c r="K521" s="202">
        <v>2210109</v>
      </c>
      <c r="L521" s="202" t="s">
        <v>1417</v>
      </c>
      <c r="M521" s="184"/>
      <c r="N521" s="184"/>
      <c r="O521" s="184"/>
      <c r="P521" s="184">
        <f t="shared" si="301"/>
        <v>0</v>
      </c>
      <c r="Q521" s="207"/>
      <c r="R521" s="185"/>
      <c r="S521" s="159"/>
      <c r="T521" s="195"/>
      <c r="U521" s="195">
        <f t="shared" si="318"/>
        <v>0</v>
      </c>
      <c r="V521" s="188"/>
      <c r="W521" s="89">
        <v>2200121</v>
      </c>
      <c r="X521" s="89" t="s">
        <v>1418</v>
      </c>
      <c r="Y521" s="118"/>
    </row>
    <row r="522" customHeight="1" spans="1:25">
      <c r="A522" s="202">
        <v>2210199</v>
      </c>
      <c r="B522" s="75" t="s">
        <v>1419</v>
      </c>
      <c r="C522" s="60"/>
      <c r="D522" s="60"/>
      <c r="E522" s="99">
        <f t="shared" si="314"/>
        <v>0</v>
      </c>
      <c r="F522" s="98">
        <f t="shared" ref="F522:F578" si="319">D522-M522</f>
        <v>0</v>
      </c>
      <c r="G522" s="99">
        <f t="shared" si="315"/>
        <v>0</v>
      </c>
      <c r="H522" s="60"/>
      <c r="I522" s="98">
        <f t="shared" si="316"/>
        <v>0</v>
      </c>
      <c r="J522" s="99">
        <f t="shared" si="317"/>
        <v>0</v>
      </c>
      <c r="K522" s="202">
        <v>2210199</v>
      </c>
      <c r="L522" s="202" t="s">
        <v>1419</v>
      </c>
      <c r="M522" s="184"/>
      <c r="N522" s="184"/>
      <c r="O522" s="184"/>
      <c r="P522" s="184">
        <f t="shared" si="301"/>
        <v>0</v>
      </c>
      <c r="Q522" s="207"/>
      <c r="R522" s="185"/>
      <c r="S522" s="159"/>
      <c r="T522" s="195"/>
      <c r="U522" s="195">
        <f t="shared" si="318"/>
        <v>0</v>
      </c>
      <c r="W522" s="89">
        <v>2200122</v>
      </c>
      <c r="X522" s="89" t="s">
        <v>1420</v>
      </c>
      <c r="Y522" s="118"/>
    </row>
    <row r="523" customHeight="1" spans="1:25">
      <c r="A523" s="202">
        <v>22102</v>
      </c>
      <c r="B523" s="75" t="s">
        <v>1421</v>
      </c>
      <c r="C523" s="60">
        <f t="shared" ref="C523:H523" si="320">SUM(C524:C524)</f>
        <v>1009</v>
      </c>
      <c r="D523" s="60">
        <f t="shared" si="320"/>
        <v>813</v>
      </c>
      <c r="E523" s="99">
        <f t="shared" si="314"/>
        <v>80.5748265609514</v>
      </c>
      <c r="F523" s="98">
        <f t="shared" si="319"/>
        <v>-636</v>
      </c>
      <c r="G523" s="99">
        <f t="shared" si="315"/>
        <v>-43.8923395445135</v>
      </c>
      <c r="H523" s="60">
        <f t="shared" si="320"/>
        <v>1615</v>
      </c>
      <c r="I523" s="98">
        <f t="shared" si="316"/>
        <v>606</v>
      </c>
      <c r="J523" s="99">
        <f t="shared" si="317"/>
        <v>60.0594648166501</v>
      </c>
      <c r="K523" s="202">
        <v>22102</v>
      </c>
      <c r="L523" s="204" t="s">
        <v>1421</v>
      </c>
      <c r="M523" s="91">
        <f t="shared" ref="M523:O523" si="321">SUM(M524:M524)</f>
        <v>1449</v>
      </c>
      <c r="N523" s="91">
        <f t="shared" si="321"/>
        <v>639</v>
      </c>
      <c r="O523" s="60">
        <f t="shared" si="321"/>
        <v>1031</v>
      </c>
      <c r="P523" s="184">
        <f t="shared" si="301"/>
        <v>813</v>
      </c>
      <c r="Q523" s="207"/>
      <c r="R523" s="185"/>
      <c r="S523" s="159"/>
      <c r="T523" s="195"/>
      <c r="U523" s="195">
        <f t="shared" si="318"/>
        <v>0</v>
      </c>
      <c r="W523" s="89">
        <v>2200123</v>
      </c>
      <c r="X523" s="89" t="s">
        <v>1422</v>
      </c>
      <c r="Y523" s="118"/>
    </row>
    <row r="524" customHeight="1" spans="1:25">
      <c r="A524" s="202">
        <v>2210201</v>
      </c>
      <c r="B524" s="75" t="s">
        <v>1423</v>
      </c>
      <c r="C524" s="60">
        <v>1009</v>
      </c>
      <c r="D524" s="60">
        <v>813</v>
      </c>
      <c r="E524" s="99">
        <f t="shared" si="314"/>
        <v>80.5748265609514</v>
      </c>
      <c r="F524" s="98">
        <f t="shared" si="319"/>
        <v>-636</v>
      </c>
      <c r="G524" s="99">
        <f t="shared" si="315"/>
        <v>-43.8923395445135</v>
      </c>
      <c r="H524" s="60">
        <v>1615</v>
      </c>
      <c r="I524" s="98">
        <f t="shared" si="316"/>
        <v>606</v>
      </c>
      <c r="J524" s="99">
        <f t="shared" si="317"/>
        <v>60.0594648166501</v>
      </c>
      <c r="K524" s="202">
        <v>2210201</v>
      </c>
      <c r="L524" s="202" t="s">
        <v>1423</v>
      </c>
      <c r="M524" s="91">
        <v>1449</v>
      </c>
      <c r="N524" s="184">
        <v>639</v>
      </c>
      <c r="O524" s="184">
        <f>C524+22</f>
        <v>1031</v>
      </c>
      <c r="P524" s="184">
        <f t="shared" si="301"/>
        <v>813</v>
      </c>
      <c r="Q524" s="207"/>
      <c r="R524" s="185"/>
      <c r="S524" s="159"/>
      <c r="T524" s="195"/>
      <c r="U524" s="195">
        <f t="shared" si="318"/>
        <v>0</v>
      </c>
      <c r="V524" s="188"/>
      <c r="W524" s="89">
        <v>2200124</v>
      </c>
      <c r="X524" s="89" t="s">
        <v>1424</v>
      </c>
      <c r="Y524" s="118"/>
    </row>
    <row r="525" customHeight="1" spans="1:25">
      <c r="A525" s="202">
        <v>22103</v>
      </c>
      <c r="B525" s="75" t="s">
        <v>1425</v>
      </c>
      <c r="C525" s="60">
        <f t="shared" ref="C525:H525" si="322">SUM(C526:C526)</f>
        <v>0</v>
      </c>
      <c r="D525" s="60">
        <f t="shared" si="322"/>
        <v>0</v>
      </c>
      <c r="E525" s="99">
        <f t="shared" si="314"/>
        <v>0</v>
      </c>
      <c r="F525" s="98">
        <f t="shared" si="319"/>
        <v>0</v>
      </c>
      <c r="G525" s="99">
        <f t="shared" si="315"/>
        <v>0</v>
      </c>
      <c r="H525" s="60">
        <f t="shared" si="322"/>
        <v>0</v>
      </c>
      <c r="I525" s="98">
        <f t="shared" si="316"/>
        <v>0</v>
      </c>
      <c r="J525" s="99">
        <f t="shared" si="317"/>
        <v>0</v>
      </c>
      <c r="K525" s="202">
        <v>22103</v>
      </c>
      <c r="L525" s="204" t="s">
        <v>1425</v>
      </c>
      <c r="M525" s="184"/>
      <c r="N525" s="184"/>
      <c r="O525" s="184"/>
      <c r="P525" s="184">
        <f t="shared" si="301"/>
        <v>0</v>
      </c>
      <c r="Q525" s="207"/>
      <c r="R525" s="185"/>
      <c r="S525" s="159"/>
      <c r="T525" s="195"/>
      <c r="U525" s="195">
        <f t="shared" si="318"/>
        <v>0</v>
      </c>
      <c r="W525" s="89">
        <v>2200127</v>
      </c>
      <c r="X525" s="89" t="s">
        <v>1426</v>
      </c>
      <c r="Y525" s="118"/>
    </row>
    <row r="526" customHeight="1" spans="1:25">
      <c r="A526" s="202">
        <v>2210399</v>
      </c>
      <c r="B526" s="75" t="s">
        <v>1427</v>
      </c>
      <c r="C526" s="60"/>
      <c r="D526" s="60"/>
      <c r="E526" s="99">
        <f t="shared" si="314"/>
        <v>0</v>
      </c>
      <c r="F526" s="98">
        <f t="shared" si="319"/>
        <v>0</v>
      </c>
      <c r="G526" s="99">
        <f t="shared" si="315"/>
        <v>0</v>
      </c>
      <c r="H526" s="60"/>
      <c r="I526" s="98">
        <f t="shared" si="316"/>
        <v>0</v>
      </c>
      <c r="J526" s="99">
        <f t="shared" si="317"/>
        <v>0</v>
      </c>
      <c r="K526" s="202">
        <v>2210399</v>
      </c>
      <c r="L526" s="202" t="s">
        <v>1427</v>
      </c>
      <c r="M526" s="184"/>
      <c r="N526" s="184"/>
      <c r="O526" s="184"/>
      <c r="P526" s="184">
        <f t="shared" si="301"/>
        <v>0</v>
      </c>
      <c r="Q526" s="207"/>
      <c r="R526" s="185"/>
      <c r="S526" s="159"/>
      <c r="T526" s="195"/>
      <c r="U526" s="195">
        <f t="shared" si="318"/>
        <v>0</v>
      </c>
      <c r="W526" s="89">
        <v>2200150</v>
      </c>
      <c r="X526" s="89" t="s">
        <v>497</v>
      </c>
      <c r="Y526" s="118"/>
    </row>
    <row r="527" s="67" customFormat="1" customHeight="1" spans="1:25">
      <c r="A527" s="204">
        <v>222</v>
      </c>
      <c r="B527" s="97" t="s">
        <v>1428</v>
      </c>
      <c r="C527" s="55"/>
      <c r="D527" s="55"/>
      <c r="E527" s="96">
        <f t="shared" si="314"/>
        <v>0</v>
      </c>
      <c r="F527" s="95">
        <f t="shared" si="319"/>
        <v>0</v>
      </c>
      <c r="G527" s="96">
        <f t="shared" si="315"/>
        <v>0</v>
      </c>
      <c r="H527" s="55">
        <f>SUM(H528,H530,H532,H534,)</f>
        <v>0</v>
      </c>
      <c r="I527" s="95">
        <f t="shared" si="316"/>
        <v>0</v>
      </c>
      <c r="J527" s="96">
        <f t="shared" si="317"/>
        <v>0</v>
      </c>
      <c r="K527" s="204">
        <v>222</v>
      </c>
      <c r="L527" s="204" t="s">
        <v>1429</v>
      </c>
      <c r="M527" s="184"/>
      <c r="N527" s="184"/>
      <c r="O527" s="184" t="e">
        <f>SUM(O528,O532,O534,#REF!)</f>
        <v>#REF!</v>
      </c>
      <c r="P527" s="184">
        <f t="shared" si="301"/>
        <v>0</v>
      </c>
      <c r="Q527" s="207"/>
      <c r="R527" s="159"/>
      <c r="S527" s="159"/>
      <c r="T527" s="193"/>
      <c r="U527" s="193">
        <f t="shared" si="318"/>
        <v>0</v>
      </c>
      <c r="V527" s="188"/>
      <c r="W527" s="89">
        <v>2200199</v>
      </c>
      <c r="X527" s="89" t="s">
        <v>1430</v>
      </c>
      <c r="Y527" s="118"/>
    </row>
    <row r="528" customHeight="1" spans="1:25">
      <c r="A528" s="202">
        <v>22201</v>
      </c>
      <c r="B528" s="75" t="s">
        <v>1431</v>
      </c>
      <c r="C528" s="60">
        <f t="shared" ref="C528:H528" si="323">SUM(C529:C529)</f>
        <v>0</v>
      </c>
      <c r="D528" s="60">
        <f t="shared" si="323"/>
        <v>0</v>
      </c>
      <c r="E528" s="99">
        <f t="shared" si="314"/>
        <v>0</v>
      </c>
      <c r="F528" s="98">
        <f t="shared" si="319"/>
        <v>0</v>
      </c>
      <c r="G528" s="99">
        <f t="shared" si="315"/>
        <v>0</v>
      </c>
      <c r="H528" s="60">
        <f t="shared" si="323"/>
        <v>0</v>
      </c>
      <c r="I528" s="98">
        <f t="shared" si="316"/>
        <v>0</v>
      </c>
      <c r="J528" s="99">
        <f t="shared" si="317"/>
        <v>0</v>
      </c>
      <c r="K528" s="202">
        <v>22201</v>
      </c>
      <c r="L528" s="204" t="s">
        <v>1432</v>
      </c>
      <c r="M528" s="184"/>
      <c r="N528" s="184"/>
      <c r="O528" s="184"/>
      <c r="P528" s="184">
        <f t="shared" si="301"/>
        <v>0</v>
      </c>
      <c r="Q528" s="207"/>
      <c r="R528" s="185"/>
      <c r="S528" s="159"/>
      <c r="T528" s="195"/>
      <c r="U528" s="195">
        <f t="shared" si="318"/>
        <v>0</v>
      </c>
      <c r="V528" s="188"/>
      <c r="W528" s="89">
        <v>22005</v>
      </c>
      <c r="X528" s="194" t="s">
        <v>1433</v>
      </c>
      <c r="Y528" s="118"/>
    </row>
    <row r="529" customHeight="1" spans="1:25">
      <c r="A529" s="202">
        <v>2220199</v>
      </c>
      <c r="B529" s="75" t="s">
        <v>1434</v>
      </c>
      <c r="C529" s="60"/>
      <c r="D529" s="60"/>
      <c r="E529" s="99">
        <f t="shared" si="314"/>
        <v>0</v>
      </c>
      <c r="F529" s="98">
        <f t="shared" si="319"/>
        <v>0</v>
      </c>
      <c r="G529" s="99">
        <f t="shared" si="315"/>
        <v>0</v>
      </c>
      <c r="H529" s="60"/>
      <c r="I529" s="98">
        <f t="shared" si="316"/>
        <v>0</v>
      </c>
      <c r="J529" s="99">
        <f t="shared" si="317"/>
        <v>0</v>
      </c>
      <c r="K529" s="202">
        <v>2220199</v>
      </c>
      <c r="L529" s="202" t="s">
        <v>1435</v>
      </c>
      <c r="M529" s="184"/>
      <c r="N529" s="184"/>
      <c r="O529" s="184"/>
      <c r="P529" s="184">
        <f t="shared" si="301"/>
        <v>0</v>
      </c>
      <c r="Q529" s="207"/>
      <c r="R529" s="185"/>
      <c r="S529" s="159"/>
      <c r="T529" s="195"/>
      <c r="U529" s="195">
        <f t="shared" si="318"/>
        <v>0</v>
      </c>
      <c r="V529" s="188"/>
      <c r="W529" s="89">
        <v>2200506</v>
      </c>
      <c r="X529" s="89" t="s">
        <v>1436</v>
      </c>
      <c r="Y529" s="118"/>
    </row>
    <row r="530" customHeight="1" spans="1:25">
      <c r="A530" s="202">
        <v>22203</v>
      </c>
      <c r="B530" s="75" t="s">
        <v>1437</v>
      </c>
      <c r="C530" s="60">
        <f t="shared" ref="C530:H530" si="324">SUM(C531:C531)</f>
        <v>0</v>
      </c>
      <c r="D530" s="60">
        <f t="shared" si="324"/>
        <v>0</v>
      </c>
      <c r="E530" s="99">
        <f t="shared" si="314"/>
        <v>0</v>
      </c>
      <c r="F530" s="98">
        <f t="shared" si="319"/>
        <v>0</v>
      </c>
      <c r="G530" s="99">
        <f t="shared" si="315"/>
        <v>0</v>
      </c>
      <c r="H530" s="60">
        <f t="shared" si="324"/>
        <v>0</v>
      </c>
      <c r="I530" s="98">
        <f t="shared" si="316"/>
        <v>0</v>
      </c>
      <c r="J530" s="99">
        <f t="shared" si="317"/>
        <v>0</v>
      </c>
      <c r="K530" s="202">
        <v>22203</v>
      </c>
      <c r="L530" s="202" t="s">
        <v>1437</v>
      </c>
      <c r="M530" s="184"/>
      <c r="N530" s="184"/>
      <c r="O530" s="184"/>
      <c r="P530" s="184">
        <f t="shared" si="301"/>
        <v>0</v>
      </c>
      <c r="Q530" s="207"/>
      <c r="R530" s="185"/>
      <c r="S530" s="159"/>
      <c r="T530" s="195"/>
      <c r="U530" s="195">
        <f t="shared" si="318"/>
        <v>0</v>
      </c>
      <c r="V530" s="188"/>
      <c r="W530" s="89">
        <v>2200507</v>
      </c>
      <c r="X530" s="89" t="s">
        <v>1438</v>
      </c>
      <c r="Y530" s="118"/>
    </row>
    <row r="531" customHeight="1" spans="1:25">
      <c r="A531" s="202">
        <v>2220399</v>
      </c>
      <c r="B531" s="75" t="s">
        <v>1439</v>
      </c>
      <c r="C531" s="60"/>
      <c r="D531" s="60"/>
      <c r="E531" s="99">
        <f t="shared" si="314"/>
        <v>0</v>
      </c>
      <c r="F531" s="98">
        <f t="shared" si="319"/>
        <v>0</v>
      </c>
      <c r="G531" s="99">
        <f t="shared" si="315"/>
        <v>0</v>
      </c>
      <c r="H531" s="60"/>
      <c r="I531" s="98">
        <f t="shared" si="316"/>
        <v>0</v>
      </c>
      <c r="J531" s="99">
        <f t="shared" si="317"/>
        <v>0</v>
      </c>
      <c r="K531" s="202">
        <v>2220399</v>
      </c>
      <c r="L531" s="202" t="s">
        <v>1439</v>
      </c>
      <c r="M531" s="184"/>
      <c r="N531" s="184"/>
      <c r="O531" s="184"/>
      <c r="P531" s="184">
        <f t="shared" si="301"/>
        <v>0</v>
      </c>
      <c r="Q531" s="207"/>
      <c r="R531" s="185"/>
      <c r="S531" s="159"/>
      <c r="T531" s="195"/>
      <c r="U531" s="195">
        <f t="shared" si="318"/>
        <v>0</v>
      </c>
      <c r="V531" s="188"/>
      <c r="W531" s="89">
        <v>2200512</v>
      </c>
      <c r="X531" s="89" t="s">
        <v>1440</v>
      </c>
      <c r="Y531" s="118"/>
    </row>
    <row r="532" customHeight="1" spans="1:25">
      <c r="A532" s="202">
        <v>22204</v>
      </c>
      <c r="B532" s="75" t="s">
        <v>1441</v>
      </c>
      <c r="C532" s="60">
        <f t="shared" ref="C532:H532" si="325">SUM(C533:C533)</f>
        <v>0</v>
      </c>
      <c r="D532" s="60">
        <f t="shared" si="325"/>
        <v>0</v>
      </c>
      <c r="E532" s="99">
        <f t="shared" si="314"/>
        <v>0</v>
      </c>
      <c r="F532" s="98">
        <f t="shared" si="319"/>
        <v>0</v>
      </c>
      <c r="G532" s="99">
        <f t="shared" si="315"/>
        <v>0</v>
      </c>
      <c r="H532" s="60">
        <f t="shared" si="325"/>
        <v>0</v>
      </c>
      <c r="I532" s="98">
        <f t="shared" si="316"/>
        <v>0</v>
      </c>
      <c r="J532" s="99">
        <f t="shared" si="317"/>
        <v>0</v>
      </c>
      <c r="K532" s="202">
        <v>22204</v>
      </c>
      <c r="L532" s="204" t="s">
        <v>1441</v>
      </c>
      <c r="M532" s="184"/>
      <c r="N532" s="184"/>
      <c r="O532" s="184">
        <f>SUM(O533:O533)</f>
        <v>0</v>
      </c>
      <c r="P532" s="184">
        <f t="shared" si="301"/>
        <v>0</v>
      </c>
      <c r="Q532" s="207"/>
      <c r="R532" s="185"/>
      <c r="S532" s="159"/>
      <c r="T532" s="195"/>
      <c r="U532" s="195">
        <f t="shared" si="318"/>
        <v>0</v>
      </c>
      <c r="W532" s="89">
        <v>2200513</v>
      </c>
      <c r="X532" s="89" t="s">
        <v>1442</v>
      </c>
      <c r="Y532" s="118"/>
    </row>
    <row r="533" customHeight="1" spans="1:25">
      <c r="A533" s="202">
        <v>2220499</v>
      </c>
      <c r="B533" s="75" t="s">
        <v>1443</v>
      </c>
      <c r="C533" s="60"/>
      <c r="D533" s="60"/>
      <c r="E533" s="99">
        <f t="shared" si="314"/>
        <v>0</v>
      </c>
      <c r="F533" s="98">
        <f t="shared" si="319"/>
        <v>0</v>
      </c>
      <c r="G533" s="99">
        <f t="shared" si="315"/>
        <v>0</v>
      </c>
      <c r="H533" s="60"/>
      <c r="I533" s="98">
        <f t="shared" si="316"/>
        <v>0</v>
      </c>
      <c r="J533" s="99">
        <f t="shared" si="317"/>
        <v>0</v>
      </c>
      <c r="K533" s="202">
        <v>2220499</v>
      </c>
      <c r="L533" s="202" t="s">
        <v>1443</v>
      </c>
      <c r="M533" s="184"/>
      <c r="N533" s="184"/>
      <c r="O533" s="184"/>
      <c r="P533" s="184">
        <f t="shared" si="301"/>
        <v>0</v>
      </c>
      <c r="Q533" s="207"/>
      <c r="R533" s="185"/>
      <c r="S533" s="159"/>
      <c r="T533" s="195"/>
      <c r="U533" s="195">
        <f t="shared" si="318"/>
        <v>0</v>
      </c>
      <c r="W533" s="89">
        <v>221</v>
      </c>
      <c r="X533" s="194" t="s">
        <v>1444</v>
      </c>
      <c r="Y533" s="118"/>
    </row>
    <row r="534" customHeight="1" spans="1:25">
      <c r="A534" s="202">
        <v>22205</v>
      </c>
      <c r="B534" s="75" t="s">
        <v>1445</v>
      </c>
      <c r="C534" s="60">
        <f t="shared" ref="C534:H534" si="326">SUM(C535:C535)</f>
        <v>0</v>
      </c>
      <c r="D534" s="60">
        <f t="shared" si="326"/>
        <v>0</v>
      </c>
      <c r="E534" s="99">
        <f t="shared" si="314"/>
        <v>0</v>
      </c>
      <c r="F534" s="98">
        <f t="shared" si="319"/>
        <v>0</v>
      </c>
      <c r="G534" s="99">
        <f t="shared" si="315"/>
        <v>0</v>
      </c>
      <c r="H534" s="60">
        <f t="shared" si="326"/>
        <v>0</v>
      </c>
      <c r="I534" s="98">
        <f t="shared" si="316"/>
        <v>0</v>
      </c>
      <c r="J534" s="99">
        <f t="shared" si="317"/>
        <v>0</v>
      </c>
      <c r="K534" s="202">
        <v>22205</v>
      </c>
      <c r="L534" s="204" t="s">
        <v>1445</v>
      </c>
      <c r="M534" s="184"/>
      <c r="N534" s="184"/>
      <c r="O534" s="184"/>
      <c r="P534" s="184">
        <f t="shared" si="301"/>
        <v>0</v>
      </c>
      <c r="Q534" s="207"/>
      <c r="R534" s="185"/>
      <c r="S534" s="159"/>
      <c r="T534" s="195"/>
      <c r="U534" s="195">
        <f t="shared" si="318"/>
        <v>0</v>
      </c>
      <c r="V534" s="188"/>
      <c r="W534" s="89">
        <v>22101</v>
      </c>
      <c r="X534" s="194" t="s">
        <v>1446</v>
      </c>
      <c r="Y534" s="118"/>
    </row>
    <row r="535" customHeight="1" spans="1:25">
      <c r="A535" s="202">
        <v>2220599</v>
      </c>
      <c r="B535" s="75" t="s">
        <v>1447</v>
      </c>
      <c r="C535" s="60"/>
      <c r="D535" s="60"/>
      <c r="E535" s="99">
        <f t="shared" si="314"/>
        <v>0</v>
      </c>
      <c r="F535" s="98">
        <f t="shared" si="319"/>
        <v>0</v>
      </c>
      <c r="G535" s="99">
        <f t="shared" si="315"/>
        <v>0</v>
      </c>
      <c r="H535" s="60"/>
      <c r="I535" s="98">
        <f t="shared" si="316"/>
        <v>0</v>
      </c>
      <c r="J535" s="99">
        <f t="shared" si="317"/>
        <v>0</v>
      </c>
      <c r="K535" s="202">
        <v>2220599</v>
      </c>
      <c r="L535" s="202" t="s">
        <v>1447</v>
      </c>
      <c r="M535" s="184"/>
      <c r="N535" s="184"/>
      <c r="O535" s="184"/>
      <c r="P535" s="184">
        <f t="shared" si="301"/>
        <v>0</v>
      </c>
      <c r="Q535" s="207"/>
      <c r="R535" s="185"/>
      <c r="S535" s="159"/>
      <c r="T535" s="195"/>
      <c r="U535" s="195">
        <f t="shared" si="318"/>
        <v>0</v>
      </c>
      <c r="V535" s="188"/>
      <c r="W535" s="89">
        <v>2210201</v>
      </c>
      <c r="X535" s="89" t="s">
        <v>1448</v>
      </c>
      <c r="Y535" s="118"/>
    </row>
    <row r="536" s="67" customFormat="1" customHeight="1" spans="1:25">
      <c r="A536" s="204">
        <v>224</v>
      </c>
      <c r="B536" s="97" t="s">
        <v>1449</v>
      </c>
      <c r="C536" s="55">
        <f t="shared" ref="C536:H536" si="327">SUM(C537,C544,C547,C549,C551,C553,C557,C562)</f>
        <v>1434</v>
      </c>
      <c r="D536" s="55">
        <f t="shared" si="327"/>
        <v>889</v>
      </c>
      <c r="E536" s="96">
        <f t="shared" si="314"/>
        <v>61.9944211994421</v>
      </c>
      <c r="F536" s="95">
        <f t="shared" si="319"/>
        <v>-243</v>
      </c>
      <c r="G536" s="96">
        <f t="shared" si="315"/>
        <v>-21.4664310954064</v>
      </c>
      <c r="H536" s="55">
        <f t="shared" si="327"/>
        <v>1629</v>
      </c>
      <c r="I536" s="95">
        <f t="shared" si="316"/>
        <v>195</v>
      </c>
      <c r="J536" s="96">
        <f t="shared" si="317"/>
        <v>13.5983263598326</v>
      </c>
      <c r="K536" s="204">
        <v>224</v>
      </c>
      <c r="L536" s="204" t="s">
        <v>1450</v>
      </c>
      <c r="M536" s="91">
        <f>SUM(M537,M544,M547,M549,M551,M553,M557,M563)</f>
        <v>1132</v>
      </c>
      <c r="N536" s="91">
        <f>SUM(N537,N544,N547,N549,N551,N553,N557,N563)</f>
        <v>514</v>
      </c>
      <c r="O536" s="55">
        <f>SUM(O537,O544,O547,O549,O551,O553,O557,O562)</f>
        <v>1365</v>
      </c>
      <c r="P536" s="184">
        <f t="shared" si="301"/>
        <v>889</v>
      </c>
      <c r="Q536" s="207"/>
      <c r="R536" s="159"/>
      <c r="S536" s="159"/>
      <c r="T536" s="193"/>
      <c r="U536" s="193">
        <f t="shared" si="318"/>
        <v>0</v>
      </c>
      <c r="V536" s="188"/>
      <c r="W536" s="89">
        <v>2210202</v>
      </c>
      <c r="X536" s="89" t="s">
        <v>1451</v>
      </c>
      <c r="Y536" s="118"/>
    </row>
    <row r="537" customHeight="1" spans="1:25">
      <c r="A537" s="202">
        <v>22401</v>
      </c>
      <c r="B537" s="75" t="s">
        <v>1452</v>
      </c>
      <c r="C537" s="60">
        <f t="shared" ref="C537:H537" si="328">SUM(C538:C543)</f>
        <v>150</v>
      </c>
      <c r="D537" s="60">
        <f t="shared" si="328"/>
        <v>85</v>
      </c>
      <c r="E537" s="99">
        <f t="shared" si="314"/>
        <v>56.6666666666667</v>
      </c>
      <c r="F537" s="98">
        <f t="shared" si="319"/>
        <v>-28</v>
      </c>
      <c r="G537" s="99">
        <f t="shared" si="315"/>
        <v>-24.7787610619469</v>
      </c>
      <c r="H537" s="60">
        <f t="shared" si="328"/>
        <v>208</v>
      </c>
      <c r="I537" s="98">
        <f t="shared" si="316"/>
        <v>58</v>
      </c>
      <c r="J537" s="99">
        <f t="shared" si="317"/>
        <v>38.6666666666667</v>
      </c>
      <c r="K537" s="202">
        <v>22401</v>
      </c>
      <c r="L537" s="204" t="s">
        <v>1452</v>
      </c>
      <c r="M537" s="91">
        <f t="shared" ref="M537:O537" si="329">SUM(M538:M543)</f>
        <v>113</v>
      </c>
      <c r="N537" s="91">
        <f t="shared" si="329"/>
        <v>61</v>
      </c>
      <c r="O537" s="60">
        <f t="shared" si="329"/>
        <v>114</v>
      </c>
      <c r="P537" s="184">
        <f t="shared" si="301"/>
        <v>85</v>
      </c>
      <c r="Q537" s="207"/>
      <c r="R537" s="185"/>
      <c r="S537" s="159"/>
      <c r="T537" s="195"/>
      <c r="U537" s="195">
        <f t="shared" si="318"/>
        <v>0</v>
      </c>
      <c r="W537" s="89">
        <v>2210203</v>
      </c>
      <c r="X537" s="89" t="s">
        <v>1453</v>
      </c>
      <c r="Y537" s="118"/>
    </row>
    <row r="538" customHeight="1" spans="1:25">
      <c r="A538" s="202">
        <v>2240104</v>
      </c>
      <c r="B538" s="75" t="s">
        <v>1454</v>
      </c>
      <c r="C538" s="60"/>
      <c r="D538" s="60"/>
      <c r="E538" s="99">
        <f t="shared" si="314"/>
        <v>0</v>
      </c>
      <c r="F538" s="98">
        <f t="shared" si="319"/>
        <v>0</v>
      </c>
      <c r="G538" s="99">
        <f t="shared" si="315"/>
        <v>0</v>
      </c>
      <c r="H538" s="60">
        <v>27</v>
      </c>
      <c r="I538" s="98">
        <f t="shared" si="316"/>
        <v>27</v>
      </c>
      <c r="J538" s="99">
        <f t="shared" si="317"/>
        <v>0</v>
      </c>
      <c r="K538" s="202">
        <v>2240104</v>
      </c>
      <c r="L538" s="202" t="s">
        <v>1454</v>
      </c>
      <c r="M538" s="184"/>
      <c r="N538" s="184"/>
      <c r="O538" s="184"/>
      <c r="P538" s="184">
        <f t="shared" si="301"/>
        <v>0</v>
      </c>
      <c r="Q538" s="207"/>
      <c r="R538" s="185"/>
      <c r="S538" s="159"/>
      <c r="T538" s="195"/>
      <c r="U538" s="195">
        <f t="shared" si="318"/>
        <v>0</v>
      </c>
      <c r="W538" s="89">
        <v>2210399</v>
      </c>
      <c r="X538" s="89" t="s">
        <v>1455</v>
      </c>
      <c r="Y538" s="118"/>
    </row>
    <row r="539" customHeight="1" spans="1:25">
      <c r="A539" s="202">
        <v>2240106</v>
      </c>
      <c r="B539" s="75" t="s">
        <v>1456</v>
      </c>
      <c r="C539" s="60">
        <v>12</v>
      </c>
      <c r="D539" s="60">
        <v>45</v>
      </c>
      <c r="E539" s="99">
        <f t="shared" si="314"/>
        <v>375</v>
      </c>
      <c r="F539" s="98">
        <f t="shared" si="319"/>
        <v>-19</v>
      </c>
      <c r="G539" s="99">
        <f t="shared" si="315"/>
        <v>-29.6875</v>
      </c>
      <c r="H539" s="60">
        <v>24</v>
      </c>
      <c r="I539" s="98">
        <f t="shared" si="316"/>
        <v>12</v>
      </c>
      <c r="J539" s="99">
        <f t="shared" si="317"/>
        <v>100</v>
      </c>
      <c r="K539" s="202">
        <v>2240106</v>
      </c>
      <c r="L539" s="202" t="s">
        <v>1456</v>
      </c>
      <c r="M539" s="184">
        <v>64</v>
      </c>
      <c r="N539" s="184">
        <v>39</v>
      </c>
      <c r="O539" s="184">
        <f>C539+1</f>
        <v>13</v>
      </c>
      <c r="P539" s="184">
        <f t="shared" si="301"/>
        <v>45</v>
      </c>
      <c r="Q539" s="207"/>
      <c r="R539" s="185"/>
      <c r="S539" s="159"/>
      <c r="T539" s="195"/>
      <c r="U539" s="195">
        <f t="shared" si="318"/>
        <v>0</v>
      </c>
      <c r="V539" s="188"/>
      <c r="W539" s="89">
        <v>22201</v>
      </c>
      <c r="X539" s="194" t="s">
        <v>1457</v>
      </c>
      <c r="Y539" s="118"/>
    </row>
    <row r="540" customHeight="1" spans="1:25">
      <c r="A540" s="202">
        <v>2240107</v>
      </c>
      <c r="B540" s="75" t="s">
        <v>1458</v>
      </c>
      <c r="C540" s="60">
        <v>38</v>
      </c>
      <c r="D540" s="60"/>
      <c r="E540" s="99">
        <f t="shared" si="314"/>
        <v>0</v>
      </c>
      <c r="F540" s="98">
        <f t="shared" si="319"/>
        <v>0</v>
      </c>
      <c r="G540" s="99">
        <f t="shared" si="315"/>
        <v>0</v>
      </c>
      <c r="H540" s="60"/>
      <c r="I540" s="98">
        <f t="shared" si="316"/>
        <v>-38</v>
      </c>
      <c r="J540" s="99">
        <f t="shared" si="317"/>
        <v>-100</v>
      </c>
      <c r="K540" s="202">
        <v>2240107</v>
      </c>
      <c r="L540" s="202" t="s">
        <v>1459</v>
      </c>
      <c r="M540" s="184"/>
      <c r="N540" s="184"/>
      <c r="O540" s="184">
        <f>C540-10</f>
        <v>28</v>
      </c>
      <c r="P540" s="184">
        <f t="shared" si="301"/>
        <v>0</v>
      </c>
      <c r="Q540" s="207"/>
      <c r="R540" s="185"/>
      <c r="S540" s="159"/>
      <c r="T540" s="195"/>
      <c r="U540" s="195">
        <f t="shared" si="318"/>
        <v>0</v>
      </c>
      <c r="V540" s="188"/>
      <c r="W540" s="89">
        <v>2220101</v>
      </c>
      <c r="X540" s="89" t="s">
        <v>471</v>
      </c>
      <c r="Y540" s="118"/>
    </row>
    <row r="541" customHeight="1" spans="1:25">
      <c r="A541" s="202">
        <v>2240108</v>
      </c>
      <c r="B541" s="75" t="s">
        <v>1460</v>
      </c>
      <c r="C541" s="60">
        <v>3</v>
      </c>
      <c r="D541" s="60">
        <v>3</v>
      </c>
      <c r="E541" s="99">
        <f t="shared" si="314"/>
        <v>100</v>
      </c>
      <c r="F541" s="98">
        <f t="shared" si="319"/>
        <v>0</v>
      </c>
      <c r="G541" s="99">
        <f t="shared" si="315"/>
        <v>0</v>
      </c>
      <c r="H541" s="60">
        <v>3</v>
      </c>
      <c r="I541" s="98">
        <f t="shared" si="316"/>
        <v>0</v>
      </c>
      <c r="J541" s="99">
        <f t="shared" si="317"/>
        <v>0</v>
      </c>
      <c r="K541" s="202">
        <v>2240108</v>
      </c>
      <c r="L541" s="202" t="s">
        <v>1460</v>
      </c>
      <c r="M541" s="184">
        <v>3</v>
      </c>
      <c r="N541" s="184">
        <v>3</v>
      </c>
      <c r="O541" s="184">
        <f>C541-3</f>
        <v>0</v>
      </c>
      <c r="P541" s="184">
        <f t="shared" si="301"/>
        <v>3</v>
      </c>
      <c r="Q541" s="207"/>
      <c r="R541" s="185"/>
      <c r="S541" s="159"/>
      <c r="T541" s="195"/>
      <c r="U541" s="195">
        <f t="shared" si="318"/>
        <v>0</v>
      </c>
      <c r="W541" s="89">
        <v>2220102</v>
      </c>
      <c r="X541" s="89" t="s">
        <v>473</v>
      </c>
      <c r="Y541" s="118"/>
    </row>
    <row r="542" customHeight="1" spans="1:25">
      <c r="A542" s="202">
        <v>2240109</v>
      </c>
      <c r="B542" s="75" t="s">
        <v>1461</v>
      </c>
      <c r="C542" s="60">
        <v>22</v>
      </c>
      <c r="D542" s="60">
        <v>21</v>
      </c>
      <c r="E542" s="99">
        <f t="shared" si="314"/>
        <v>95.4545454545455</v>
      </c>
      <c r="F542" s="98">
        <f t="shared" si="319"/>
        <v>7</v>
      </c>
      <c r="G542" s="99">
        <f t="shared" si="315"/>
        <v>50</v>
      </c>
      <c r="H542" s="60">
        <v>21</v>
      </c>
      <c r="I542" s="98">
        <f t="shared" si="316"/>
        <v>-1</v>
      </c>
      <c r="J542" s="99">
        <f t="shared" si="317"/>
        <v>-4.54545454545454</v>
      </c>
      <c r="K542" s="202">
        <v>2240109</v>
      </c>
      <c r="L542" s="202" t="s">
        <v>1461</v>
      </c>
      <c r="M542" s="184">
        <v>14</v>
      </c>
      <c r="N542" s="184">
        <v>11</v>
      </c>
      <c r="O542" s="184">
        <f>C542-1</f>
        <v>21</v>
      </c>
      <c r="P542" s="184">
        <f t="shared" si="301"/>
        <v>21</v>
      </c>
      <c r="Q542" s="207"/>
      <c r="R542" s="185"/>
      <c r="S542" s="159"/>
      <c r="T542" s="195"/>
      <c r="U542" s="195">
        <f t="shared" si="318"/>
        <v>0</v>
      </c>
      <c r="W542" s="89">
        <v>2220103</v>
      </c>
      <c r="X542" s="89" t="s">
        <v>549</v>
      </c>
      <c r="Y542" s="118"/>
    </row>
    <row r="543" customHeight="1" spans="1:25">
      <c r="A543" s="202">
        <v>2240199</v>
      </c>
      <c r="B543" s="75" t="s">
        <v>1462</v>
      </c>
      <c r="C543" s="60">
        <v>75</v>
      </c>
      <c r="D543" s="60">
        <v>16</v>
      </c>
      <c r="E543" s="99">
        <f t="shared" si="314"/>
        <v>21.3333333333333</v>
      </c>
      <c r="F543" s="98">
        <f t="shared" si="319"/>
        <v>-16</v>
      </c>
      <c r="G543" s="99">
        <f t="shared" si="315"/>
        <v>-50</v>
      </c>
      <c r="H543" s="60">
        <v>133</v>
      </c>
      <c r="I543" s="98">
        <f t="shared" si="316"/>
        <v>58</v>
      </c>
      <c r="J543" s="99">
        <f t="shared" si="317"/>
        <v>77.3333333333333</v>
      </c>
      <c r="K543" s="202">
        <v>2240199</v>
      </c>
      <c r="L543" s="202" t="s">
        <v>1462</v>
      </c>
      <c r="M543" s="184">
        <v>32</v>
      </c>
      <c r="N543" s="184">
        <v>8</v>
      </c>
      <c r="O543" s="184">
        <f>C543-31+8</f>
        <v>52</v>
      </c>
      <c r="P543" s="184">
        <f t="shared" si="301"/>
        <v>16</v>
      </c>
      <c r="Q543" s="207"/>
      <c r="R543" s="185"/>
      <c r="S543" s="159"/>
      <c r="T543" s="195"/>
      <c r="U543" s="195">
        <f t="shared" si="318"/>
        <v>0</v>
      </c>
      <c r="V543" s="188"/>
      <c r="W543" s="89">
        <v>2220105</v>
      </c>
      <c r="X543" s="89" t="s">
        <v>1463</v>
      </c>
      <c r="Y543" s="118"/>
    </row>
    <row r="544" customHeight="1" spans="1:25">
      <c r="A544" s="202">
        <v>22402</v>
      </c>
      <c r="B544" s="75" t="s">
        <v>1464</v>
      </c>
      <c r="C544" s="60">
        <f t="shared" ref="C544:H544" si="330">SUM(C545:C546)</f>
        <v>1262</v>
      </c>
      <c r="D544" s="60">
        <f t="shared" si="330"/>
        <v>782</v>
      </c>
      <c r="E544" s="99">
        <f t="shared" si="314"/>
        <v>61.9651347068146</v>
      </c>
      <c r="F544" s="98">
        <f t="shared" si="319"/>
        <v>-221</v>
      </c>
      <c r="G544" s="99">
        <f t="shared" si="315"/>
        <v>-22.0338983050847</v>
      </c>
      <c r="H544" s="60">
        <f t="shared" si="330"/>
        <v>1380</v>
      </c>
      <c r="I544" s="98">
        <f t="shared" si="316"/>
        <v>118</v>
      </c>
      <c r="J544" s="99">
        <f t="shared" si="317"/>
        <v>9.35023771790808</v>
      </c>
      <c r="K544" s="202">
        <v>22402</v>
      </c>
      <c r="L544" s="204" t="s">
        <v>1465</v>
      </c>
      <c r="M544" s="60">
        <f t="shared" ref="M544:O544" si="331">SUM(M545:M546)</f>
        <v>1003</v>
      </c>
      <c r="N544" s="60">
        <f t="shared" si="331"/>
        <v>431</v>
      </c>
      <c r="O544" s="60">
        <f t="shared" si="331"/>
        <v>1238</v>
      </c>
      <c r="P544" s="184">
        <f t="shared" si="301"/>
        <v>782</v>
      </c>
      <c r="Q544" s="207"/>
      <c r="R544" s="185"/>
      <c r="S544" s="159"/>
      <c r="T544" s="195"/>
      <c r="U544" s="195">
        <f t="shared" si="318"/>
        <v>0</v>
      </c>
      <c r="W544" s="89">
        <v>2220106</v>
      </c>
      <c r="X544" s="89" t="s">
        <v>1466</v>
      </c>
      <c r="Y544" s="118"/>
    </row>
    <row r="545" customHeight="1" spans="1:25">
      <c r="A545" s="202">
        <v>2240204</v>
      </c>
      <c r="B545" s="75" t="s">
        <v>1467</v>
      </c>
      <c r="C545" s="60"/>
      <c r="D545" s="60"/>
      <c r="E545" s="99">
        <f t="shared" si="314"/>
        <v>0</v>
      </c>
      <c r="F545" s="98">
        <f t="shared" si="319"/>
        <v>0</v>
      </c>
      <c r="G545" s="99">
        <f t="shared" si="315"/>
        <v>0</v>
      </c>
      <c r="H545" s="60"/>
      <c r="I545" s="98">
        <f t="shared" si="316"/>
        <v>0</v>
      </c>
      <c r="J545" s="99">
        <f t="shared" si="317"/>
        <v>0</v>
      </c>
      <c r="K545" s="202">
        <v>2240204</v>
      </c>
      <c r="L545" s="202" t="s">
        <v>1467</v>
      </c>
      <c r="M545" s="184"/>
      <c r="N545" s="184"/>
      <c r="O545" s="184"/>
      <c r="P545" s="184">
        <f t="shared" si="301"/>
        <v>0</v>
      </c>
      <c r="Q545" s="207"/>
      <c r="R545" s="185"/>
      <c r="S545" s="159"/>
      <c r="T545" s="195"/>
      <c r="U545" s="195">
        <f t="shared" si="318"/>
        <v>0</v>
      </c>
      <c r="W545" s="89">
        <v>2220114</v>
      </c>
      <c r="X545" s="89" t="s">
        <v>1468</v>
      </c>
      <c r="Y545" s="118"/>
    </row>
    <row r="546" customHeight="1" spans="1:25">
      <c r="A546" s="202">
        <v>2240299</v>
      </c>
      <c r="B546" s="75" t="s">
        <v>1469</v>
      </c>
      <c r="C546" s="60">
        <v>1262</v>
      </c>
      <c r="D546" s="60">
        <v>782</v>
      </c>
      <c r="E546" s="99">
        <f t="shared" si="314"/>
        <v>61.9651347068146</v>
      </c>
      <c r="F546" s="98">
        <f t="shared" si="319"/>
        <v>-221</v>
      </c>
      <c r="G546" s="99">
        <f t="shared" si="315"/>
        <v>-22.0338983050847</v>
      </c>
      <c r="H546" s="60">
        <v>1380</v>
      </c>
      <c r="I546" s="98">
        <f t="shared" si="316"/>
        <v>118</v>
      </c>
      <c r="J546" s="99">
        <f t="shared" si="317"/>
        <v>9.35023771790808</v>
      </c>
      <c r="K546" s="202">
        <v>2240299</v>
      </c>
      <c r="L546" s="202" t="s">
        <v>1470</v>
      </c>
      <c r="M546" s="184">
        <v>1003</v>
      </c>
      <c r="N546" s="184">
        <v>431</v>
      </c>
      <c r="O546" s="60">
        <f>1262-24</f>
        <v>1238</v>
      </c>
      <c r="P546" s="184">
        <f t="shared" si="301"/>
        <v>782</v>
      </c>
      <c r="Q546" s="207"/>
      <c r="R546" s="185"/>
      <c r="S546" s="159"/>
      <c r="T546" s="195"/>
      <c r="U546" s="195">
        <f t="shared" si="318"/>
        <v>0</v>
      </c>
      <c r="W546" s="89">
        <v>2220115</v>
      </c>
      <c r="X546" s="89" t="s">
        <v>1471</v>
      </c>
      <c r="Y546" s="118"/>
    </row>
    <row r="547" customHeight="1" spans="1:25">
      <c r="A547" s="202">
        <v>22403</v>
      </c>
      <c r="B547" s="75" t="s">
        <v>1472</v>
      </c>
      <c r="C547" s="60">
        <f t="shared" ref="C547:H547" si="332">SUM(C548:C548)</f>
        <v>0</v>
      </c>
      <c r="D547" s="60">
        <f t="shared" si="332"/>
        <v>0</v>
      </c>
      <c r="E547" s="99">
        <f t="shared" si="314"/>
        <v>0</v>
      </c>
      <c r="F547" s="98">
        <f t="shared" si="319"/>
        <v>0</v>
      </c>
      <c r="G547" s="99">
        <f t="shared" si="315"/>
        <v>0</v>
      </c>
      <c r="H547" s="60">
        <f t="shared" si="332"/>
        <v>0</v>
      </c>
      <c r="I547" s="98">
        <f t="shared" si="316"/>
        <v>0</v>
      </c>
      <c r="J547" s="99">
        <f t="shared" si="317"/>
        <v>0</v>
      </c>
      <c r="K547" s="202">
        <v>22403</v>
      </c>
      <c r="L547" s="204" t="s">
        <v>1473</v>
      </c>
      <c r="M547" s="184"/>
      <c r="N547" s="184"/>
      <c r="O547" s="184"/>
      <c r="P547" s="184">
        <f t="shared" si="301"/>
        <v>0</v>
      </c>
      <c r="Q547" s="207"/>
      <c r="R547" s="185"/>
      <c r="S547" s="159"/>
      <c r="T547" s="195"/>
      <c r="U547" s="195">
        <f t="shared" si="318"/>
        <v>0</v>
      </c>
      <c r="V547" s="188"/>
      <c r="W547" s="89">
        <v>2220118</v>
      </c>
      <c r="X547" s="89" t="s">
        <v>1474</v>
      </c>
      <c r="Y547" s="118"/>
    </row>
    <row r="548" customHeight="1" spans="1:25">
      <c r="A548" s="202">
        <v>2240399</v>
      </c>
      <c r="B548" s="75" t="s">
        <v>1475</v>
      </c>
      <c r="C548" s="60"/>
      <c r="D548" s="60"/>
      <c r="E548" s="99">
        <f t="shared" si="314"/>
        <v>0</v>
      </c>
      <c r="F548" s="98">
        <f t="shared" si="319"/>
        <v>0</v>
      </c>
      <c r="G548" s="99">
        <f t="shared" si="315"/>
        <v>0</v>
      </c>
      <c r="H548" s="60"/>
      <c r="I548" s="98">
        <f t="shared" si="316"/>
        <v>0</v>
      </c>
      <c r="J548" s="99">
        <f t="shared" si="317"/>
        <v>0</v>
      </c>
      <c r="K548" s="202">
        <v>2240399</v>
      </c>
      <c r="L548" s="202" t="s">
        <v>1476</v>
      </c>
      <c r="M548" s="184"/>
      <c r="N548" s="184"/>
      <c r="O548" s="184"/>
      <c r="P548" s="184">
        <f t="shared" si="301"/>
        <v>0</v>
      </c>
      <c r="Q548" s="207"/>
      <c r="R548" s="185"/>
      <c r="S548" s="159"/>
      <c r="T548" s="195"/>
      <c r="U548" s="195">
        <f t="shared" si="318"/>
        <v>0</v>
      </c>
      <c r="V548" s="188"/>
      <c r="W548" s="89">
        <v>2220199</v>
      </c>
      <c r="X548" s="89" t="s">
        <v>1477</v>
      </c>
      <c r="Y548" s="118"/>
    </row>
    <row r="549" customHeight="1" spans="1:25">
      <c r="A549" s="202">
        <v>22404</v>
      </c>
      <c r="B549" s="75" t="s">
        <v>1478</v>
      </c>
      <c r="C549" s="60">
        <f t="shared" ref="C549:H549" si="333">SUM(C550:C550)</f>
        <v>0</v>
      </c>
      <c r="D549" s="60">
        <f t="shared" si="333"/>
        <v>0</v>
      </c>
      <c r="E549" s="99">
        <f t="shared" si="314"/>
        <v>0</v>
      </c>
      <c r="F549" s="98">
        <f t="shared" si="319"/>
        <v>0</v>
      </c>
      <c r="G549" s="99">
        <f t="shared" si="315"/>
        <v>0</v>
      </c>
      <c r="H549" s="60">
        <f t="shared" si="333"/>
        <v>0</v>
      </c>
      <c r="I549" s="98">
        <f t="shared" si="316"/>
        <v>0</v>
      </c>
      <c r="J549" s="99">
        <f t="shared" si="317"/>
        <v>0</v>
      </c>
      <c r="K549" s="202">
        <v>22404</v>
      </c>
      <c r="L549" s="204" t="s">
        <v>1479</v>
      </c>
      <c r="M549" s="184"/>
      <c r="N549" s="184"/>
      <c r="O549" s="184"/>
      <c r="P549" s="184">
        <f t="shared" si="301"/>
        <v>0</v>
      </c>
      <c r="Q549" s="207"/>
      <c r="R549" s="185"/>
      <c r="S549" s="159"/>
      <c r="T549" s="195"/>
      <c r="U549" s="195">
        <f t="shared" si="318"/>
        <v>0</v>
      </c>
      <c r="W549" s="89">
        <v>22203</v>
      </c>
      <c r="X549" s="194" t="s">
        <v>1480</v>
      </c>
      <c r="Y549" s="118"/>
    </row>
    <row r="550" customHeight="1" spans="1:25">
      <c r="A550" s="202">
        <v>2240499</v>
      </c>
      <c r="B550" s="75" t="s">
        <v>1481</v>
      </c>
      <c r="C550" s="60"/>
      <c r="D550" s="60"/>
      <c r="E550" s="99">
        <f t="shared" si="314"/>
        <v>0</v>
      </c>
      <c r="F550" s="98">
        <f t="shared" si="319"/>
        <v>0</v>
      </c>
      <c r="G550" s="99">
        <f t="shared" si="315"/>
        <v>0</v>
      </c>
      <c r="H550" s="60"/>
      <c r="I550" s="98">
        <f t="shared" si="316"/>
        <v>0</v>
      </c>
      <c r="J550" s="99">
        <f t="shared" si="317"/>
        <v>0</v>
      </c>
      <c r="K550" s="202">
        <v>2240499</v>
      </c>
      <c r="L550" s="202" t="s">
        <v>1482</v>
      </c>
      <c r="M550" s="184"/>
      <c r="N550" s="184"/>
      <c r="O550" s="184"/>
      <c r="P550" s="184">
        <f t="shared" si="301"/>
        <v>0</v>
      </c>
      <c r="Q550" s="207"/>
      <c r="R550" s="185"/>
      <c r="S550" s="159"/>
      <c r="T550" s="195"/>
      <c r="U550" s="195">
        <f t="shared" si="318"/>
        <v>0</v>
      </c>
      <c r="V550" s="188"/>
      <c r="W550" s="89">
        <v>2220401</v>
      </c>
      <c r="X550" s="89" t="s">
        <v>1483</v>
      </c>
      <c r="Y550" s="118"/>
    </row>
    <row r="551" customHeight="1" spans="1:25">
      <c r="A551" s="202">
        <v>22405</v>
      </c>
      <c r="B551" s="75" t="s">
        <v>1484</v>
      </c>
      <c r="C551" s="60">
        <f t="shared" ref="C551:H551" si="334">SUM(C552:C552)</f>
        <v>0</v>
      </c>
      <c r="D551" s="60">
        <f t="shared" si="334"/>
        <v>0</v>
      </c>
      <c r="E551" s="99">
        <f t="shared" si="314"/>
        <v>0</v>
      </c>
      <c r="F551" s="98">
        <f t="shared" si="319"/>
        <v>0</v>
      </c>
      <c r="G551" s="99">
        <f t="shared" si="315"/>
        <v>0</v>
      </c>
      <c r="H551" s="60">
        <f t="shared" si="334"/>
        <v>20</v>
      </c>
      <c r="I551" s="98">
        <f t="shared" si="316"/>
        <v>20</v>
      </c>
      <c r="J551" s="99">
        <f t="shared" si="317"/>
        <v>0</v>
      </c>
      <c r="K551" s="202">
        <v>22405</v>
      </c>
      <c r="L551" s="204" t="s">
        <v>1484</v>
      </c>
      <c r="M551" s="184"/>
      <c r="N551" s="184"/>
      <c r="O551" s="184"/>
      <c r="P551" s="184">
        <f t="shared" si="301"/>
        <v>0</v>
      </c>
      <c r="Q551" s="207"/>
      <c r="R551" s="185"/>
      <c r="S551" s="159"/>
      <c r="T551" s="195"/>
      <c r="U551" s="195">
        <f t="shared" si="318"/>
        <v>0</v>
      </c>
      <c r="W551" s="89">
        <v>2220402</v>
      </c>
      <c r="X551" s="89" t="s">
        <v>1485</v>
      </c>
      <c r="Y551" s="118"/>
    </row>
    <row r="552" customHeight="1" spans="1:25">
      <c r="A552" s="202">
        <v>2240599</v>
      </c>
      <c r="B552" s="75" t="s">
        <v>1486</v>
      </c>
      <c r="C552" s="60"/>
      <c r="D552" s="60"/>
      <c r="E552" s="99">
        <f t="shared" si="314"/>
        <v>0</v>
      </c>
      <c r="F552" s="98">
        <f t="shared" si="319"/>
        <v>0</v>
      </c>
      <c r="G552" s="99">
        <f t="shared" si="315"/>
        <v>0</v>
      </c>
      <c r="H552" s="60">
        <v>20</v>
      </c>
      <c r="I552" s="98">
        <f t="shared" si="316"/>
        <v>20</v>
      </c>
      <c r="J552" s="99">
        <f t="shared" si="317"/>
        <v>0</v>
      </c>
      <c r="K552" s="202">
        <v>2240599</v>
      </c>
      <c r="L552" s="202" t="s">
        <v>1486</v>
      </c>
      <c r="M552" s="184"/>
      <c r="N552" s="184"/>
      <c r="O552" s="184"/>
      <c r="P552" s="184">
        <f t="shared" si="301"/>
        <v>0</v>
      </c>
      <c r="Q552" s="207"/>
      <c r="R552" s="185"/>
      <c r="S552" s="159"/>
      <c r="T552" s="195"/>
      <c r="U552" s="195">
        <f t="shared" si="318"/>
        <v>0</v>
      </c>
      <c r="W552" s="89">
        <v>2220508</v>
      </c>
      <c r="X552" s="89" t="s">
        <v>1487</v>
      </c>
      <c r="Y552" s="118"/>
    </row>
    <row r="553" customHeight="1" spans="1:25">
      <c r="A553" s="202">
        <v>22406</v>
      </c>
      <c r="B553" s="75" t="s">
        <v>1488</v>
      </c>
      <c r="C553" s="60">
        <f t="shared" ref="C553:H553" si="335">SUM(C554:C556)</f>
        <v>13</v>
      </c>
      <c r="D553" s="60">
        <f t="shared" si="335"/>
        <v>22</v>
      </c>
      <c r="E553" s="99">
        <f t="shared" si="314"/>
        <v>169.230769230769</v>
      </c>
      <c r="F553" s="98">
        <f t="shared" si="319"/>
        <v>6</v>
      </c>
      <c r="G553" s="99">
        <f t="shared" si="315"/>
        <v>37.5</v>
      </c>
      <c r="H553" s="60">
        <f t="shared" si="335"/>
        <v>18</v>
      </c>
      <c r="I553" s="98">
        <f t="shared" si="316"/>
        <v>5</v>
      </c>
      <c r="J553" s="99">
        <f t="shared" si="317"/>
        <v>38.4615384615385</v>
      </c>
      <c r="K553" s="202">
        <v>22406</v>
      </c>
      <c r="L553" s="204" t="s">
        <v>1488</v>
      </c>
      <c r="M553" s="60">
        <f t="shared" ref="M553:O553" si="336">SUM(M554:M556)</f>
        <v>16</v>
      </c>
      <c r="N553" s="60">
        <f t="shared" si="336"/>
        <v>22</v>
      </c>
      <c r="O553" s="60">
        <f t="shared" si="336"/>
        <v>13</v>
      </c>
      <c r="P553" s="184">
        <f t="shared" si="301"/>
        <v>22</v>
      </c>
      <c r="Q553" s="207"/>
      <c r="R553" s="185"/>
      <c r="S553" s="159"/>
      <c r="T553" s="195"/>
      <c r="U553" s="195">
        <f t="shared" si="318"/>
        <v>0</v>
      </c>
      <c r="W553" s="89">
        <v>2220509</v>
      </c>
      <c r="X553" s="89" t="s">
        <v>1489</v>
      </c>
      <c r="Y553" s="118"/>
    </row>
    <row r="554" customHeight="1" spans="1:25">
      <c r="A554" s="202">
        <v>2240601</v>
      </c>
      <c r="B554" s="75" t="s">
        <v>1490</v>
      </c>
      <c r="C554" s="60"/>
      <c r="D554" s="60"/>
      <c r="E554" s="99">
        <f t="shared" si="314"/>
        <v>0</v>
      </c>
      <c r="F554" s="98">
        <f t="shared" si="319"/>
        <v>0</v>
      </c>
      <c r="G554" s="99">
        <f t="shared" si="315"/>
        <v>0</v>
      </c>
      <c r="H554" s="60"/>
      <c r="I554" s="98">
        <f t="shared" si="316"/>
        <v>0</v>
      </c>
      <c r="J554" s="99">
        <f t="shared" si="317"/>
        <v>0</v>
      </c>
      <c r="K554" s="202">
        <v>2240601</v>
      </c>
      <c r="L554" s="202" t="s">
        <v>1490</v>
      </c>
      <c r="M554" s="184"/>
      <c r="N554" s="184"/>
      <c r="O554" s="184"/>
      <c r="P554" s="184">
        <f t="shared" si="301"/>
        <v>0</v>
      </c>
      <c r="Q554" s="207"/>
      <c r="R554" s="185"/>
      <c r="S554" s="159"/>
      <c r="T554" s="195"/>
      <c r="U554" s="195">
        <f t="shared" si="318"/>
        <v>0</v>
      </c>
      <c r="V554" s="188"/>
      <c r="W554" s="89">
        <v>2220510</v>
      </c>
      <c r="X554" s="89" t="s">
        <v>1491</v>
      </c>
      <c r="Y554" s="118"/>
    </row>
    <row r="555" customHeight="1" spans="1:25">
      <c r="A555" s="202">
        <v>2240602</v>
      </c>
      <c r="B555" s="75" t="s">
        <v>1492</v>
      </c>
      <c r="C555" s="60">
        <v>13</v>
      </c>
      <c r="D555" s="60">
        <v>10</v>
      </c>
      <c r="E555" s="99">
        <f t="shared" si="314"/>
        <v>76.9230769230769</v>
      </c>
      <c r="F555" s="98">
        <f t="shared" si="319"/>
        <v>-6</v>
      </c>
      <c r="G555" s="99">
        <f t="shared" si="315"/>
        <v>-37.5</v>
      </c>
      <c r="H555" s="60">
        <v>18</v>
      </c>
      <c r="I555" s="98">
        <f t="shared" si="316"/>
        <v>5</v>
      </c>
      <c r="J555" s="99">
        <f t="shared" si="317"/>
        <v>38.4615384615385</v>
      </c>
      <c r="K555" s="202">
        <v>2240602</v>
      </c>
      <c r="L555" s="202" t="s">
        <v>1492</v>
      </c>
      <c r="M555" s="184">
        <v>16</v>
      </c>
      <c r="N555" s="184">
        <v>10</v>
      </c>
      <c r="O555" s="184">
        <f>C555</f>
        <v>13</v>
      </c>
      <c r="P555" s="184">
        <f t="shared" si="301"/>
        <v>10</v>
      </c>
      <c r="Q555" s="207"/>
      <c r="R555" s="185"/>
      <c r="S555" s="159"/>
      <c r="T555" s="195"/>
      <c r="U555" s="195">
        <f t="shared" si="318"/>
        <v>0</v>
      </c>
      <c r="V555" s="188"/>
      <c r="W555" s="89">
        <v>2220511</v>
      </c>
      <c r="X555" s="89" t="s">
        <v>1493</v>
      </c>
      <c r="Y555" s="118"/>
    </row>
    <row r="556" customHeight="1" spans="1:25">
      <c r="A556" s="202">
        <v>2240699</v>
      </c>
      <c r="B556" s="75" t="s">
        <v>1494</v>
      </c>
      <c r="C556" s="60"/>
      <c r="D556" s="60">
        <v>12</v>
      </c>
      <c r="E556" s="99">
        <f t="shared" si="314"/>
        <v>0</v>
      </c>
      <c r="F556" s="98">
        <f t="shared" si="319"/>
        <v>12</v>
      </c>
      <c r="G556" s="99">
        <f t="shared" si="315"/>
        <v>0</v>
      </c>
      <c r="H556" s="60"/>
      <c r="I556" s="98">
        <f t="shared" si="316"/>
        <v>0</v>
      </c>
      <c r="J556" s="99">
        <f t="shared" si="317"/>
        <v>0</v>
      </c>
      <c r="K556" s="202">
        <v>2240699</v>
      </c>
      <c r="L556" s="202" t="s">
        <v>1494</v>
      </c>
      <c r="M556" s="184"/>
      <c r="N556" s="184">
        <v>12</v>
      </c>
      <c r="O556" s="184"/>
      <c r="P556" s="184">
        <f t="shared" si="301"/>
        <v>12</v>
      </c>
      <c r="Q556" s="207"/>
      <c r="R556" s="185"/>
      <c r="S556" s="159"/>
      <c r="T556" s="195"/>
      <c r="U556" s="195">
        <f t="shared" si="318"/>
        <v>0</v>
      </c>
      <c r="W556" s="89">
        <v>2220599</v>
      </c>
      <c r="X556" s="89" t="s">
        <v>1495</v>
      </c>
      <c r="Y556" s="118"/>
    </row>
    <row r="557" customHeight="1" spans="1:25">
      <c r="A557" s="202">
        <v>22407</v>
      </c>
      <c r="B557" s="75" t="s">
        <v>1496</v>
      </c>
      <c r="C557" s="60">
        <f t="shared" ref="C557:H557" si="337">SUM(C558:C561)</f>
        <v>9</v>
      </c>
      <c r="D557" s="60">
        <f t="shared" si="337"/>
        <v>0</v>
      </c>
      <c r="E557" s="99">
        <f t="shared" si="314"/>
        <v>0</v>
      </c>
      <c r="F557" s="98">
        <f t="shared" si="319"/>
        <v>0</v>
      </c>
      <c r="G557" s="99">
        <f t="shared" si="315"/>
        <v>0</v>
      </c>
      <c r="H557" s="60">
        <f t="shared" si="337"/>
        <v>3</v>
      </c>
      <c r="I557" s="98">
        <f t="shared" si="316"/>
        <v>-6</v>
      </c>
      <c r="J557" s="99">
        <f t="shared" si="317"/>
        <v>-66.6666666666667</v>
      </c>
      <c r="K557" s="202">
        <v>22407</v>
      </c>
      <c r="L557" s="204" t="s">
        <v>1496</v>
      </c>
      <c r="M557" s="60">
        <f>SUM(M558:M561)</f>
        <v>0</v>
      </c>
      <c r="N557" s="184"/>
      <c r="O557" s="60">
        <f>SUM(O558:O561)</f>
        <v>0</v>
      </c>
      <c r="P557" s="184">
        <f t="shared" ref="P557:P590" si="338">D557</f>
        <v>0</v>
      </c>
      <c r="Q557" s="207"/>
      <c r="R557" s="185"/>
      <c r="S557" s="159"/>
      <c r="T557" s="195"/>
      <c r="U557" s="195">
        <f t="shared" si="318"/>
        <v>0</v>
      </c>
      <c r="W557" s="89">
        <v>224</v>
      </c>
      <c r="X557" s="194" t="s">
        <v>1497</v>
      </c>
      <c r="Y557" s="118"/>
    </row>
    <row r="558" customHeight="1" spans="1:25">
      <c r="A558" s="202">
        <v>2240702</v>
      </c>
      <c r="B558" s="75" t="s">
        <v>1498</v>
      </c>
      <c r="C558" s="60"/>
      <c r="D558" s="60"/>
      <c r="E558" s="99">
        <f t="shared" si="314"/>
        <v>0</v>
      </c>
      <c r="F558" s="98">
        <f t="shared" si="319"/>
        <v>0</v>
      </c>
      <c r="G558" s="99">
        <f t="shared" si="315"/>
        <v>0</v>
      </c>
      <c r="H558" s="60"/>
      <c r="I558" s="98">
        <f t="shared" si="316"/>
        <v>0</v>
      </c>
      <c r="J558" s="99">
        <f t="shared" si="317"/>
        <v>0</v>
      </c>
      <c r="K558" s="202">
        <v>2240702</v>
      </c>
      <c r="L558" s="202" t="s">
        <v>1499</v>
      </c>
      <c r="M558" s="184"/>
      <c r="N558" s="184"/>
      <c r="O558" s="184"/>
      <c r="P558" s="184">
        <f t="shared" si="338"/>
        <v>0</v>
      </c>
      <c r="Q558" s="207"/>
      <c r="R558" s="185"/>
      <c r="S558" s="159"/>
      <c r="T558" s="195"/>
      <c r="U558" s="195">
        <f t="shared" si="318"/>
        <v>0</v>
      </c>
      <c r="V558" s="188"/>
      <c r="W558" s="89">
        <v>22401</v>
      </c>
      <c r="X558" s="194" t="s">
        <v>1500</v>
      </c>
      <c r="Y558" s="118"/>
    </row>
    <row r="559" customHeight="1" spans="1:25">
      <c r="A559" s="202">
        <v>2240703</v>
      </c>
      <c r="B559" s="75" t="s">
        <v>1501</v>
      </c>
      <c r="C559" s="60">
        <v>9</v>
      </c>
      <c r="D559" s="60"/>
      <c r="E559" s="99">
        <f t="shared" si="314"/>
        <v>0</v>
      </c>
      <c r="F559" s="98">
        <f t="shared" si="319"/>
        <v>0</v>
      </c>
      <c r="G559" s="99">
        <f t="shared" si="315"/>
        <v>0</v>
      </c>
      <c r="H559" s="60">
        <v>3</v>
      </c>
      <c r="I559" s="98">
        <f t="shared" si="316"/>
        <v>-6</v>
      </c>
      <c r="J559" s="99">
        <f t="shared" si="317"/>
        <v>-66.6666666666667</v>
      </c>
      <c r="K559" s="202">
        <v>2240703</v>
      </c>
      <c r="L559" s="202" t="s">
        <v>1501</v>
      </c>
      <c r="M559" s="184"/>
      <c r="N559" s="184"/>
      <c r="O559" s="184">
        <f>C559-9</f>
        <v>0</v>
      </c>
      <c r="P559" s="184">
        <f t="shared" si="338"/>
        <v>0</v>
      </c>
      <c r="Q559" s="207"/>
      <c r="R559" s="185"/>
      <c r="S559" s="159"/>
      <c r="T559" s="195"/>
      <c r="U559" s="195">
        <f t="shared" si="318"/>
        <v>0</v>
      </c>
      <c r="W559" s="89">
        <v>2240101</v>
      </c>
      <c r="X559" s="89" t="s">
        <v>471</v>
      </c>
      <c r="Y559" s="118"/>
    </row>
    <row r="560" customHeight="1" spans="1:25">
      <c r="A560" s="202">
        <v>2240704</v>
      </c>
      <c r="B560" s="75" t="s">
        <v>1502</v>
      </c>
      <c r="C560" s="60"/>
      <c r="D560" s="60"/>
      <c r="E560" s="99">
        <f t="shared" si="314"/>
        <v>0</v>
      </c>
      <c r="F560" s="98">
        <f t="shared" si="319"/>
        <v>0</v>
      </c>
      <c r="G560" s="99">
        <f t="shared" si="315"/>
        <v>0</v>
      </c>
      <c r="H560" s="60"/>
      <c r="I560" s="98">
        <f t="shared" si="316"/>
        <v>0</v>
      </c>
      <c r="J560" s="99">
        <f t="shared" si="317"/>
        <v>0</v>
      </c>
      <c r="K560" s="202">
        <v>2240704</v>
      </c>
      <c r="L560" s="202" t="s">
        <v>1502</v>
      </c>
      <c r="M560" s="184"/>
      <c r="N560" s="184"/>
      <c r="O560" s="184"/>
      <c r="P560" s="184">
        <f t="shared" si="338"/>
        <v>0</v>
      </c>
      <c r="Q560" s="207"/>
      <c r="R560" s="185"/>
      <c r="S560" s="159"/>
      <c r="T560" s="195"/>
      <c r="U560" s="195">
        <f t="shared" si="318"/>
        <v>0</v>
      </c>
      <c r="W560" s="89">
        <v>2240102</v>
      </c>
      <c r="X560" s="89" t="s">
        <v>473</v>
      </c>
      <c r="Y560" s="118"/>
    </row>
    <row r="561" customHeight="1" spans="1:25">
      <c r="A561" s="202">
        <v>2240799</v>
      </c>
      <c r="B561" s="75" t="s">
        <v>1503</v>
      </c>
      <c r="C561" s="60"/>
      <c r="D561" s="60"/>
      <c r="E561" s="99">
        <f t="shared" si="314"/>
        <v>0</v>
      </c>
      <c r="F561" s="98">
        <f t="shared" si="319"/>
        <v>0</v>
      </c>
      <c r="G561" s="99">
        <f t="shared" si="315"/>
        <v>0</v>
      </c>
      <c r="H561" s="60"/>
      <c r="I561" s="98">
        <f t="shared" si="316"/>
        <v>0</v>
      </c>
      <c r="J561" s="99">
        <f t="shared" si="317"/>
        <v>0</v>
      </c>
      <c r="K561" s="202">
        <v>2240799</v>
      </c>
      <c r="L561" s="202" t="s">
        <v>1503</v>
      </c>
      <c r="M561" s="184"/>
      <c r="N561" s="184"/>
      <c r="O561" s="184"/>
      <c r="P561" s="184">
        <f t="shared" si="338"/>
        <v>0</v>
      </c>
      <c r="Q561" s="207"/>
      <c r="R561" s="185"/>
      <c r="S561" s="159"/>
      <c r="T561" s="195"/>
      <c r="U561" s="195">
        <f t="shared" si="318"/>
        <v>0</v>
      </c>
      <c r="V561" s="188"/>
      <c r="W561" s="89">
        <v>2240103</v>
      </c>
      <c r="X561" s="89" t="s">
        <v>549</v>
      </c>
      <c r="Y561" s="118"/>
    </row>
    <row r="562" customHeight="1" spans="1:25">
      <c r="A562" s="202">
        <v>22499</v>
      </c>
      <c r="B562" s="75" t="s">
        <v>1504</v>
      </c>
      <c r="C562" s="60">
        <f t="shared" ref="C562:H562" si="339">SUM(C563)</f>
        <v>0</v>
      </c>
      <c r="D562" s="60">
        <f t="shared" si="339"/>
        <v>0</v>
      </c>
      <c r="E562" s="99">
        <f t="shared" si="314"/>
        <v>0</v>
      </c>
      <c r="F562" s="98">
        <f t="shared" si="319"/>
        <v>0</v>
      </c>
      <c r="G562" s="99">
        <f t="shared" si="315"/>
        <v>0</v>
      </c>
      <c r="H562" s="60">
        <f t="shared" si="339"/>
        <v>0</v>
      </c>
      <c r="I562" s="98">
        <f t="shared" si="316"/>
        <v>0</v>
      </c>
      <c r="J562" s="99">
        <f t="shared" si="317"/>
        <v>0</v>
      </c>
      <c r="K562" s="202">
        <v>22499</v>
      </c>
      <c r="L562" s="202" t="s">
        <v>1505</v>
      </c>
      <c r="M562" s="184"/>
      <c r="N562" s="184"/>
      <c r="O562" s="184"/>
      <c r="P562" s="184">
        <f t="shared" si="338"/>
        <v>0</v>
      </c>
      <c r="Q562" s="207"/>
      <c r="R562" s="185"/>
      <c r="S562" s="159"/>
      <c r="T562" s="195"/>
      <c r="U562" s="195">
        <f t="shared" si="318"/>
        <v>0</v>
      </c>
      <c r="V562" s="188"/>
      <c r="W562" s="89">
        <v>2240104</v>
      </c>
      <c r="X562" s="89" t="s">
        <v>1506</v>
      </c>
      <c r="Y562" s="118"/>
    </row>
    <row r="563" customHeight="1" spans="1:25">
      <c r="A563" s="208">
        <v>2249999</v>
      </c>
      <c r="B563" s="75" t="s">
        <v>1507</v>
      </c>
      <c r="C563" s="60"/>
      <c r="D563" s="60"/>
      <c r="E563" s="99">
        <f t="shared" si="314"/>
        <v>0</v>
      </c>
      <c r="F563" s="98">
        <f t="shared" si="319"/>
        <v>0</v>
      </c>
      <c r="G563" s="99">
        <f t="shared" si="315"/>
        <v>0</v>
      </c>
      <c r="H563" s="60"/>
      <c r="I563" s="98">
        <f t="shared" si="316"/>
        <v>0</v>
      </c>
      <c r="J563" s="99">
        <f t="shared" si="317"/>
        <v>0</v>
      </c>
      <c r="K563" s="202">
        <v>2249999</v>
      </c>
      <c r="L563" s="202" t="s">
        <v>1508</v>
      </c>
      <c r="M563" s="184"/>
      <c r="N563" s="184"/>
      <c r="O563" s="184"/>
      <c r="P563" s="184">
        <f t="shared" si="338"/>
        <v>0</v>
      </c>
      <c r="Q563" s="207"/>
      <c r="R563" s="185"/>
      <c r="S563" s="159"/>
      <c r="T563" s="195"/>
      <c r="U563" s="195">
        <f t="shared" si="318"/>
        <v>0</v>
      </c>
      <c r="W563" s="89">
        <v>2240105</v>
      </c>
      <c r="X563" s="89" t="s">
        <v>1509</v>
      </c>
      <c r="Y563" s="118"/>
    </row>
    <row r="564" customHeight="1" spans="1:25">
      <c r="A564" s="208">
        <v>227</v>
      </c>
      <c r="B564" s="97" t="s">
        <v>1510</v>
      </c>
      <c r="C564" s="55">
        <v>1500</v>
      </c>
      <c r="D564" s="55"/>
      <c r="E564" s="96">
        <f t="shared" si="314"/>
        <v>0</v>
      </c>
      <c r="F564" s="95">
        <f t="shared" si="319"/>
        <v>0</v>
      </c>
      <c r="G564" s="96">
        <f t="shared" si="315"/>
        <v>0</v>
      </c>
      <c r="H564" s="55">
        <v>1300</v>
      </c>
      <c r="I564" s="95">
        <f t="shared" si="316"/>
        <v>-200</v>
      </c>
      <c r="J564" s="96">
        <f t="shared" si="317"/>
        <v>-13.3333333333333</v>
      </c>
      <c r="K564" s="204">
        <v>227</v>
      </c>
      <c r="L564" s="204" t="s">
        <v>1511</v>
      </c>
      <c r="M564" s="184"/>
      <c r="N564" s="184"/>
      <c r="O564" s="184">
        <v>0</v>
      </c>
      <c r="P564" s="184">
        <f t="shared" si="338"/>
        <v>0</v>
      </c>
      <c r="Q564" s="207"/>
      <c r="R564" s="185"/>
      <c r="S564" s="159"/>
      <c r="T564" s="195"/>
      <c r="U564" s="195">
        <f t="shared" si="318"/>
        <v>0</v>
      </c>
      <c r="W564" s="89">
        <v>2240106</v>
      </c>
      <c r="X564" s="89" t="s">
        <v>1512</v>
      </c>
      <c r="Y564" s="118"/>
    </row>
    <row r="565" customHeight="1" spans="1:25">
      <c r="A565" s="202">
        <v>229</v>
      </c>
      <c r="B565" s="97" t="s">
        <v>1513</v>
      </c>
      <c r="C565" s="55">
        <f t="shared" ref="C565:H565" si="340">SUM(C566:C567)</f>
        <v>3875</v>
      </c>
      <c r="D565" s="55">
        <f t="shared" si="340"/>
        <v>11</v>
      </c>
      <c r="E565" s="96">
        <f t="shared" si="314"/>
        <v>0.283870967741935</v>
      </c>
      <c r="F565" s="95">
        <f t="shared" si="319"/>
        <v>-137</v>
      </c>
      <c r="G565" s="96">
        <f t="shared" si="315"/>
        <v>-92.5675675675676</v>
      </c>
      <c r="H565" s="55">
        <f t="shared" si="340"/>
        <v>3500</v>
      </c>
      <c r="I565" s="95">
        <f t="shared" si="316"/>
        <v>-375</v>
      </c>
      <c r="J565" s="96">
        <f t="shared" si="317"/>
        <v>-9.67741935483871</v>
      </c>
      <c r="K565" s="204">
        <v>229</v>
      </c>
      <c r="L565" s="204" t="s">
        <v>1514</v>
      </c>
      <c r="M565" s="55">
        <f t="shared" ref="M565:O565" si="341">SUM(M566:M567)</f>
        <v>148</v>
      </c>
      <c r="N565" s="55">
        <f t="shared" si="341"/>
        <v>38</v>
      </c>
      <c r="O565" s="55">
        <f t="shared" si="341"/>
        <v>158</v>
      </c>
      <c r="P565" s="184">
        <f t="shared" si="338"/>
        <v>11</v>
      </c>
      <c r="Q565" s="207"/>
      <c r="R565" s="185"/>
      <c r="S565" s="159"/>
      <c r="T565" s="195"/>
      <c r="U565" s="195">
        <f t="shared" si="318"/>
        <v>0</v>
      </c>
      <c r="V565" s="188"/>
      <c r="W565" s="89">
        <v>2240107</v>
      </c>
      <c r="X565" s="89" t="s">
        <v>1515</v>
      </c>
      <c r="Y565" s="118"/>
    </row>
    <row r="566" customHeight="1" spans="1:25">
      <c r="A566" s="208">
        <v>22902</v>
      </c>
      <c r="B566" s="75" t="s">
        <v>1516</v>
      </c>
      <c r="C566" s="60"/>
      <c r="D566" s="60"/>
      <c r="E566" s="99">
        <f t="shared" si="314"/>
        <v>0</v>
      </c>
      <c r="F566" s="98">
        <f t="shared" si="319"/>
        <v>0</v>
      </c>
      <c r="G566" s="99">
        <f t="shared" si="315"/>
        <v>0</v>
      </c>
      <c r="H566" s="60"/>
      <c r="I566" s="98">
        <f t="shared" si="316"/>
        <v>0</v>
      </c>
      <c r="J566" s="99">
        <f t="shared" si="317"/>
        <v>0</v>
      </c>
      <c r="K566" s="202">
        <v>22902</v>
      </c>
      <c r="L566" s="202" t="s">
        <v>1517</v>
      </c>
      <c r="M566" s="184"/>
      <c r="N566" s="184"/>
      <c r="O566" s="184"/>
      <c r="P566" s="184">
        <f t="shared" si="338"/>
        <v>0</v>
      </c>
      <c r="Q566" s="207"/>
      <c r="R566" s="185"/>
      <c r="S566" s="159"/>
      <c r="T566" s="195"/>
      <c r="U566" s="195">
        <f t="shared" si="318"/>
        <v>0</v>
      </c>
      <c r="V566" s="188"/>
      <c r="W566" s="89">
        <v>2240108</v>
      </c>
      <c r="X566" s="89" t="s">
        <v>1518</v>
      </c>
      <c r="Y566" s="118"/>
    </row>
    <row r="567" customHeight="1" spans="1:25">
      <c r="A567" s="202">
        <v>2299901</v>
      </c>
      <c r="B567" s="75" t="s">
        <v>1519</v>
      </c>
      <c r="C567" s="60">
        <v>3875</v>
      </c>
      <c r="D567" s="60">
        <f>38-27</f>
        <v>11</v>
      </c>
      <c r="E567" s="99">
        <f t="shared" si="314"/>
        <v>0.283870967741935</v>
      </c>
      <c r="F567" s="98">
        <f t="shared" si="319"/>
        <v>-137</v>
      </c>
      <c r="G567" s="99">
        <f t="shared" si="315"/>
        <v>-92.5675675675676</v>
      </c>
      <c r="H567" s="60">
        <v>3500</v>
      </c>
      <c r="I567" s="98">
        <f t="shared" si="316"/>
        <v>-375</v>
      </c>
      <c r="J567" s="99">
        <f t="shared" si="317"/>
        <v>-9.67741935483871</v>
      </c>
      <c r="K567" s="202">
        <v>22999</v>
      </c>
      <c r="L567" s="202" t="s">
        <v>1520</v>
      </c>
      <c r="M567" s="184">
        <v>148</v>
      </c>
      <c r="N567" s="184">
        <v>38</v>
      </c>
      <c r="O567" s="184">
        <f>C567-3717</f>
        <v>158</v>
      </c>
      <c r="P567" s="184">
        <f t="shared" si="338"/>
        <v>11</v>
      </c>
      <c r="Q567" s="207"/>
      <c r="R567" s="185"/>
      <c r="S567" s="159"/>
      <c r="T567" s="195"/>
      <c r="U567" s="195">
        <f t="shared" si="318"/>
        <v>0</v>
      </c>
      <c r="V567" s="188"/>
      <c r="W567" s="89">
        <v>2240109</v>
      </c>
      <c r="X567" s="89" t="s">
        <v>1521</v>
      </c>
      <c r="Y567" s="118"/>
    </row>
    <row r="568" customHeight="1" spans="1:25">
      <c r="A568" s="202">
        <v>232</v>
      </c>
      <c r="B568" s="97" t="s">
        <v>1522</v>
      </c>
      <c r="C568" s="55">
        <f t="shared" ref="C568:H568" si="342">SUM(C569,C570,C571)</f>
        <v>0</v>
      </c>
      <c r="D568" s="55">
        <f t="shared" si="342"/>
        <v>0</v>
      </c>
      <c r="E568" s="96">
        <f t="shared" si="314"/>
        <v>0</v>
      </c>
      <c r="F568" s="95">
        <f t="shared" si="319"/>
        <v>0</v>
      </c>
      <c r="G568" s="96">
        <f t="shared" si="315"/>
        <v>0</v>
      </c>
      <c r="H568" s="55">
        <f t="shared" si="342"/>
        <v>3</v>
      </c>
      <c r="I568" s="95">
        <f t="shared" si="316"/>
        <v>3</v>
      </c>
      <c r="J568" s="96">
        <f t="shared" si="317"/>
        <v>0</v>
      </c>
      <c r="K568" s="204">
        <v>232</v>
      </c>
      <c r="L568" s="204" t="s">
        <v>1523</v>
      </c>
      <c r="M568" s="184"/>
      <c r="N568" s="184"/>
      <c r="O568" s="184"/>
      <c r="P568" s="184">
        <f t="shared" si="338"/>
        <v>0</v>
      </c>
      <c r="Q568" s="207"/>
      <c r="R568" s="185"/>
      <c r="S568" s="159"/>
      <c r="T568" s="195"/>
      <c r="U568" s="195">
        <f t="shared" si="318"/>
        <v>0</v>
      </c>
      <c r="W568" s="89">
        <v>2240150</v>
      </c>
      <c r="X568" s="89" t="s">
        <v>497</v>
      </c>
      <c r="Y568" s="118"/>
    </row>
    <row r="569" customHeight="1" spans="1:25">
      <c r="A569" s="202">
        <v>23201</v>
      </c>
      <c r="B569" s="75" t="s">
        <v>1524</v>
      </c>
      <c r="C569" s="60"/>
      <c r="D569" s="60"/>
      <c r="E569" s="99">
        <f t="shared" si="314"/>
        <v>0</v>
      </c>
      <c r="F569" s="98">
        <f t="shared" si="319"/>
        <v>0</v>
      </c>
      <c r="G569" s="99">
        <f t="shared" si="315"/>
        <v>0</v>
      </c>
      <c r="H569" s="60"/>
      <c r="I569" s="98">
        <f t="shared" si="316"/>
        <v>0</v>
      </c>
      <c r="J569" s="99">
        <f t="shared" si="317"/>
        <v>0</v>
      </c>
      <c r="K569" s="202">
        <v>23201</v>
      </c>
      <c r="L569" s="204" t="s">
        <v>1524</v>
      </c>
      <c r="M569" s="184"/>
      <c r="N569" s="184"/>
      <c r="O569" s="184"/>
      <c r="P569" s="184">
        <f t="shared" si="338"/>
        <v>0</v>
      </c>
      <c r="Q569" s="207"/>
      <c r="R569" s="185"/>
      <c r="S569" s="159"/>
      <c r="T569" s="195"/>
      <c r="U569" s="195">
        <f t="shared" si="318"/>
        <v>0</v>
      </c>
      <c r="W569" s="89">
        <v>2240199</v>
      </c>
      <c r="X569" s="89" t="s">
        <v>1525</v>
      </c>
      <c r="Y569" s="118"/>
    </row>
    <row r="570" customHeight="1" spans="1:25">
      <c r="A570" s="202">
        <v>23202</v>
      </c>
      <c r="B570" s="75" t="s">
        <v>1526</v>
      </c>
      <c r="C570" s="60"/>
      <c r="D570" s="60"/>
      <c r="E570" s="99">
        <f t="shared" si="314"/>
        <v>0</v>
      </c>
      <c r="F570" s="98">
        <f t="shared" si="319"/>
        <v>0</v>
      </c>
      <c r="G570" s="99">
        <f t="shared" si="315"/>
        <v>0</v>
      </c>
      <c r="H570" s="60"/>
      <c r="I570" s="98">
        <f t="shared" si="316"/>
        <v>0</v>
      </c>
      <c r="J570" s="99">
        <f t="shared" si="317"/>
        <v>0</v>
      </c>
      <c r="K570" s="202">
        <v>23202</v>
      </c>
      <c r="L570" s="204" t="s">
        <v>1526</v>
      </c>
      <c r="M570" s="184"/>
      <c r="N570" s="184"/>
      <c r="O570" s="184"/>
      <c r="P570" s="184">
        <f t="shared" si="338"/>
        <v>0</v>
      </c>
      <c r="Q570" s="207"/>
      <c r="R570" s="185"/>
      <c r="S570" s="159"/>
      <c r="T570" s="195"/>
      <c r="U570" s="195">
        <f t="shared" si="318"/>
        <v>0</v>
      </c>
      <c r="V570" s="188"/>
      <c r="W570" s="89">
        <v>22402</v>
      </c>
      <c r="X570" s="194" t="s">
        <v>1527</v>
      </c>
      <c r="Y570" s="118"/>
    </row>
    <row r="571" customHeight="1" spans="1:25">
      <c r="A571" s="202">
        <v>23203</v>
      </c>
      <c r="B571" s="75" t="s">
        <v>1528</v>
      </c>
      <c r="C571" s="60">
        <f t="shared" ref="C571:H571" si="343">SUM(C572:C573)</f>
        <v>0</v>
      </c>
      <c r="D571" s="60">
        <f t="shared" si="343"/>
        <v>0</v>
      </c>
      <c r="E571" s="99">
        <f t="shared" si="314"/>
        <v>0</v>
      </c>
      <c r="F571" s="98">
        <f t="shared" si="319"/>
        <v>0</v>
      </c>
      <c r="G571" s="99">
        <f t="shared" si="315"/>
        <v>0</v>
      </c>
      <c r="H571" s="60">
        <f t="shared" si="343"/>
        <v>3</v>
      </c>
      <c r="I571" s="98">
        <f t="shared" si="316"/>
        <v>3</v>
      </c>
      <c r="J571" s="99">
        <f t="shared" si="317"/>
        <v>0</v>
      </c>
      <c r="K571" s="202">
        <v>23203</v>
      </c>
      <c r="L571" s="204" t="s">
        <v>1528</v>
      </c>
      <c r="M571" s="184"/>
      <c r="N571" s="184"/>
      <c r="O571" s="184"/>
      <c r="P571" s="184">
        <f t="shared" si="338"/>
        <v>0</v>
      </c>
      <c r="Q571" s="207"/>
      <c r="R571" s="185"/>
      <c r="S571" s="159"/>
      <c r="T571" s="195"/>
      <c r="U571" s="195">
        <f t="shared" si="318"/>
        <v>0</v>
      </c>
      <c r="V571" s="188"/>
      <c r="W571" s="89">
        <v>2240201</v>
      </c>
      <c r="X571" s="89" t="s">
        <v>471</v>
      </c>
      <c r="Y571" s="118"/>
    </row>
    <row r="572" customHeight="1" spans="1:25">
      <c r="A572" s="202">
        <v>2320301</v>
      </c>
      <c r="B572" s="75" t="s">
        <v>1529</v>
      </c>
      <c r="C572" s="60"/>
      <c r="D572" s="60"/>
      <c r="E572" s="99">
        <f t="shared" si="314"/>
        <v>0</v>
      </c>
      <c r="F572" s="98">
        <f t="shared" si="319"/>
        <v>0</v>
      </c>
      <c r="G572" s="99">
        <f t="shared" si="315"/>
        <v>0</v>
      </c>
      <c r="H572" s="60">
        <v>3</v>
      </c>
      <c r="I572" s="98">
        <f t="shared" si="316"/>
        <v>3</v>
      </c>
      <c r="J572" s="99">
        <f t="shared" si="317"/>
        <v>0</v>
      </c>
      <c r="K572" s="202">
        <v>2320301</v>
      </c>
      <c r="L572" s="202" t="s">
        <v>1529</v>
      </c>
      <c r="M572" s="184"/>
      <c r="N572" s="184"/>
      <c r="O572" s="184"/>
      <c r="P572" s="184">
        <f t="shared" si="338"/>
        <v>0</v>
      </c>
      <c r="Q572" s="207"/>
      <c r="R572" s="185"/>
      <c r="S572" s="159"/>
      <c r="T572" s="195"/>
      <c r="U572" s="195">
        <f t="shared" si="318"/>
        <v>0</v>
      </c>
      <c r="W572" s="89">
        <v>2240202</v>
      </c>
      <c r="X572" s="89" t="s">
        <v>473</v>
      </c>
      <c r="Y572" s="118"/>
    </row>
    <row r="573" customHeight="1" spans="1:25">
      <c r="A573" s="202">
        <v>2320304</v>
      </c>
      <c r="B573" s="75" t="s">
        <v>1530</v>
      </c>
      <c r="C573" s="60"/>
      <c r="D573" s="60"/>
      <c r="E573" s="99">
        <f t="shared" si="314"/>
        <v>0</v>
      </c>
      <c r="F573" s="98">
        <f t="shared" si="319"/>
        <v>0</v>
      </c>
      <c r="G573" s="99">
        <f t="shared" si="315"/>
        <v>0</v>
      </c>
      <c r="H573" s="60"/>
      <c r="I573" s="98">
        <f t="shared" si="316"/>
        <v>0</v>
      </c>
      <c r="J573" s="99">
        <f t="shared" si="317"/>
        <v>0</v>
      </c>
      <c r="K573" s="202">
        <v>2320304</v>
      </c>
      <c r="L573" s="202" t="s">
        <v>1530</v>
      </c>
      <c r="M573" s="184"/>
      <c r="N573" s="184"/>
      <c r="O573" s="184"/>
      <c r="P573" s="184">
        <f t="shared" si="338"/>
        <v>0</v>
      </c>
      <c r="Q573" s="207"/>
      <c r="R573" s="185"/>
      <c r="S573" s="159"/>
      <c r="T573" s="195"/>
      <c r="U573" s="195">
        <f t="shared" si="318"/>
        <v>0</v>
      </c>
      <c r="V573" s="188"/>
      <c r="W573" s="89">
        <v>2240299</v>
      </c>
      <c r="X573" s="89" t="s">
        <v>1531</v>
      </c>
      <c r="Y573" s="118"/>
    </row>
    <row r="574" customHeight="1" spans="1:25">
      <c r="A574" s="202">
        <v>233</v>
      </c>
      <c r="B574" s="97" t="s">
        <v>1532</v>
      </c>
      <c r="C574" s="55"/>
      <c r="D574" s="55"/>
      <c r="E574" s="96">
        <f t="shared" si="314"/>
        <v>0</v>
      </c>
      <c r="F574" s="95">
        <f t="shared" si="319"/>
        <v>0</v>
      </c>
      <c r="G574" s="96">
        <f t="shared" si="315"/>
        <v>0</v>
      </c>
      <c r="H574" s="55">
        <f>SUM(H575:H577)</f>
        <v>0</v>
      </c>
      <c r="I574" s="95">
        <f t="shared" si="316"/>
        <v>0</v>
      </c>
      <c r="J574" s="96">
        <f t="shared" si="317"/>
        <v>0</v>
      </c>
      <c r="K574" s="204">
        <v>233</v>
      </c>
      <c r="L574" s="204" t="s">
        <v>1533</v>
      </c>
      <c r="M574" s="184"/>
      <c r="N574" s="184"/>
      <c r="O574" s="184"/>
      <c r="P574" s="184">
        <f t="shared" si="338"/>
        <v>0</v>
      </c>
      <c r="Q574" s="207"/>
      <c r="R574" s="185"/>
      <c r="S574" s="159"/>
      <c r="T574" s="195"/>
      <c r="U574" s="195">
        <f t="shared" si="318"/>
        <v>0</v>
      </c>
      <c r="W574" s="89">
        <v>22403</v>
      </c>
      <c r="X574" s="194" t="s">
        <v>1534</v>
      </c>
      <c r="Y574" s="118"/>
    </row>
    <row r="575" customHeight="1" spans="1:25">
      <c r="A575" s="202">
        <v>23301</v>
      </c>
      <c r="B575" s="75" t="s">
        <v>1535</v>
      </c>
      <c r="C575" s="60"/>
      <c r="D575" s="60"/>
      <c r="E575" s="99">
        <f t="shared" si="314"/>
        <v>0</v>
      </c>
      <c r="F575" s="98">
        <f t="shared" si="319"/>
        <v>0</v>
      </c>
      <c r="G575" s="99">
        <f t="shared" si="315"/>
        <v>0</v>
      </c>
      <c r="H575" s="60"/>
      <c r="I575" s="98">
        <f t="shared" si="316"/>
        <v>0</v>
      </c>
      <c r="J575" s="99">
        <f t="shared" si="317"/>
        <v>0</v>
      </c>
      <c r="K575" s="202">
        <v>23301</v>
      </c>
      <c r="L575" s="202" t="s">
        <v>1535</v>
      </c>
      <c r="M575" s="184"/>
      <c r="N575" s="184"/>
      <c r="O575" s="184"/>
      <c r="P575" s="184">
        <f t="shared" si="338"/>
        <v>0</v>
      </c>
      <c r="Q575" s="207"/>
      <c r="R575" s="185"/>
      <c r="S575" s="159"/>
      <c r="T575" s="195"/>
      <c r="U575" s="195">
        <f t="shared" si="318"/>
        <v>0</v>
      </c>
      <c r="W575" s="89">
        <v>2240301</v>
      </c>
      <c r="X575" s="89" t="s">
        <v>471</v>
      </c>
      <c r="Y575" s="118"/>
    </row>
    <row r="576" customHeight="1" spans="1:25">
      <c r="A576" s="202">
        <v>23302</v>
      </c>
      <c r="B576" s="75" t="s">
        <v>1536</v>
      </c>
      <c r="C576" s="60"/>
      <c r="D576" s="60"/>
      <c r="E576" s="99">
        <f t="shared" si="314"/>
        <v>0</v>
      </c>
      <c r="F576" s="98">
        <f t="shared" si="319"/>
        <v>0</v>
      </c>
      <c r="G576" s="99">
        <f t="shared" si="315"/>
        <v>0</v>
      </c>
      <c r="H576" s="60"/>
      <c r="I576" s="98">
        <f t="shared" si="316"/>
        <v>0</v>
      </c>
      <c r="J576" s="99">
        <f t="shared" si="317"/>
        <v>0</v>
      </c>
      <c r="K576" s="202">
        <v>23302</v>
      </c>
      <c r="L576" s="202" t="s">
        <v>1536</v>
      </c>
      <c r="M576" s="184"/>
      <c r="N576" s="184"/>
      <c r="O576" s="184"/>
      <c r="P576" s="184">
        <f t="shared" si="338"/>
        <v>0</v>
      </c>
      <c r="Q576" s="207"/>
      <c r="R576" s="185"/>
      <c r="S576" s="159"/>
      <c r="T576" s="195"/>
      <c r="U576" s="195">
        <f t="shared" si="318"/>
        <v>0</v>
      </c>
      <c r="V576" s="188"/>
      <c r="W576" s="89">
        <v>2240302</v>
      </c>
      <c r="X576" s="89" t="s">
        <v>473</v>
      </c>
      <c r="Y576" s="118"/>
    </row>
    <row r="577" customHeight="1" spans="1:25">
      <c r="A577" s="202">
        <v>23303</v>
      </c>
      <c r="B577" s="75" t="s">
        <v>1537</v>
      </c>
      <c r="C577" s="60"/>
      <c r="D577" s="60"/>
      <c r="E577" s="99">
        <f t="shared" si="314"/>
        <v>0</v>
      </c>
      <c r="F577" s="98">
        <f t="shared" si="319"/>
        <v>0</v>
      </c>
      <c r="G577" s="99">
        <f t="shared" si="315"/>
        <v>0</v>
      </c>
      <c r="H577" s="60"/>
      <c r="I577" s="98">
        <f t="shared" si="316"/>
        <v>0</v>
      </c>
      <c r="J577" s="99">
        <f t="shared" si="317"/>
        <v>0</v>
      </c>
      <c r="K577" s="202">
        <v>23303</v>
      </c>
      <c r="L577" s="202" t="s">
        <v>1537</v>
      </c>
      <c r="M577" s="184"/>
      <c r="N577" s="184"/>
      <c r="O577" s="184"/>
      <c r="P577" s="184">
        <f t="shared" si="338"/>
        <v>0</v>
      </c>
      <c r="Q577" s="207"/>
      <c r="R577" s="185"/>
      <c r="S577" s="159"/>
      <c r="T577" s="195"/>
      <c r="U577" s="195">
        <f t="shared" si="318"/>
        <v>0</v>
      </c>
      <c r="V577" s="188"/>
      <c r="W577" s="89">
        <v>2240303</v>
      </c>
      <c r="X577" s="89" t="s">
        <v>549</v>
      </c>
      <c r="Y577" s="118"/>
    </row>
    <row r="578" customHeight="1" spans="1:25">
      <c r="A578" s="185" t="s">
        <v>1538</v>
      </c>
      <c r="B578" s="97" t="s">
        <v>1538</v>
      </c>
      <c r="C578" s="55">
        <v>1685</v>
      </c>
      <c r="D578" s="55"/>
      <c r="E578" s="96">
        <f t="shared" si="314"/>
        <v>0</v>
      </c>
      <c r="F578" s="95">
        <f t="shared" si="319"/>
        <v>0</v>
      </c>
      <c r="G578" s="96">
        <f t="shared" si="315"/>
        <v>0</v>
      </c>
      <c r="H578" s="55">
        <f>D589</f>
        <v>3100</v>
      </c>
      <c r="I578" s="95">
        <f t="shared" si="316"/>
        <v>1415</v>
      </c>
      <c r="J578" s="96">
        <f t="shared" si="317"/>
        <v>83.9762611275964</v>
      </c>
      <c r="K578" s="159" t="s">
        <v>1538</v>
      </c>
      <c r="L578" s="185"/>
      <c r="M578" s="212"/>
      <c r="N578" s="212"/>
      <c r="O578" s="212"/>
      <c r="P578" s="184">
        <f t="shared" si="338"/>
        <v>0</v>
      </c>
      <c r="Q578" s="207">
        <f>D589</f>
        <v>3100</v>
      </c>
      <c r="R578" s="185"/>
      <c r="S578" s="185"/>
      <c r="T578" s="195"/>
      <c r="U578" s="195">
        <f t="shared" si="318"/>
        <v>3100</v>
      </c>
      <c r="W578" s="89">
        <v>2240304</v>
      </c>
      <c r="X578" s="89" t="s">
        <v>1539</v>
      </c>
      <c r="Y578" s="118"/>
    </row>
    <row r="579" s="67" customFormat="1" ht="15.95" customHeight="1" spans="1:25">
      <c r="A579" s="173">
        <v>230</v>
      </c>
      <c r="B579" s="72" t="s">
        <v>1540</v>
      </c>
      <c r="C579" s="160">
        <f t="shared" ref="C579:H579" si="344">SUM(C580,C583,C584,C585,C586,C587,C588,C589)</f>
        <v>58523</v>
      </c>
      <c r="D579" s="160">
        <f t="shared" si="344"/>
        <v>55361</v>
      </c>
      <c r="E579" s="161"/>
      <c r="F579" s="160"/>
      <c r="G579" s="161"/>
      <c r="H579" s="160">
        <f t="shared" si="344"/>
        <v>36648</v>
      </c>
      <c r="I579" s="160"/>
      <c r="J579" s="161"/>
      <c r="K579" s="159">
        <v>230</v>
      </c>
      <c r="L579" s="183">
        <f>SUM(L580,L583,L584,L585,L586,L587,L588,L589)</f>
        <v>58523</v>
      </c>
      <c r="M579" s="160"/>
      <c r="N579" s="160"/>
      <c r="O579" s="160"/>
      <c r="P579" s="184">
        <f t="shared" si="338"/>
        <v>55361</v>
      </c>
      <c r="Q579" s="183">
        <f t="shared" ref="Q579:T579" si="345">SUM(Q580,Q583,Q584,Q585,Q586,Q587,Q588,Q589)</f>
        <v>0</v>
      </c>
      <c r="R579" s="183">
        <f t="shared" si="345"/>
        <v>0</v>
      </c>
      <c r="S579" s="183">
        <f t="shared" si="345"/>
        <v>0</v>
      </c>
      <c r="T579" s="183">
        <f t="shared" si="345"/>
        <v>0</v>
      </c>
      <c r="U579" s="193">
        <f t="shared" si="318"/>
        <v>0</v>
      </c>
      <c r="V579" s="188"/>
      <c r="W579" s="194">
        <v>2240399</v>
      </c>
      <c r="X579" s="194" t="s">
        <v>1541</v>
      </c>
      <c r="Y579" s="201"/>
    </row>
    <row r="580" s="67" customFormat="1" ht="15.95" customHeight="1" spans="1:25">
      <c r="A580" s="173"/>
      <c r="B580" s="97" t="s">
        <v>1542</v>
      </c>
      <c r="C580" s="160">
        <f t="shared" ref="C580:H580" si="346">SUM(C581:C582)</f>
        <v>58523</v>
      </c>
      <c r="D580" s="160">
        <f t="shared" si="346"/>
        <v>51186</v>
      </c>
      <c r="E580" s="161"/>
      <c r="F580" s="160"/>
      <c r="G580" s="161"/>
      <c r="H580" s="160">
        <f t="shared" si="346"/>
        <v>36648</v>
      </c>
      <c r="I580" s="160"/>
      <c r="J580" s="161"/>
      <c r="K580" s="159"/>
      <c r="L580" s="183">
        <f>SUM(L581:L582)</f>
        <v>58523</v>
      </c>
      <c r="M580" s="160"/>
      <c r="N580" s="160"/>
      <c r="O580" s="160"/>
      <c r="P580" s="184">
        <f t="shared" si="338"/>
        <v>51186</v>
      </c>
      <c r="Q580" s="183">
        <f t="shared" ref="Q580:T580" si="347">Q581+Q582</f>
        <v>0</v>
      </c>
      <c r="R580" s="183">
        <f t="shared" si="347"/>
        <v>0</v>
      </c>
      <c r="S580" s="183">
        <f t="shared" si="347"/>
        <v>0</v>
      </c>
      <c r="T580" s="183">
        <f t="shared" si="347"/>
        <v>0</v>
      </c>
      <c r="U580" s="195">
        <f t="shared" si="318"/>
        <v>0</v>
      </c>
      <c r="V580" s="188"/>
      <c r="W580" s="89">
        <v>22404</v>
      </c>
      <c r="X580" s="194" t="s">
        <v>1543</v>
      </c>
      <c r="Y580" s="118"/>
    </row>
    <row r="581" ht="15.95" customHeight="1" spans="1:25">
      <c r="A581" s="174">
        <v>2300601</v>
      </c>
      <c r="B581" s="75" t="s">
        <v>1544</v>
      </c>
      <c r="C581" s="175">
        <v>58523</v>
      </c>
      <c r="D581" s="175">
        <v>51186</v>
      </c>
      <c r="E581" s="176"/>
      <c r="F581" s="175"/>
      <c r="G581" s="176"/>
      <c r="H581" s="175">
        <v>36648</v>
      </c>
      <c r="I581" s="175"/>
      <c r="J581" s="176"/>
      <c r="K581" s="185">
        <v>2300601</v>
      </c>
      <c r="L581" s="185">
        <f>C581</f>
        <v>58523</v>
      </c>
      <c r="M581" s="186"/>
      <c r="N581" s="187"/>
      <c r="O581" s="187"/>
      <c r="P581" s="184">
        <f t="shared" si="338"/>
        <v>51186</v>
      </c>
      <c r="Q581" s="196"/>
      <c r="R581" s="197"/>
      <c r="S581" s="197"/>
      <c r="T581" s="197"/>
      <c r="U581" s="195">
        <f t="shared" si="318"/>
        <v>0</v>
      </c>
      <c r="W581" s="89">
        <v>2240401</v>
      </c>
      <c r="X581" s="89" t="s">
        <v>471</v>
      </c>
      <c r="Y581" s="118"/>
    </row>
    <row r="582" ht="15.95" customHeight="1" spans="1:25">
      <c r="A582" s="174">
        <v>2300302</v>
      </c>
      <c r="B582" s="75" t="s">
        <v>1545</v>
      </c>
      <c r="C582" s="175"/>
      <c r="D582" s="175"/>
      <c r="E582" s="176"/>
      <c r="F582" s="175"/>
      <c r="G582" s="176"/>
      <c r="H582" s="175"/>
      <c r="I582" s="175"/>
      <c r="J582" s="176"/>
      <c r="K582" s="185">
        <v>2300302</v>
      </c>
      <c r="L582" s="185"/>
      <c r="M582" s="186"/>
      <c r="N582" s="187"/>
      <c r="O582" s="187"/>
      <c r="P582" s="184">
        <f t="shared" si="338"/>
        <v>0</v>
      </c>
      <c r="Q582" s="196"/>
      <c r="R582" s="197"/>
      <c r="S582" s="197"/>
      <c r="T582" s="197"/>
      <c r="U582" s="195">
        <f>Q582+R582+S582+T582</f>
        <v>0</v>
      </c>
      <c r="W582" s="89">
        <v>2240402</v>
      </c>
      <c r="X582" s="89" t="s">
        <v>473</v>
      </c>
      <c r="Y582" s="118"/>
    </row>
    <row r="583" s="67" customFormat="1" ht="15.95" customHeight="1" spans="1:25">
      <c r="A583" s="173"/>
      <c r="B583" s="97" t="s">
        <v>1546</v>
      </c>
      <c r="C583" s="160"/>
      <c r="D583" s="160"/>
      <c r="E583" s="161"/>
      <c r="F583" s="160"/>
      <c r="G583" s="161"/>
      <c r="H583" s="160"/>
      <c r="I583" s="160"/>
      <c r="J583" s="161"/>
      <c r="K583" s="159"/>
      <c r="L583" s="159"/>
      <c r="M583" s="160"/>
      <c r="N583" s="160"/>
      <c r="O583" s="160"/>
      <c r="P583" s="184">
        <f t="shared" si="338"/>
        <v>0</v>
      </c>
      <c r="Q583" s="183"/>
      <c r="R583" s="183"/>
      <c r="S583" s="183"/>
      <c r="T583" s="183"/>
      <c r="U583" s="195">
        <f>Q583+R583+S583+T583</f>
        <v>0</v>
      </c>
      <c r="V583" s="188"/>
      <c r="W583" s="89">
        <v>2240403</v>
      </c>
      <c r="X583" s="89" t="s">
        <v>549</v>
      </c>
      <c r="Y583" s="118"/>
    </row>
    <row r="584" customHeight="1" spans="1:25">
      <c r="A584" s="159"/>
      <c r="B584" s="97" t="s">
        <v>1547</v>
      </c>
      <c r="C584" s="160"/>
      <c r="D584" s="160"/>
      <c r="E584" s="161"/>
      <c r="F584" s="160"/>
      <c r="G584" s="161"/>
      <c r="H584" s="160"/>
      <c r="I584" s="160"/>
      <c r="J584" s="161"/>
      <c r="K584" s="159"/>
      <c r="L584" s="159"/>
      <c r="M584" s="186"/>
      <c r="N584" s="186"/>
      <c r="O584" s="186"/>
      <c r="P584" s="184">
        <f t="shared" si="338"/>
        <v>0</v>
      </c>
      <c r="Q584" s="198"/>
      <c r="R584" s="198"/>
      <c r="S584" s="198"/>
      <c r="T584" s="198"/>
      <c r="U584" s="195"/>
      <c r="V584" s="188"/>
      <c r="W584" s="89">
        <v>2240404</v>
      </c>
      <c r="X584" s="89" t="s">
        <v>1548</v>
      </c>
      <c r="Y584" s="174"/>
    </row>
    <row r="585" customHeight="1" spans="1:25">
      <c r="A585" s="159"/>
      <c r="B585" s="97" t="s">
        <v>1549</v>
      </c>
      <c r="C585" s="160"/>
      <c r="D585" s="160"/>
      <c r="E585" s="161"/>
      <c r="F585" s="160"/>
      <c r="G585" s="161"/>
      <c r="H585" s="160"/>
      <c r="I585" s="160"/>
      <c r="J585" s="161"/>
      <c r="K585" s="159"/>
      <c r="L585" s="159"/>
      <c r="M585" s="186"/>
      <c r="N585" s="186"/>
      <c r="O585" s="186"/>
      <c r="P585" s="184">
        <f t="shared" si="338"/>
        <v>0</v>
      </c>
      <c r="Q585" s="198"/>
      <c r="R585" s="198"/>
      <c r="S585" s="198"/>
      <c r="T585" s="198"/>
      <c r="U585" s="195"/>
      <c r="W585" s="89">
        <v>2240405</v>
      </c>
      <c r="X585" s="89" t="s">
        <v>1550</v>
      </c>
      <c r="Y585" s="174"/>
    </row>
    <row r="586" customHeight="1" spans="1:25">
      <c r="A586" s="159"/>
      <c r="B586" s="97" t="s">
        <v>1551</v>
      </c>
      <c r="C586" s="160"/>
      <c r="D586" s="160"/>
      <c r="E586" s="161"/>
      <c r="F586" s="160"/>
      <c r="G586" s="161"/>
      <c r="H586" s="160"/>
      <c r="I586" s="160"/>
      <c r="J586" s="161"/>
      <c r="K586" s="159"/>
      <c r="L586" s="159"/>
      <c r="M586" s="186"/>
      <c r="N586" s="186"/>
      <c r="O586" s="186"/>
      <c r="P586" s="184">
        <f t="shared" si="338"/>
        <v>0</v>
      </c>
      <c r="Q586" s="198"/>
      <c r="R586" s="198"/>
      <c r="S586" s="198"/>
      <c r="T586" s="198"/>
      <c r="U586" s="195"/>
      <c r="W586" s="89">
        <v>2240450</v>
      </c>
      <c r="X586" s="89" t="s">
        <v>497</v>
      </c>
      <c r="Y586" s="174"/>
    </row>
    <row r="587" customHeight="1" spans="1:25">
      <c r="A587" s="159"/>
      <c r="B587" s="97" t="s">
        <v>1552</v>
      </c>
      <c r="C587" s="160"/>
      <c r="D587" s="160"/>
      <c r="E587" s="161"/>
      <c r="F587" s="160"/>
      <c r="G587" s="161"/>
      <c r="H587" s="160"/>
      <c r="I587" s="160"/>
      <c r="J587" s="161"/>
      <c r="K587" s="159"/>
      <c r="L587" s="159"/>
      <c r="M587" s="186"/>
      <c r="N587" s="186"/>
      <c r="O587" s="186"/>
      <c r="P587" s="184">
        <f t="shared" si="338"/>
        <v>0</v>
      </c>
      <c r="Q587" s="198"/>
      <c r="R587" s="198"/>
      <c r="S587" s="198"/>
      <c r="T587" s="198"/>
      <c r="U587" s="195"/>
      <c r="V587" s="188"/>
      <c r="W587" s="89">
        <v>2240499</v>
      </c>
      <c r="X587" s="89" t="s">
        <v>1553</v>
      </c>
      <c r="Y587" s="174"/>
    </row>
    <row r="588" customHeight="1" spans="1:25">
      <c r="A588" s="159"/>
      <c r="B588" s="97" t="s">
        <v>1554</v>
      </c>
      <c r="C588" s="160"/>
      <c r="D588" s="160">
        <v>1075</v>
      </c>
      <c r="E588" s="161"/>
      <c r="F588" s="160"/>
      <c r="G588" s="161"/>
      <c r="H588" s="160"/>
      <c r="I588" s="160"/>
      <c r="J588" s="161"/>
      <c r="K588" s="159"/>
      <c r="L588" s="159"/>
      <c r="M588" s="186"/>
      <c r="N588" s="186"/>
      <c r="O588" s="186"/>
      <c r="P588" s="184">
        <f t="shared" si="338"/>
        <v>1075</v>
      </c>
      <c r="Q588" s="198"/>
      <c r="R588" s="198"/>
      <c r="S588" s="198"/>
      <c r="T588" s="198"/>
      <c r="U588" s="195"/>
      <c r="V588" s="188"/>
      <c r="W588" s="89">
        <v>22405</v>
      </c>
      <c r="X588" s="194" t="s">
        <v>1555</v>
      </c>
      <c r="Y588" s="174"/>
    </row>
    <row r="589" customHeight="1" spans="1:25">
      <c r="A589" s="162"/>
      <c r="B589" s="97" t="s">
        <v>1556</v>
      </c>
      <c r="C589" s="160"/>
      <c r="D589" s="160">
        <f>2279+821</f>
        <v>3100</v>
      </c>
      <c r="E589" s="161"/>
      <c r="F589" s="160"/>
      <c r="G589" s="161"/>
      <c r="H589" s="160">
        <f>'1.柳东新区（高新区）一般公共预算2022年收入预算表'!G102-H6-H580-H583-H584-H585-H586-H587-H588</f>
        <v>0</v>
      </c>
      <c r="I589" s="160"/>
      <c r="J589" s="161"/>
      <c r="K589" s="159"/>
      <c r="L589" s="159"/>
      <c r="M589" s="186"/>
      <c r="N589" s="186"/>
      <c r="O589" s="186"/>
      <c r="P589" s="184">
        <f t="shared" si="338"/>
        <v>3100</v>
      </c>
      <c r="Q589" s="198"/>
      <c r="R589" s="198"/>
      <c r="S589" s="198"/>
      <c r="T589" s="198"/>
      <c r="U589" s="195"/>
      <c r="W589" s="89">
        <v>2240501</v>
      </c>
      <c r="X589" s="89" t="s">
        <v>471</v>
      </c>
      <c r="Y589" s="174"/>
    </row>
    <row r="590" customHeight="1" spans="1:25">
      <c r="A590" s="159"/>
      <c r="B590" s="72" t="s">
        <v>1557</v>
      </c>
      <c r="C590" s="55">
        <f t="shared" ref="C590:H590" si="348">C6+C579</f>
        <v>215461</v>
      </c>
      <c r="D590" s="55">
        <f t="shared" si="348"/>
        <v>168235</v>
      </c>
      <c r="E590" s="56"/>
      <c r="F590" s="55"/>
      <c r="G590" s="56"/>
      <c r="H590" s="55">
        <f t="shared" si="348"/>
        <v>172837</v>
      </c>
      <c r="I590" s="60"/>
      <c r="J590" s="61"/>
      <c r="K590" s="159"/>
      <c r="L590" s="159"/>
      <c r="M590" s="212"/>
      <c r="N590" s="212"/>
      <c r="O590" s="212"/>
      <c r="P590" s="184">
        <f t="shared" si="338"/>
        <v>168235</v>
      </c>
      <c r="Q590" s="55">
        <f t="shared" ref="Q590:T590" si="349">Q6+Q579</f>
        <v>3100</v>
      </c>
      <c r="R590" s="55">
        <f t="shared" si="349"/>
        <v>0</v>
      </c>
      <c r="S590" s="55">
        <f t="shared" si="349"/>
        <v>0</v>
      </c>
      <c r="T590" s="55">
        <f t="shared" si="349"/>
        <v>0</v>
      </c>
      <c r="U590" s="195"/>
      <c r="W590" s="89">
        <v>2240502</v>
      </c>
      <c r="X590" s="89" t="s">
        <v>473</v>
      </c>
      <c r="Y590" s="174"/>
    </row>
    <row r="591" s="164" customFormat="1" hidden="1" customHeight="1" spans="1:25">
      <c r="A591" s="177"/>
      <c r="B591" s="75" t="s">
        <v>1558</v>
      </c>
      <c r="C591" s="60"/>
      <c r="D591" s="60"/>
      <c r="E591" s="178"/>
      <c r="F591" s="60"/>
      <c r="G591" s="178"/>
      <c r="H591" s="60">
        <f>SUM(H125,H153,H177,H197,H281,H326,H360,H378,H443,H479,H501,H511,H527)</f>
        <v>75098</v>
      </c>
      <c r="I591" s="60"/>
      <c r="J591" s="178"/>
      <c r="K591" s="177"/>
      <c r="L591" s="177"/>
      <c r="M591" s="165"/>
      <c r="N591" s="165"/>
      <c r="O591" s="165"/>
      <c r="P591" s="165"/>
      <c r="Q591" s="165"/>
      <c r="R591" s="177"/>
      <c r="S591" s="177"/>
      <c r="T591" s="199"/>
      <c r="U591" s="199"/>
      <c r="V591" s="200"/>
      <c r="W591" s="89">
        <v>2240503</v>
      </c>
      <c r="X591" s="89" t="s">
        <v>549</v>
      </c>
      <c r="Y591" s="174"/>
    </row>
    <row r="592" hidden="1" customHeight="1" spans="3:25">
      <c r="C592" s="69">
        <f>C590-[1]柳东公收!B102</f>
        <v>0</v>
      </c>
      <c r="D592" s="69">
        <f>D590-'1.柳东新区（高新区）一般公共预算2022年收入预算表'!C102</f>
        <v>0</v>
      </c>
      <c r="H592" s="69"/>
      <c r="W592" s="89">
        <v>2240504</v>
      </c>
      <c r="X592" s="89" t="s">
        <v>1559</v>
      </c>
      <c r="Y592" s="174"/>
    </row>
    <row r="593" hidden="1" customHeight="1" spans="3:25">
      <c r="C593" s="69"/>
      <c r="D593" s="69"/>
      <c r="W593" s="89">
        <v>2240505</v>
      </c>
      <c r="X593" s="89" t="s">
        <v>1560</v>
      </c>
      <c r="Y593" s="174"/>
    </row>
    <row r="594" hidden="1" customHeight="1" spans="4:25">
      <c r="D594" s="125">
        <f>D591/D6*100</f>
        <v>0</v>
      </c>
      <c r="H594" s="125">
        <f>H591/H6*100</f>
        <v>55.1424858101609</v>
      </c>
      <c r="M594" s="125">
        <f>M591/M6*100</f>
        <v>0</v>
      </c>
      <c r="W594" s="89">
        <v>2240506</v>
      </c>
      <c r="X594" s="89" t="s">
        <v>1561</v>
      </c>
      <c r="Y594" s="174"/>
    </row>
    <row r="595" customHeight="1" spans="23:25">
      <c r="W595" s="89">
        <v>2240507</v>
      </c>
      <c r="X595" s="89" t="s">
        <v>1562</v>
      </c>
      <c r="Y595" s="174"/>
    </row>
    <row r="596" customHeight="1" spans="23:25">
      <c r="W596" s="89">
        <v>2240508</v>
      </c>
      <c r="X596" s="89" t="s">
        <v>1563</v>
      </c>
      <c r="Y596" s="174"/>
    </row>
    <row r="597" customHeight="1" spans="23:25">
      <c r="W597" s="89">
        <v>2240509</v>
      </c>
      <c r="X597" s="89" t="s">
        <v>1564</v>
      </c>
      <c r="Y597" s="174"/>
    </row>
    <row r="598" customHeight="1" spans="23:25">
      <c r="W598" s="89">
        <v>2240510</v>
      </c>
      <c r="X598" s="89" t="s">
        <v>1565</v>
      </c>
      <c r="Y598" s="174"/>
    </row>
    <row r="599" customHeight="1" spans="23:25">
      <c r="W599" s="89">
        <v>2240550</v>
      </c>
      <c r="X599" s="89" t="s">
        <v>1566</v>
      </c>
      <c r="Y599" s="174"/>
    </row>
    <row r="600" customHeight="1" spans="23:25">
      <c r="W600" s="89">
        <v>2240599</v>
      </c>
      <c r="X600" s="89" t="s">
        <v>1567</v>
      </c>
      <c r="Y600" s="174"/>
    </row>
    <row r="601" customHeight="1" spans="23:25">
      <c r="W601" s="89">
        <v>22406</v>
      </c>
      <c r="X601" s="194" t="s">
        <v>1568</v>
      </c>
      <c r="Y601" s="174"/>
    </row>
    <row r="602" customHeight="1" spans="23:25">
      <c r="W602" s="89">
        <v>2240601</v>
      </c>
      <c r="X602" s="89" t="s">
        <v>1569</v>
      </c>
      <c r="Y602" s="174"/>
    </row>
    <row r="603" customHeight="1" spans="23:25">
      <c r="W603" s="89">
        <v>2240602</v>
      </c>
      <c r="X603" s="89" t="s">
        <v>1570</v>
      </c>
      <c r="Y603" s="174"/>
    </row>
    <row r="604" customHeight="1" spans="23:25">
      <c r="W604" s="89">
        <v>2240699</v>
      </c>
      <c r="X604" s="89" t="s">
        <v>1571</v>
      </c>
      <c r="Y604" s="174"/>
    </row>
    <row r="605" customHeight="1" spans="23:25">
      <c r="W605" s="89">
        <v>22407</v>
      </c>
      <c r="X605" s="194" t="s">
        <v>1572</v>
      </c>
      <c r="Y605" s="174"/>
    </row>
    <row r="606" customHeight="1" spans="23:25">
      <c r="W606" s="89">
        <v>2240703</v>
      </c>
      <c r="X606" s="89" t="s">
        <v>1573</v>
      </c>
      <c r="Y606" s="174"/>
    </row>
    <row r="607" customHeight="1" spans="23:25">
      <c r="W607" s="89">
        <v>2240704</v>
      </c>
      <c r="X607" s="89" t="s">
        <v>1574</v>
      </c>
      <c r="Y607" s="174"/>
    </row>
    <row r="608" customHeight="1" spans="23:25">
      <c r="W608" s="89">
        <v>2240799</v>
      </c>
      <c r="X608" s="89" t="s">
        <v>1575</v>
      </c>
      <c r="Y608" s="174"/>
    </row>
    <row r="609" customHeight="1" spans="23:25">
      <c r="W609" s="89">
        <v>22499</v>
      </c>
      <c r="X609" s="194" t="s">
        <v>1576</v>
      </c>
      <c r="Y609" s="174"/>
    </row>
    <row r="610" customHeight="1" spans="23:25">
      <c r="W610" s="89">
        <v>2249999</v>
      </c>
      <c r="X610" s="89" t="s">
        <v>1577</v>
      </c>
      <c r="Y610" s="174"/>
    </row>
    <row r="611" customHeight="1" spans="23:25">
      <c r="W611" s="89">
        <v>229</v>
      </c>
      <c r="X611" s="194" t="s">
        <v>1519</v>
      </c>
      <c r="Y611" s="174"/>
    </row>
    <row r="612" customHeight="1" spans="23:25">
      <c r="W612" s="89">
        <v>22999</v>
      </c>
      <c r="X612" s="194" t="s">
        <v>1578</v>
      </c>
      <c r="Y612" s="174"/>
    </row>
    <row r="613" customHeight="1" spans="23:25">
      <c r="W613" s="89">
        <v>2299999</v>
      </c>
      <c r="X613" s="89" t="s">
        <v>1579</v>
      </c>
      <c r="Y613" s="174"/>
    </row>
    <row r="614" customHeight="1" spans="23:25">
      <c r="W614" s="89">
        <v>232</v>
      </c>
      <c r="X614" s="194" t="s">
        <v>1580</v>
      </c>
      <c r="Y614" s="174"/>
    </row>
    <row r="615" customHeight="1" spans="23:25">
      <c r="W615" s="89">
        <v>23201</v>
      </c>
      <c r="X615" s="194" t="s">
        <v>1581</v>
      </c>
      <c r="Y615" s="174"/>
    </row>
    <row r="616" customHeight="1" spans="23:25">
      <c r="W616" s="89">
        <v>23202</v>
      </c>
      <c r="X616" s="194" t="s">
        <v>1582</v>
      </c>
      <c r="Y616" s="174"/>
    </row>
    <row r="617" customHeight="1" spans="23:25">
      <c r="W617" s="89">
        <v>23203</v>
      </c>
      <c r="X617" s="194" t="s">
        <v>1583</v>
      </c>
      <c r="Y617" s="174"/>
    </row>
    <row r="618" customHeight="1" spans="23:25">
      <c r="W618" s="89">
        <v>2320301</v>
      </c>
      <c r="X618" s="89" t="s">
        <v>1584</v>
      </c>
      <c r="Y618" s="174"/>
    </row>
    <row r="619" customHeight="1" spans="23:25">
      <c r="W619" s="89">
        <v>2320302</v>
      </c>
      <c r="X619" s="89" t="s">
        <v>1585</v>
      </c>
      <c r="Y619" s="174"/>
    </row>
    <row r="620" customHeight="1" spans="23:25">
      <c r="W620" s="89">
        <v>2320303</v>
      </c>
      <c r="X620" s="89" t="s">
        <v>1586</v>
      </c>
      <c r="Y620" s="174"/>
    </row>
    <row r="621" customHeight="1" spans="23:25">
      <c r="W621" s="89">
        <v>2320399</v>
      </c>
      <c r="X621" s="89" t="s">
        <v>1587</v>
      </c>
      <c r="Y621" s="174"/>
    </row>
    <row r="622" customHeight="1" spans="23:25">
      <c r="W622" s="89">
        <v>233</v>
      </c>
      <c r="X622" s="194" t="s">
        <v>1588</v>
      </c>
      <c r="Y622" s="174"/>
    </row>
    <row r="623" customHeight="1" spans="23:25">
      <c r="W623" s="89">
        <v>23301</v>
      </c>
      <c r="X623" s="194" t="s">
        <v>1589</v>
      </c>
      <c r="Y623" s="174"/>
    </row>
    <row r="624" customHeight="1" spans="23:25">
      <c r="W624" s="89">
        <v>23302</v>
      </c>
      <c r="X624" s="194" t="s">
        <v>1590</v>
      </c>
      <c r="Y624" s="174"/>
    </row>
    <row r="625" customHeight="1" spans="23:25">
      <c r="W625" s="89">
        <v>23303</v>
      </c>
      <c r="X625" s="194" t="s">
        <v>1591</v>
      </c>
      <c r="Y625" s="174"/>
    </row>
  </sheetData>
  <mergeCells count="12">
    <mergeCell ref="B1:J1"/>
    <mergeCell ref="C3:G3"/>
    <mergeCell ref="H3:J3"/>
    <mergeCell ref="F4:G4"/>
    <mergeCell ref="I4:J4"/>
    <mergeCell ref="Q4:T4"/>
    <mergeCell ref="W4:Y4"/>
    <mergeCell ref="B3:B5"/>
    <mergeCell ref="C4:C5"/>
    <mergeCell ref="D4:D5"/>
    <mergeCell ref="E4:E5"/>
    <mergeCell ref="H4:H5"/>
  </mergeCells>
  <printOptions horizontalCentered="1"/>
  <pageMargins left="0.354166666666667" right="0.236111111111111" top="0.550694444444444" bottom="0.590277777777778" header="0.156944444444444" footer="0.393055555555556"/>
  <pageSetup paperSize="9" firstPageNumber="29" fitToWidth="0" fitToHeight="0" orientation="landscape" useFirstPageNumber="1" horizontalDpi="600"/>
  <headerFooter>
    <oddFooter>&amp;C&amp;"仿宋_GB2312"&amp;14—&amp;P—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51"/>
  <sheetViews>
    <sheetView showZeros="0" view="pageBreakPreview" zoomScaleNormal="100" workbookViewId="0">
      <pane xSplit="2" ySplit="5" topLeftCell="C6" activePane="bottomRight" state="frozen"/>
      <selection/>
      <selection pane="topRight"/>
      <selection pane="bottomLeft"/>
      <selection pane="bottomRight" activeCell="B1" sqref="B1:J1"/>
    </sheetView>
  </sheetViews>
  <sheetFormatPr defaultColWidth="9" defaultRowHeight="15.75" customHeight="1"/>
  <cols>
    <col min="1" max="1" width="6.275" style="144" hidden="1" customWidth="1"/>
    <col min="2" max="2" width="45.3666666666667" style="68" customWidth="1"/>
    <col min="3" max="4" width="12.625" style="125" customWidth="1"/>
    <col min="5" max="5" width="9.625" style="145" customWidth="1"/>
    <col min="6" max="6" width="12.625" style="125" customWidth="1"/>
    <col min="7" max="7" width="9.625" style="145" customWidth="1"/>
    <col min="8" max="9" width="12.625" style="125" customWidth="1"/>
    <col min="10" max="10" width="9.625" style="145" customWidth="1"/>
    <col min="11" max="11" width="9.125" style="144" hidden="1" customWidth="1"/>
    <col min="12" max="12" width="11.5416666666667" style="144" hidden="1" customWidth="1"/>
    <col min="13" max="15" width="12.625" style="165" hidden="1" customWidth="1"/>
    <col min="16" max="16" width="10.9083333333333" style="165" hidden="1" customWidth="1"/>
    <col min="17" max="17" width="12" style="165" hidden="1" customWidth="1"/>
    <col min="18" max="19" width="11.375" style="71" hidden="1" customWidth="1"/>
    <col min="20" max="21" width="11.375" style="166" hidden="1" customWidth="1"/>
    <col min="22" max="22" width="9" style="71" hidden="1" customWidth="1"/>
    <col min="23" max="23" width="9" style="51" hidden="1" customWidth="1"/>
    <col min="24" max="24" width="24.375" style="51" hidden="1" customWidth="1"/>
    <col min="25" max="25" width="9" style="51" hidden="1" customWidth="1"/>
    <col min="26" max="35" width="9" style="51" customWidth="1"/>
    <col min="36" max="16384" width="9" style="51"/>
  </cols>
  <sheetData>
    <row r="1" s="67" customFormat="1" ht="27" customHeight="1" spans="1:22">
      <c r="A1" s="146"/>
      <c r="B1" s="52" t="s">
        <v>1593</v>
      </c>
      <c r="C1" s="52"/>
      <c r="D1" s="52"/>
      <c r="E1" s="52"/>
      <c r="F1" s="52"/>
      <c r="G1" s="52"/>
      <c r="H1" s="52"/>
      <c r="I1" s="52"/>
      <c r="J1" s="52"/>
      <c r="K1" s="146"/>
      <c r="L1" s="146"/>
      <c r="M1" s="179"/>
      <c r="N1" s="179"/>
      <c r="O1" s="179"/>
      <c r="P1" s="179"/>
      <c r="Q1" s="179"/>
      <c r="R1" s="188"/>
      <c r="S1" s="188"/>
      <c r="T1" s="189"/>
      <c r="U1" s="189"/>
      <c r="V1" s="188"/>
    </row>
    <row r="2" s="67" customFormat="1" customHeight="1" spans="1:22">
      <c r="A2" s="147"/>
      <c r="B2" s="148"/>
      <c r="C2" s="149"/>
      <c r="D2" s="149" t="s">
        <v>1</v>
      </c>
      <c r="E2" s="150"/>
      <c r="F2" s="149"/>
      <c r="G2" s="150"/>
      <c r="H2" s="149"/>
      <c r="I2" s="149"/>
      <c r="J2" s="151" t="s">
        <v>439</v>
      </c>
      <c r="K2" s="147"/>
      <c r="L2" s="147"/>
      <c r="M2" s="179"/>
      <c r="N2" s="179"/>
      <c r="O2" s="179"/>
      <c r="P2" s="179"/>
      <c r="Q2" s="179"/>
      <c r="R2" s="188"/>
      <c r="S2" s="188"/>
      <c r="T2" s="189"/>
      <c r="U2" s="189"/>
      <c r="V2" s="188"/>
    </row>
    <row r="3" s="49" customFormat="1" ht="15.95" customHeight="1" spans="1:22">
      <c r="A3" s="152" t="s">
        <v>440</v>
      </c>
      <c r="B3" s="54" t="s">
        <v>28</v>
      </c>
      <c r="C3" s="167" t="s">
        <v>29</v>
      </c>
      <c r="D3" s="168"/>
      <c r="E3" s="168"/>
      <c r="F3" s="168"/>
      <c r="G3" s="114"/>
      <c r="H3" s="167" t="s">
        <v>30</v>
      </c>
      <c r="I3" s="168"/>
      <c r="J3" s="114"/>
      <c r="K3" s="51" t="s">
        <v>31</v>
      </c>
      <c r="L3" s="180"/>
      <c r="M3" s="181"/>
      <c r="N3" s="181"/>
      <c r="O3" s="181"/>
      <c r="P3" s="181"/>
      <c r="Q3" s="181" t="e">
        <f>#REF!-#REF!</f>
        <v>#REF!</v>
      </c>
      <c r="R3" s="180"/>
      <c r="S3" s="180"/>
      <c r="T3" s="190"/>
      <c r="U3" s="190"/>
      <c r="V3" s="80"/>
    </row>
    <row r="4" s="49" customFormat="1" ht="31" customHeight="1" spans="1:25">
      <c r="A4" s="81"/>
      <c r="B4" s="54"/>
      <c r="C4" s="169" t="s">
        <v>32</v>
      </c>
      <c r="D4" s="169" t="s">
        <v>33</v>
      </c>
      <c r="E4" s="170" t="s">
        <v>441</v>
      </c>
      <c r="F4" s="167" t="s">
        <v>35</v>
      </c>
      <c r="G4" s="114"/>
      <c r="H4" s="169" t="s">
        <v>36</v>
      </c>
      <c r="I4" s="54" t="s">
        <v>442</v>
      </c>
      <c r="J4" s="54"/>
      <c r="K4" s="81"/>
      <c r="L4" s="157"/>
      <c r="M4" s="182" t="s">
        <v>443</v>
      </c>
      <c r="N4" s="182" t="s">
        <v>444</v>
      </c>
      <c r="O4" s="182" t="s">
        <v>445</v>
      </c>
      <c r="P4" s="182" t="s">
        <v>40</v>
      </c>
      <c r="Q4" s="157" t="s">
        <v>446</v>
      </c>
      <c r="R4" s="157"/>
      <c r="S4" s="157"/>
      <c r="T4" s="191"/>
      <c r="U4" s="191"/>
      <c r="V4" s="80"/>
      <c r="W4" s="49" t="s">
        <v>447</v>
      </c>
      <c r="X4" s="88"/>
      <c r="Y4" s="88"/>
    </row>
    <row r="5" s="49" customFormat="1" ht="16" customHeight="1" spans="1:25">
      <c r="A5" s="157" t="s">
        <v>44</v>
      </c>
      <c r="B5" s="54"/>
      <c r="C5" s="171"/>
      <c r="D5" s="171"/>
      <c r="E5" s="172"/>
      <c r="F5" s="154" t="s">
        <v>42</v>
      </c>
      <c r="G5" s="155" t="s">
        <v>43</v>
      </c>
      <c r="H5" s="171"/>
      <c r="I5" s="154" t="s">
        <v>42</v>
      </c>
      <c r="J5" s="155" t="s">
        <v>43</v>
      </c>
      <c r="K5" s="157" t="s">
        <v>44</v>
      </c>
      <c r="L5" s="157" t="s">
        <v>45</v>
      </c>
      <c r="M5" s="182" t="s">
        <v>42</v>
      </c>
      <c r="N5" s="182" t="s">
        <v>42</v>
      </c>
      <c r="O5" s="182" t="s">
        <v>42</v>
      </c>
      <c r="P5" s="182" t="s">
        <v>42</v>
      </c>
      <c r="Q5" s="182" t="s">
        <v>448</v>
      </c>
      <c r="R5" s="157" t="s">
        <v>449</v>
      </c>
      <c r="S5" s="157" t="s">
        <v>450</v>
      </c>
      <c r="T5" s="191" t="s">
        <v>451</v>
      </c>
      <c r="U5" s="191" t="s">
        <v>452</v>
      </c>
      <c r="V5" s="80"/>
      <c r="W5" s="192" t="s">
        <v>44</v>
      </c>
      <c r="X5" s="192" t="s">
        <v>45</v>
      </c>
      <c r="Y5" s="192" t="s">
        <v>42</v>
      </c>
    </row>
    <row r="6" s="67" customFormat="1" ht="15.95" customHeight="1" spans="1:25">
      <c r="A6" s="173">
        <v>230</v>
      </c>
      <c r="B6" s="72" t="s">
        <v>1540</v>
      </c>
      <c r="C6" s="160">
        <f t="shared" ref="C6:H6" si="0">SUM(C7,C10,C11,C12,C13,C14,C15,C16)</f>
        <v>58523</v>
      </c>
      <c r="D6" s="160">
        <f t="shared" si="0"/>
        <v>55361</v>
      </c>
      <c r="E6" s="161"/>
      <c r="F6" s="160"/>
      <c r="G6" s="161"/>
      <c r="H6" s="160">
        <f t="shared" si="0"/>
        <v>36648</v>
      </c>
      <c r="I6" s="160"/>
      <c r="J6" s="161"/>
      <c r="K6" s="159">
        <v>230</v>
      </c>
      <c r="L6" s="183">
        <f>SUM(L7,L10,L11,L12,L13,L14,L15,L16)</f>
        <v>58523</v>
      </c>
      <c r="M6" s="160"/>
      <c r="N6" s="160"/>
      <c r="O6" s="160"/>
      <c r="P6" s="184">
        <f t="shared" ref="P6:P16" si="1">D6</f>
        <v>55361</v>
      </c>
      <c r="Q6" s="183">
        <f t="shared" ref="Q6:T6" si="2">SUM(Q7,Q10,Q11,Q12,Q13,Q14,Q15,Q16)</f>
        <v>0</v>
      </c>
      <c r="R6" s="183">
        <f t="shared" si="2"/>
        <v>0</v>
      </c>
      <c r="S6" s="183">
        <f t="shared" si="2"/>
        <v>0</v>
      </c>
      <c r="T6" s="183">
        <f t="shared" si="2"/>
        <v>0</v>
      </c>
      <c r="U6" s="193">
        <f t="shared" ref="U6:U10" si="3">Q6+R6+S6+T6</f>
        <v>0</v>
      </c>
      <c r="V6" s="188"/>
      <c r="W6" s="194">
        <v>2240399</v>
      </c>
      <c r="X6" s="194" t="s">
        <v>1541</v>
      </c>
      <c r="Y6" s="201"/>
    </row>
    <row r="7" s="67" customFormat="1" ht="15.95" customHeight="1" spans="1:25">
      <c r="A7" s="173"/>
      <c r="B7" s="97" t="s">
        <v>1542</v>
      </c>
      <c r="C7" s="160">
        <f t="shared" ref="C7:H7" si="4">SUM(C8:C9)</f>
        <v>58523</v>
      </c>
      <c r="D7" s="160">
        <f t="shared" si="4"/>
        <v>51186</v>
      </c>
      <c r="E7" s="161"/>
      <c r="F7" s="160"/>
      <c r="G7" s="161"/>
      <c r="H7" s="160">
        <f t="shared" si="4"/>
        <v>36648</v>
      </c>
      <c r="I7" s="160"/>
      <c r="J7" s="161"/>
      <c r="K7" s="159"/>
      <c r="L7" s="183">
        <f>SUM(L8:L9)</f>
        <v>58523</v>
      </c>
      <c r="M7" s="160"/>
      <c r="N7" s="160"/>
      <c r="O7" s="160"/>
      <c r="P7" s="184">
        <f t="shared" si="1"/>
        <v>51186</v>
      </c>
      <c r="Q7" s="183">
        <f t="shared" ref="Q7:T7" si="5">Q8+Q9</f>
        <v>0</v>
      </c>
      <c r="R7" s="183">
        <f t="shared" si="5"/>
        <v>0</v>
      </c>
      <c r="S7" s="183">
        <f t="shared" si="5"/>
        <v>0</v>
      </c>
      <c r="T7" s="183">
        <f t="shared" si="5"/>
        <v>0</v>
      </c>
      <c r="U7" s="195">
        <f t="shared" si="3"/>
        <v>0</v>
      </c>
      <c r="V7" s="188"/>
      <c r="W7" s="89">
        <v>22404</v>
      </c>
      <c r="X7" s="194" t="s">
        <v>1543</v>
      </c>
      <c r="Y7" s="118"/>
    </row>
    <row r="8" ht="15.95" customHeight="1" spans="1:25">
      <c r="A8" s="174">
        <v>2300601</v>
      </c>
      <c r="B8" s="75" t="s">
        <v>1544</v>
      </c>
      <c r="C8" s="175">
        <v>58523</v>
      </c>
      <c r="D8" s="175">
        <v>51186</v>
      </c>
      <c r="E8" s="176"/>
      <c r="F8" s="175"/>
      <c r="G8" s="176"/>
      <c r="H8" s="175">
        <v>36648</v>
      </c>
      <c r="I8" s="175"/>
      <c r="J8" s="176"/>
      <c r="K8" s="185">
        <v>2300601</v>
      </c>
      <c r="L8" s="185">
        <f>C8</f>
        <v>58523</v>
      </c>
      <c r="M8" s="186"/>
      <c r="N8" s="187"/>
      <c r="O8" s="187"/>
      <c r="P8" s="184">
        <f t="shared" si="1"/>
        <v>51186</v>
      </c>
      <c r="Q8" s="196"/>
      <c r="R8" s="197"/>
      <c r="S8" s="197"/>
      <c r="T8" s="197"/>
      <c r="U8" s="195">
        <f t="shared" si="3"/>
        <v>0</v>
      </c>
      <c r="W8" s="89">
        <v>2240401</v>
      </c>
      <c r="X8" s="89" t="s">
        <v>471</v>
      </c>
      <c r="Y8" s="118"/>
    </row>
    <row r="9" ht="15.95" customHeight="1" spans="1:25">
      <c r="A9" s="174">
        <v>2300302</v>
      </c>
      <c r="B9" s="75" t="s">
        <v>1545</v>
      </c>
      <c r="C9" s="175"/>
      <c r="D9" s="175"/>
      <c r="E9" s="176"/>
      <c r="F9" s="175"/>
      <c r="G9" s="176"/>
      <c r="H9" s="175"/>
      <c r="I9" s="175"/>
      <c r="J9" s="176"/>
      <c r="K9" s="185">
        <v>2300302</v>
      </c>
      <c r="L9" s="185"/>
      <c r="M9" s="186"/>
      <c r="N9" s="187"/>
      <c r="O9" s="187"/>
      <c r="P9" s="184">
        <f t="shared" si="1"/>
        <v>0</v>
      </c>
      <c r="Q9" s="196"/>
      <c r="R9" s="197"/>
      <c r="S9" s="197"/>
      <c r="T9" s="197"/>
      <c r="U9" s="195">
        <f t="shared" si="3"/>
        <v>0</v>
      </c>
      <c r="W9" s="89">
        <v>2240402</v>
      </c>
      <c r="X9" s="89" t="s">
        <v>473</v>
      </c>
      <c r="Y9" s="118"/>
    </row>
    <row r="10" s="67" customFormat="1" ht="15.95" customHeight="1" spans="1:25">
      <c r="A10" s="173"/>
      <c r="B10" s="97" t="s">
        <v>1546</v>
      </c>
      <c r="C10" s="160"/>
      <c r="D10" s="160"/>
      <c r="E10" s="161"/>
      <c r="F10" s="160"/>
      <c r="G10" s="161"/>
      <c r="H10" s="160"/>
      <c r="I10" s="160"/>
      <c r="J10" s="161"/>
      <c r="K10" s="159"/>
      <c r="L10" s="159"/>
      <c r="M10" s="160"/>
      <c r="N10" s="160"/>
      <c r="O10" s="160"/>
      <c r="P10" s="184">
        <f t="shared" si="1"/>
        <v>0</v>
      </c>
      <c r="Q10" s="183"/>
      <c r="R10" s="183"/>
      <c r="S10" s="183"/>
      <c r="T10" s="183"/>
      <c r="U10" s="195">
        <f t="shared" si="3"/>
        <v>0</v>
      </c>
      <c r="V10" s="188"/>
      <c r="W10" s="89">
        <v>2240403</v>
      </c>
      <c r="X10" s="89" t="s">
        <v>549</v>
      </c>
      <c r="Y10" s="118"/>
    </row>
    <row r="11" customHeight="1" spans="1:25">
      <c r="A11" s="159"/>
      <c r="B11" s="97" t="s">
        <v>1547</v>
      </c>
      <c r="C11" s="160"/>
      <c r="D11" s="160"/>
      <c r="E11" s="161"/>
      <c r="F11" s="160"/>
      <c r="G11" s="161"/>
      <c r="H11" s="160"/>
      <c r="I11" s="160"/>
      <c r="J11" s="161"/>
      <c r="K11" s="159"/>
      <c r="L11" s="159"/>
      <c r="M11" s="186"/>
      <c r="N11" s="186"/>
      <c r="O11" s="186"/>
      <c r="P11" s="184">
        <f t="shared" si="1"/>
        <v>0</v>
      </c>
      <c r="Q11" s="198"/>
      <c r="R11" s="198"/>
      <c r="S11" s="198"/>
      <c r="T11" s="198"/>
      <c r="U11" s="195"/>
      <c r="V11" s="188"/>
      <c r="W11" s="89">
        <v>2240404</v>
      </c>
      <c r="X11" s="89" t="s">
        <v>1548</v>
      </c>
      <c r="Y11" s="174"/>
    </row>
    <row r="12" customHeight="1" spans="1:25">
      <c r="A12" s="159"/>
      <c r="B12" s="97" t="s">
        <v>1549</v>
      </c>
      <c r="C12" s="160"/>
      <c r="D12" s="160"/>
      <c r="E12" s="161"/>
      <c r="F12" s="160"/>
      <c r="G12" s="161"/>
      <c r="H12" s="160"/>
      <c r="I12" s="160"/>
      <c r="J12" s="161"/>
      <c r="K12" s="159"/>
      <c r="L12" s="159"/>
      <c r="M12" s="186"/>
      <c r="N12" s="186"/>
      <c r="O12" s="186"/>
      <c r="P12" s="184">
        <f t="shared" si="1"/>
        <v>0</v>
      </c>
      <c r="Q12" s="198"/>
      <c r="R12" s="198"/>
      <c r="S12" s="198"/>
      <c r="T12" s="198"/>
      <c r="U12" s="195"/>
      <c r="W12" s="89">
        <v>2240405</v>
      </c>
      <c r="X12" s="89" t="s">
        <v>1550</v>
      </c>
      <c r="Y12" s="174"/>
    </row>
    <row r="13" customHeight="1" spans="1:25">
      <c r="A13" s="159"/>
      <c r="B13" s="97" t="s">
        <v>1551</v>
      </c>
      <c r="C13" s="160"/>
      <c r="D13" s="160"/>
      <c r="E13" s="161"/>
      <c r="F13" s="160"/>
      <c r="G13" s="161"/>
      <c r="H13" s="160"/>
      <c r="I13" s="160"/>
      <c r="J13" s="161"/>
      <c r="K13" s="159"/>
      <c r="L13" s="159"/>
      <c r="M13" s="186"/>
      <c r="N13" s="186"/>
      <c r="O13" s="186"/>
      <c r="P13" s="184">
        <f t="shared" si="1"/>
        <v>0</v>
      </c>
      <c r="Q13" s="198"/>
      <c r="R13" s="198"/>
      <c r="S13" s="198"/>
      <c r="T13" s="198"/>
      <c r="U13" s="195"/>
      <c r="W13" s="89">
        <v>2240450</v>
      </c>
      <c r="X13" s="89" t="s">
        <v>497</v>
      </c>
      <c r="Y13" s="174"/>
    </row>
    <row r="14" customHeight="1" spans="1:25">
      <c r="A14" s="159"/>
      <c r="B14" s="97" t="s">
        <v>1552</v>
      </c>
      <c r="C14" s="160"/>
      <c r="D14" s="160"/>
      <c r="E14" s="161"/>
      <c r="F14" s="160"/>
      <c r="G14" s="161"/>
      <c r="H14" s="160"/>
      <c r="I14" s="160"/>
      <c r="J14" s="161"/>
      <c r="K14" s="159"/>
      <c r="L14" s="159"/>
      <c r="M14" s="186"/>
      <c r="N14" s="186"/>
      <c r="O14" s="186"/>
      <c r="P14" s="184">
        <f t="shared" si="1"/>
        <v>0</v>
      </c>
      <c r="Q14" s="198"/>
      <c r="R14" s="198"/>
      <c r="S14" s="198"/>
      <c r="T14" s="198"/>
      <c r="U14" s="195"/>
      <c r="V14" s="188"/>
      <c r="W14" s="89">
        <v>2240499</v>
      </c>
      <c r="X14" s="89" t="s">
        <v>1553</v>
      </c>
      <c r="Y14" s="174"/>
    </row>
    <row r="15" customHeight="1" spans="1:25">
      <c r="A15" s="159"/>
      <c r="B15" s="97" t="s">
        <v>1554</v>
      </c>
      <c r="C15" s="160"/>
      <c r="D15" s="160">
        <v>1075</v>
      </c>
      <c r="E15" s="161"/>
      <c r="F15" s="160"/>
      <c r="G15" s="161"/>
      <c r="H15" s="160"/>
      <c r="I15" s="160"/>
      <c r="J15" s="161"/>
      <c r="K15" s="159"/>
      <c r="L15" s="159"/>
      <c r="M15" s="186"/>
      <c r="N15" s="186"/>
      <c r="O15" s="186"/>
      <c r="P15" s="184">
        <f t="shared" si="1"/>
        <v>1075</v>
      </c>
      <c r="Q15" s="198"/>
      <c r="R15" s="198"/>
      <c r="S15" s="198"/>
      <c r="T15" s="198"/>
      <c r="U15" s="195"/>
      <c r="V15" s="188"/>
      <c r="W15" s="89">
        <v>22405</v>
      </c>
      <c r="X15" s="194" t="s">
        <v>1555</v>
      </c>
      <c r="Y15" s="174"/>
    </row>
    <row r="16" customHeight="1" spans="1:25">
      <c r="A16" s="162"/>
      <c r="B16" s="97" t="s">
        <v>1556</v>
      </c>
      <c r="C16" s="160"/>
      <c r="D16" s="160">
        <f>2279+821</f>
        <v>3100</v>
      </c>
      <c r="E16" s="161"/>
      <c r="F16" s="160"/>
      <c r="G16" s="161"/>
      <c r="H16" s="160"/>
      <c r="I16" s="160"/>
      <c r="J16" s="161"/>
      <c r="K16" s="159"/>
      <c r="L16" s="159"/>
      <c r="M16" s="186"/>
      <c r="N16" s="186"/>
      <c r="O16" s="186"/>
      <c r="P16" s="184">
        <f t="shared" si="1"/>
        <v>3100</v>
      </c>
      <c r="Q16" s="198"/>
      <c r="R16" s="198"/>
      <c r="S16" s="198"/>
      <c r="T16" s="198"/>
      <c r="U16" s="195"/>
      <c r="W16" s="89">
        <v>2240501</v>
      </c>
      <c r="X16" s="89" t="s">
        <v>471</v>
      </c>
      <c r="Y16" s="174"/>
    </row>
    <row r="17" s="164" customFormat="1" hidden="1" customHeight="1" spans="1:25">
      <c r="A17" s="177"/>
      <c r="B17" s="75" t="s">
        <v>1558</v>
      </c>
      <c r="C17" s="60"/>
      <c r="D17" s="60"/>
      <c r="E17" s="178"/>
      <c r="F17" s="60"/>
      <c r="G17" s="178"/>
      <c r="H17" s="60" t="e">
        <f>SUM(#REF!,#REF!,#REF!,#REF!,#REF!,#REF!,#REF!,#REF!,#REF!,#REF!,#REF!,#REF!,#REF!)</f>
        <v>#REF!</v>
      </c>
      <c r="I17" s="60"/>
      <c r="J17" s="178"/>
      <c r="K17" s="177"/>
      <c r="L17" s="177"/>
      <c r="M17" s="165"/>
      <c r="N17" s="165"/>
      <c r="O17" s="165"/>
      <c r="P17" s="165"/>
      <c r="Q17" s="165"/>
      <c r="R17" s="177"/>
      <c r="S17" s="177"/>
      <c r="T17" s="199"/>
      <c r="U17" s="199"/>
      <c r="V17" s="200"/>
      <c r="W17" s="89">
        <v>2240503</v>
      </c>
      <c r="X17" s="89" t="s">
        <v>549</v>
      </c>
      <c r="Y17" s="174"/>
    </row>
    <row r="18" hidden="1" customHeight="1" spans="3:25">
      <c r="C18" s="69" t="e">
        <f>#REF!-[1]柳东公收!B102</f>
        <v>#REF!</v>
      </c>
      <c r="D18" s="69" t="e">
        <f>#REF!-'1.柳东新区（高新区）一般公共预算2022年收入预算表'!C102</f>
        <v>#REF!</v>
      </c>
      <c r="H18" s="69"/>
      <c r="W18" s="89">
        <v>2240504</v>
      </c>
      <c r="X18" s="89" t="s">
        <v>1559</v>
      </c>
      <c r="Y18" s="174"/>
    </row>
    <row r="19" hidden="1" customHeight="1" spans="3:25">
      <c r="C19" s="69"/>
      <c r="D19" s="69"/>
      <c r="W19" s="89">
        <v>2240505</v>
      </c>
      <c r="X19" s="89" t="s">
        <v>1560</v>
      </c>
      <c r="Y19" s="174"/>
    </row>
    <row r="20" hidden="1" customHeight="1" spans="4:25">
      <c r="D20" s="125" t="e">
        <f>D17/#REF!*100</f>
        <v>#REF!</v>
      </c>
      <c r="H20" s="125" t="e">
        <f>H17/#REF!*100</f>
        <v>#REF!</v>
      </c>
      <c r="M20" s="125" t="e">
        <f>M17/#REF!*100</f>
        <v>#REF!</v>
      </c>
      <c r="W20" s="89">
        <v>2240506</v>
      </c>
      <c r="X20" s="89" t="s">
        <v>1561</v>
      </c>
      <c r="Y20" s="174"/>
    </row>
    <row r="21" customHeight="1" spans="23:25">
      <c r="W21" s="89">
        <v>2240507</v>
      </c>
      <c r="X21" s="89" t="s">
        <v>1562</v>
      </c>
      <c r="Y21" s="174"/>
    </row>
    <row r="22" customHeight="1" spans="23:25">
      <c r="W22" s="89">
        <v>2240508</v>
      </c>
      <c r="X22" s="89" t="s">
        <v>1563</v>
      </c>
      <c r="Y22" s="174"/>
    </row>
    <row r="23" customHeight="1" spans="23:25">
      <c r="W23" s="89">
        <v>2240509</v>
      </c>
      <c r="X23" s="89" t="s">
        <v>1564</v>
      </c>
      <c r="Y23" s="174"/>
    </row>
    <row r="24" customHeight="1" spans="23:25">
      <c r="W24" s="89">
        <v>2240510</v>
      </c>
      <c r="X24" s="89" t="s">
        <v>1565</v>
      </c>
      <c r="Y24" s="174"/>
    </row>
    <row r="25" customHeight="1" spans="23:25">
      <c r="W25" s="89">
        <v>2240550</v>
      </c>
      <c r="X25" s="89" t="s">
        <v>1566</v>
      </c>
      <c r="Y25" s="174"/>
    </row>
    <row r="26" customHeight="1" spans="23:25">
      <c r="W26" s="89">
        <v>2240599</v>
      </c>
      <c r="X26" s="89" t="s">
        <v>1567</v>
      </c>
      <c r="Y26" s="174"/>
    </row>
    <row r="27" customHeight="1" spans="23:25">
      <c r="W27" s="89">
        <v>22406</v>
      </c>
      <c r="X27" s="194" t="s">
        <v>1568</v>
      </c>
      <c r="Y27" s="174"/>
    </row>
    <row r="28" customHeight="1" spans="23:25">
      <c r="W28" s="89">
        <v>2240601</v>
      </c>
      <c r="X28" s="89" t="s">
        <v>1569</v>
      </c>
      <c r="Y28" s="174"/>
    </row>
    <row r="29" customHeight="1" spans="23:25">
      <c r="W29" s="89">
        <v>2240602</v>
      </c>
      <c r="X29" s="89" t="s">
        <v>1570</v>
      </c>
      <c r="Y29" s="174"/>
    </row>
    <row r="30" customHeight="1" spans="23:25">
      <c r="W30" s="89">
        <v>2240699</v>
      </c>
      <c r="X30" s="89" t="s">
        <v>1571</v>
      </c>
      <c r="Y30" s="174"/>
    </row>
    <row r="31" customHeight="1" spans="23:25">
      <c r="W31" s="89">
        <v>22407</v>
      </c>
      <c r="X31" s="194" t="s">
        <v>1572</v>
      </c>
      <c r="Y31" s="174"/>
    </row>
    <row r="32" customHeight="1" spans="23:25">
      <c r="W32" s="89">
        <v>2240703</v>
      </c>
      <c r="X32" s="89" t="s">
        <v>1573</v>
      </c>
      <c r="Y32" s="174"/>
    </row>
    <row r="33" customHeight="1" spans="23:25">
      <c r="W33" s="89">
        <v>2240704</v>
      </c>
      <c r="X33" s="89" t="s">
        <v>1574</v>
      </c>
      <c r="Y33" s="174"/>
    </row>
    <row r="34" customHeight="1" spans="23:25">
      <c r="W34" s="89">
        <v>2240799</v>
      </c>
      <c r="X34" s="89" t="s">
        <v>1575</v>
      </c>
      <c r="Y34" s="174"/>
    </row>
    <row r="35" customHeight="1" spans="23:25">
      <c r="W35" s="89">
        <v>22499</v>
      </c>
      <c r="X35" s="194" t="s">
        <v>1576</v>
      </c>
      <c r="Y35" s="174"/>
    </row>
    <row r="36" customHeight="1" spans="23:25">
      <c r="W36" s="89">
        <v>2249999</v>
      </c>
      <c r="X36" s="89" t="s">
        <v>1577</v>
      </c>
      <c r="Y36" s="174"/>
    </row>
    <row r="37" customHeight="1" spans="23:25">
      <c r="W37" s="89">
        <v>229</v>
      </c>
      <c r="X37" s="194" t="s">
        <v>1519</v>
      </c>
      <c r="Y37" s="174"/>
    </row>
    <row r="38" customHeight="1" spans="23:25">
      <c r="W38" s="89">
        <v>22999</v>
      </c>
      <c r="X38" s="194" t="s">
        <v>1578</v>
      </c>
      <c r="Y38" s="174"/>
    </row>
    <row r="39" customHeight="1" spans="23:25">
      <c r="W39" s="89">
        <v>2299999</v>
      </c>
      <c r="X39" s="89" t="s">
        <v>1579</v>
      </c>
      <c r="Y39" s="174"/>
    </row>
    <row r="40" customHeight="1" spans="23:25">
      <c r="W40" s="89">
        <v>232</v>
      </c>
      <c r="X40" s="194" t="s">
        <v>1580</v>
      </c>
      <c r="Y40" s="174"/>
    </row>
    <row r="41" customHeight="1" spans="23:25">
      <c r="W41" s="89">
        <v>23201</v>
      </c>
      <c r="X41" s="194" t="s">
        <v>1581</v>
      </c>
      <c r="Y41" s="174"/>
    </row>
    <row r="42" customHeight="1" spans="23:25">
      <c r="W42" s="89">
        <v>23202</v>
      </c>
      <c r="X42" s="194" t="s">
        <v>1582</v>
      </c>
      <c r="Y42" s="174"/>
    </row>
    <row r="43" customHeight="1" spans="23:25">
      <c r="W43" s="89">
        <v>23203</v>
      </c>
      <c r="X43" s="194" t="s">
        <v>1583</v>
      </c>
      <c r="Y43" s="174"/>
    </row>
    <row r="44" customHeight="1" spans="23:25">
      <c r="W44" s="89">
        <v>2320301</v>
      </c>
      <c r="X44" s="89" t="s">
        <v>1584</v>
      </c>
      <c r="Y44" s="174"/>
    </row>
    <row r="45" customHeight="1" spans="23:25">
      <c r="W45" s="89">
        <v>2320302</v>
      </c>
      <c r="X45" s="89" t="s">
        <v>1585</v>
      </c>
      <c r="Y45" s="174"/>
    </row>
    <row r="46" customHeight="1" spans="23:25">
      <c r="W46" s="89">
        <v>2320303</v>
      </c>
      <c r="X46" s="89" t="s">
        <v>1586</v>
      </c>
      <c r="Y46" s="174"/>
    </row>
    <row r="47" customHeight="1" spans="23:25">
      <c r="W47" s="89">
        <v>2320399</v>
      </c>
      <c r="X47" s="89" t="s">
        <v>1587</v>
      </c>
      <c r="Y47" s="174"/>
    </row>
    <row r="48" customHeight="1" spans="23:25">
      <c r="W48" s="89">
        <v>233</v>
      </c>
      <c r="X48" s="194" t="s">
        <v>1588</v>
      </c>
      <c r="Y48" s="174"/>
    </row>
    <row r="49" customHeight="1" spans="23:25">
      <c r="W49" s="89">
        <v>23301</v>
      </c>
      <c r="X49" s="194" t="s">
        <v>1589</v>
      </c>
      <c r="Y49" s="174"/>
    </row>
    <row r="50" customHeight="1" spans="23:25">
      <c r="W50" s="89">
        <v>23302</v>
      </c>
      <c r="X50" s="194" t="s">
        <v>1590</v>
      </c>
      <c r="Y50" s="174"/>
    </row>
    <row r="51" customHeight="1" spans="23:25">
      <c r="W51" s="89">
        <v>23303</v>
      </c>
      <c r="X51" s="194" t="s">
        <v>1591</v>
      </c>
      <c r="Y51" s="174"/>
    </row>
  </sheetData>
  <mergeCells count="12">
    <mergeCell ref="B1:J1"/>
    <mergeCell ref="C3:G3"/>
    <mergeCell ref="H3:J3"/>
    <mergeCell ref="F4:G4"/>
    <mergeCell ref="I4:J4"/>
    <mergeCell ref="Q4:T4"/>
    <mergeCell ref="W4:Y4"/>
    <mergeCell ref="B3:B5"/>
    <mergeCell ref="C4:C5"/>
    <mergeCell ref="D4:D5"/>
    <mergeCell ref="E4:E5"/>
    <mergeCell ref="H4:H5"/>
  </mergeCells>
  <printOptions horizontalCentered="1"/>
  <pageMargins left="0.354166666666667" right="0.236111111111111" top="0.550694444444444" bottom="0.590277777777778" header="0.156944444444444" footer="0.393055555555556"/>
  <pageSetup paperSize="9" firstPageNumber="29" fitToWidth="0" fitToHeight="0" orientation="landscape" useFirstPageNumber="1" horizontalDpi="600"/>
  <headerFooter>
    <oddFooter>&amp;C&amp;"仿宋_GB2312"&amp;14—&amp;P—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showZeros="0" view="pageBreakPreview" zoomScaleNormal="100" workbookViewId="0">
      <pane xSplit="2" ySplit="5" topLeftCell="C6" activePane="bottomRight" state="frozen"/>
      <selection/>
      <selection pane="topRight"/>
      <selection pane="bottomLeft"/>
      <selection pane="bottomRight" activeCell="I6" sqref="I6"/>
    </sheetView>
  </sheetViews>
  <sheetFormatPr defaultColWidth="9" defaultRowHeight="15.75" customHeight="1" outlineLevelRow="7" outlineLevelCol="5"/>
  <cols>
    <col min="1" max="1" width="6.275" style="144" hidden="1" customWidth="1"/>
    <col min="2" max="2" width="45.3666666666667" style="68" customWidth="1"/>
    <col min="3" max="3" width="15.3666666666667" style="125" customWidth="1"/>
    <col min="4" max="4" width="15.275" style="125" customWidth="1"/>
    <col min="5" max="5" width="12.6333333333333" style="145" customWidth="1"/>
    <col min="6" max="6" width="17.8166666666667" style="145" customWidth="1"/>
    <col min="7" max="15" width="9" style="51" customWidth="1"/>
    <col min="16" max="16364" width="9" style="51"/>
  </cols>
  <sheetData>
    <row r="1" s="67" customFormat="1" ht="27" customHeight="1" spans="1:6">
      <c r="A1" s="146"/>
      <c r="B1" s="52" t="s">
        <v>1594</v>
      </c>
      <c r="C1" s="52"/>
      <c r="D1" s="52"/>
      <c r="E1" s="52"/>
      <c r="F1" s="52"/>
    </row>
    <row r="2" s="67" customFormat="1" ht="31" customHeight="1" spans="1:6">
      <c r="A2" s="147"/>
      <c r="B2" s="148"/>
      <c r="C2" s="149"/>
      <c r="D2" s="149" t="s">
        <v>1</v>
      </c>
      <c r="E2" s="150"/>
      <c r="F2" s="151" t="s">
        <v>439</v>
      </c>
    </row>
    <row r="3" s="49" customFormat="1" ht="27" customHeight="1" spans="1:6">
      <c r="A3" s="152" t="s">
        <v>440</v>
      </c>
      <c r="B3" s="54" t="s">
        <v>1595</v>
      </c>
      <c r="C3" s="54" t="s">
        <v>1596</v>
      </c>
      <c r="D3" s="54"/>
      <c r="E3" s="54"/>
      <c r="F3" s="153" t="s">
        <v>1597</v>
      </c>
    </row>
    <row r="4" s="49" customFormat="1" ht="31" customHeight="1" spans="1:6">
      <c r="A4" s="81"/>
      <c r="B4" s="54"/>
      <c r="C4" s="154" t="s">
        <v>1598</v>
      </c>
      <c r="D4" s="154" t="s">
        <v>1599</v>
      </c>
      <c r="E4" s="155" t="s">
        <v>1600</v>
      </c>
      <c r="F4" s="156"/>
    </row>
    <row r="5" s="49" customFormat="1" ht="16" customHeight="1" spans="1:6">
      <c r="A5" s="157" t="s">
        <v>44</v>
      </c>
      <c r="B5" s="54"/>
      <c r="C5" s="154"/>
      <c r="D5" s="154"/>
      <c r="E5" s="155"/>
      <c r="F5" s="158"/>
    </row>
    <row r="6" ht="34" customHeight="1" spans="1:6">
      <c r="A6" s="159"/>
      <c r="B6" s="97" t="s">
        <v>1601</v>
      </c>
      <c r="C6" s="160"/>
      <c r="D6" s="160"/>
      <c r="E6" s="161"/>
      <c r="F6" s="161"/>
    </row>
    <row r="7" ht="64" customHeight="1" spans="1:6">
      <c r="A7" s="162"/>
      <c r="B7" s="97"/>
      <c r="C7" s="163">
        <v>0</v>
      </c>
      <c r="D7" s="163">
        <v>0</v>
      </c>
      <c r="E7" s="163">
        <v>0</v>
      </c>
      <c r="F7" s="161"/>
    </row>
    <row r="8" customHeight="1" spans="2:2">
      <c r="B8" s="68" t="s">
        <v>1602</v>
      </c>
    </row>
  </sheetData>
  <mergeCells count="7">
    <mergeCell ref="B1:F1"/>
    <mergeCell ref="C3:E3"/>
    <mergeCell ref="B3:B5"/>
    <mergeCell ref="C4:C5"/>
    <mergeCell ref="D4:D5"/>
    <mergeCell ref="E4:E5"/>
    <mergeCell ref="F3:F5"/>
  </mergeCells>
  <printOptions horizontalCentered="1"/>
  <pageMargins left="0.354166666666667" right="0.236111111111111" top="0.550694444444444" bottom="0.590277777777778" header="0.156944444444444" footer="0.393055555555556"/>
  <pageSetup paperSize="9" firstPageNumber="29" fitToWidth="0" fitToHeight="0" orientation="landscape" useFirstPageNumber="1" horizontalDpi="600"/>
  <headerFooter>
    <oddFooter>&amp;C&amp;"仿宋_GB2312"&amp;14—&amp;P—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395"/>
  <sheetViews>
    <sheetView showZeros="0" view="pageBreakPreview" zoomScaleNormal="100" workbookViewId="0">
      <pane xSplit="1" ySplit="4" topLeftCell="B5" activePane="bottomRight" state="frozen"/>
      <selection/>
      <selection pane="topRight"/>
      <selection pane="bottomLeft"/>
      <selection pane="bottomRight" activeCell="C18" sqref="C18"/>
    </sheetView>
  </sheetViews>
  <sheetFormatPr defaultColWidth="9" defaultRowHeight="12" outlineLevelCol="5"/>
  <cols>
    <col min="1" max="1" width="35.7583333333333" style="50" customWidth="1"/>
    <col min="2" max="4" width="31.125" style="125" customWidth="1"/>
    <col min="5" max="5" width="9" style="51" hidden="1" customWidth="1"/>
    <col min="6" max="6" width="9" style="126" hidden="1" customWidth="1"/>
    <col min="7" max="16384" width="9" style="51"/>
  </cols>
  <sheetData>
    <row r="1" s="64" customFormat="1" ht="52" customHeight="1" spans="1:6">
      <c r="A1" s="127" t="s">
        <v>1603</v>
      </c>
      <c r="B1" s="127"/>
      <c r="C1" s="127"/>
      <c r="D1" s="127"/>
      <c r="F1" s="126"/>
    </row>
    <row r="2" s="64" customFormat="1" ht="15.95" customHeight="1" spans="1:6">
      <c r="A2" s="50"/>
      <c r="B2" s="50"/>
      <c r="C2" s="50"/>
      <c r="D2" s="128" t="s">
        <v>27</v>
      </c>
      <c r="F2" s="126"/>
    </row>
    <row r="3" s="64" customFormat="1" ht="15.95" customHeight="1" spans="1:6">
      <c r="A3" s="129" t="s">
        <v>1604</v>
      </c>
      <c r="B3" s="130" t="s">
        <v>1605</v>
      </c>
      <c r="C3" s="130" t="s">
        <v>1606</v>
      </c>
      <c r="D3" s="130"/>
      <c r="F3" s="126"/>
    </row>
    <row r="4" s="64" customFormat="1" ht="15.95" customHeight="1" spans="1:6">
      <c r="A4" s="129"/>
      <c r="B4" s="130"/>
      <c r="C4" s="130" t="s">
        <v>1607</v>
      </c>
      <c r="D4" s="130" t="s">
        <v>1608</v>
      </c>
      <c r="F4" s="133" t="s">
        <v>44</v>
      </c>
    </row>
    <row r="5" s="67" customFormat="1" ht="15.95" customHeight="1" spans="1:6">
      <c r="A5" s="134" t="s">
        <v>1609</v>
      </c>
      <c r="B5" s="135">
        <f t="shared" ref="B5:B68" si="0">SUM(C5:D5)</f>
        <v>16883</v>
      </c>
      <c r="C5" s="135">
        <f>SUM(C6:C9)</f>
        <v>4231</v>
      </c>
      <c r="D5" s="135">
        <f>SUM(D6:D9)</f>
        <v>12652</v>
      </c>
      <c r="F5" s="136">
        <v>501</v>
      </c>
    </row>
    <row r="6" s="64" customFormat="1" ht="15.95" customHeight="1" spans="1:6">
      <c r="A6" s="137" t="s">
        <v>1610</v>
      </c>
      <c r="B6" s="138">
        <f t="shared" si="0"/>
        <v>4290</v>
      </c>
      <c r="C6" s="138">
        <v>2828</v>
      </c>
      <c r="D6" s="138">
        <v>1462</v>
      </c>
      <c r="F6" s="126">
        <v>50101</v>
      </c>
    </row>
    <row r="7" s="64" customFormat="1" ht="15.95" customHeight="1" spans="1:6">
      <c r="A7" s="137" t="s">
        <v>1611</v>
      </c>
      <c r="B7" s="138">
        <f t="shared" si="0"/>
        <v>1365</v>
      </c>
      <c r="C7" s="138">
        <v>1069</v>
      </c>
      <c r="D7" s="138">
        <v>296</v>
      </c>
      <c r="F7" s="126">
        <v>50102</v>
      </c>
    </row>
    <row r="8" s="64" customFormat="1" ht="15.95" customHeight="1" spans="1:6">
      <c r="A8" s="137" t="s">
        <v>1612</v>
      </c>
      <c r="B8" s="138">
        <f t="shared" si="0"/>
        <v>334</v>
      </c>
      <c r="C8" s="138">
        <v>334</v>
      </c>
      <c r="D8" s="138"/>
      <c r="F8" s="126">
        <v>50103</v>
      </c>
    </row>
    <row r="9" s="64" customFormat="1" ht="15.95" customHeight="1" spans="1:6">
      <c r="A9" s="137" t="s">
        <v>1613</v>
      </c>
      <c r="B9" s="138">
        <f t="shared" si="0"/>
        <v>10894</v>
      </c>
      <c r="C9" s="138"/>
      <c r="D9" s="138">
        <v>10894</v>
      </c>
      <c r="F9" s="126">
        <v>50199</v>
      </c>
    </row>
    <row r="10" s="67" customFormat="1" ht="15.95" customHeight="1" spans="1:6">
      <c r="A10" s="134" t="s">
        <v>1614</v>
      </c>
      <c r="B10" s="135">
        <f t="shared" si="0"/>
        <v>29939</v>
      </c>
      <c r="C10" s="135">
        <f>SUM(C11:C20)</f>
        <v>713</v>
      </c>
      <c r="D10" s="135">
        <f>SUM(D11:D20)</f>
        <v>29226</v>
      </c>
      <c r="F10" s="136">
        <v>502</v>
      </c>
    </row>
    <row r="11" s="64" customFormat="1" ht="15.95" customHeight="1" spans="1:6">
      <c r="A11" s="137" t="s">
        <v>1615</v>
      </c>
      <c r="B11" s="138">
        <f t="shared" si="0"/>
        <v>6994</v>
      </c>
      <c r="C11" s="138">
        <v>502</v>
      </c>
      <c r="D11" s="138">
        <v>6492</v>
      </c>
      <c r="F11" s="126">
        <v>50201</v>
      </c>
    </row>
    <row r="12" s="64" customFormat="1" ht="15.95" customHeight="1" spans="1:6">
      <c r="A12" s="137" t="s">
        <v>1616</v>
      </c>
      <c r="B12" s="138">
        <f t="shared" si="0"/>
        <v>22</v>
      </c>
      <c r="C12" s="138">
        <v>16</v>
      </c>
      <c r="D12" s="138">
        <v>6</v>
      </c>
      <c r="F12" s="126">
        <v>50202</v>
      </c>
    </row>
    <row r="13" s="64" customFormat="1" ht="15.95" customHeight="1" spans="1:6">
      <c r="A13" s="137" t="s">
        <v>1617</v>
      </c>
      <c r="B13" s="138">
        <f t="shared" si="0"/>
        <v>519</v>
      </c>
      <c r="C13" s="138">
        <v>14</v>
      </c>
      <c r="D13" s="138">
        <v>505</v>
      </c>
      <c r="F13" s="126">
        <v>50203</v>
      </c>
    </row>
    <row r="14" s="64" customFormat="1" ht="15.95" customHeight="1" spans="1:6">
      <c r="A14" s="137" t="s">
        <v>1618</v>
      </c>
      <c r="B14" s="138">
        <f t="shared" si="0"/>
        <v>150</v>
      </c>
      <c r="C14" s="138"/>
      <c r="D14" s="138">
        <v>150</v>
      </c>
      <c r="F14" s="126">
        <v>50204</v>
      </c>
    </row>
    <row r="15" s="64" customFormat="1" ht="15.95" customHeight="1" spans="1:6">
      <c r="A15" s="137" t="s">
        <v>1619</v>
      </c>
      <c r="B15" s="138">
        <f t="shared" si="0"/>
        <v>20452</v>
      </c>
      <c r="C15" s="138"/>
      <c r="D15" s="138">
        <v>20452</v>
      </c>
      <c r="F15" s="126">
        <v>50205</v>
      </c>
    </row>
    <row r="16" s="64" customFormat="1" ht="15.95" customHeight="1" spans="1:6">
      <c r="A16" s="137" t="s">
        <v>1620</v>
      </c>
      <c r="B16" s="138">
        <f t="shared" si="0"/>
        <v>65</v>
      </c>
      <c r="C16" s="138">
        <v>9</v>
      </c>
      <c r="D16" s="138">
        <v>56</v>
      </c>
      <c r="F16" s="126">
        <v>50206</v>
      </c>
    </row>
    <row r="17" s="64" customFormat="1" ht="15.95" customHeight="1" spans="1:6">
      <c r="A17" s="137" t="s">
        <v>1621</v>
      </c>
      <c r="B17" s="138">
        <f t="shared" si="0"/>
        <v>0</v>
      </c>
      <c r="C17" s="138"/>
      <c r="D17" s="138"/>
      <c r="F17" s="126">
        <v>50207</v>
      </c>
    </row>
    <row r="18" s="64" customFormat="1" ht="15.95" customHeight="1" spans="1:6">
      <c r="A18" s="137" t="s">
        <v>1622</v>
      </c>
      <c r="B18" s="138">
        <f t="shared" si="0"/>
        <v>44</v>
      </c>
      <c r="C18" s="138">
        <v>44</v>
      </c>
      <c r="D18" s="138"/>
      <c r="F18" s="126">
        <v>50208</v>
      </c>
    </row>
    <row r="19" s="64" customFormat="1" ht="15.95" customHeight="1" spans="1:6">
      <c r="A19" s="137" t="s">
        <v>1623</v>
      </c>
      <c r="B19" s="138">
        <f t="shared" si="0"/>
        <v>309</v>
      </c>
      <c r="C19" s="138">
        <v>14</v>
      </c>
      <c r="D19" s="138">
        <v>295</v>
      </c>
      <c r="F19" s="126">
        <v>50209</v>
      </c>
    </row>
    <row r="20" s="64" customFormat="1" ht="15.95" customHeight="1" spans="1:6">
      <c r="A20" s="137" t="s">
        <v>1624</v>
      </c>
      <c r="B20" s="138">
        <f t="shared" si="0"/>
        <v>1384</v>
      </c>
      <c r="C20" s="138">
        <v>114</v>
      </c>
      <c r="D20" s="138">
        <v>1270</v>
      </c>
      <c r="F20" s="126">
        <v>50299</v>
      </c>
    </row>
    <row r="21" s="67" customFormat="1" ht="15.95" customHeight="1" spans="1:6">
      <c r="A21" s="134" t="s">
        <v>1625</v>
      </c>
      <c r="B21" s="135">
        <f t="shared" si="0"/>
        <v>13438</v>
      </c>
      <c r="C21" s="135">
        <f>SUM(C22:C28)</f>
        <v>0</v>
      </c>
      <c r="D21" s="135">
        <f>SUM(D22:D28)</f>
        <v>13438</v>
      </c>
      <c r="F21" s="136">
        <v>503</v>
      </c>
    </row>
    <row r="22" s="64" customFormat="1" ht="15.95" customHeight="1" spans="1:6">
      <c r="A22" s="137" t="s">
        <v>1626</v>
      </c>
      <c r="B22" s="138">
        <f t="shared" si="0"/>
        <v>180</v>
      </c>
      <c r="C22" s="138"/>
      <c r="D22" s="138">
        <v>180</v>
      </c>
      <c r="F22" s="126">
        <v>50301</v>
      </c>
    </row>
    <row r="23" s="64" customFormat="1" ht="15.95" customHeight="1" spans="1:6">
      <c r="A23" s="137" t="s">
        <v>1627</v>
      </c>
      <c r="B23" s="138">
        <f t="shared" si="0"/>
        <v>2344</v>
      </c>
      <c r="C23" s="138"/>
      <c r="D23" s="138">
        <v>2344</v>
      </c>
      <c r="F23" s="126">
        <v>50302</v>
      </c>
    </row>
    <row r="24" s="64" customFormat="1" ht="15.95" customHeight="1" spans="1:6">
      <c r="A24" s="137" t="s">
        <v>1628</v>
      </c>
      <c r="B24" s="138">
        <f t="shared" si="0"/>
        <v>53</v>
      </c>
      <c r="C24" s="138"/>
      <c r="D24" s="138">
        <v>53</v>
      </c>
      <c r="F24" s="126">
        <v>50303</v>
      </c>
    </row>
    <row r="25" s="64" customFormat="1" ht="15.95" customHeight="1" spans="1:6">
      <c r="A25" s="137" t="s">
        <v>1629</v>
      </c>
      <c r="B25" s="138">
        <f t="shared" si="0"/>
        <v>0</v>
      </c>
      <c r="C25" s="138"/>
      <c r="D25" s="138"/>
      <c r="F25" s="126">
        <v>50305</v>
      </c>
    </row>
    <row r="26" s="64" customFormat="1" ht="15.95" customHeight="1" spans="1:6">
      <c r="A26" s="137" t="s">
        <v>1630</v>
      </c>
      <c r="B26" s="138">
        <f t="shared" si="0"/>
        <v>1656</v>
      </c>
      <c r="C26" s="138"/>
      <c r="D26" s="138">
        <v>1656</v>
      </c>
      <c r="F26" s="126">
        <v>50306</v>
      </c>
    </row>
    <row r="27" s="64" customFormat="1" ht="15.95" customHeight="1" spans="1:6">
      <c r="A27" s="137" t="s">
        <v>1631</v>
      </c>
      <c r="B27" s="138">
        <f t="shared" si="0"/>
        <v>2420</v>
      </c>
      <c r="C27" s="138"/>
      <c r="D27" s="138">
        <v>2420</v>
      </c>
      <c r="F27" s="126">
        <v>50307</v>
      </c>
    </row>
    <row r="28" s="64" customFormat="1" ht="15.95" customHeight="1" spans="1:6">
      <c r="A28" s="137" t="s">
        <v>1632</v>
      </c>
      <c r="B28" s="138">
        <f t="shared" si="0"/>
        <v>6785</v>
      </c>
      <c r="C28" s="138"/>
      <c r="D28" s="138">
        <v>6785</v>
      </c>
      <c r="F28" s="126">
        <v>50399</v>
      </c>
    </row>
    <row r="29" s="67" customFormat="1" ht="15.95" customHeight="1" spans="1:6">
      <c r="A29" s="134" t="s">
        <v>1633</v>
      </c>
      <c r="B29" s="135">
        <f t="shared" si="0"/>
        <v>300</v>
      </c>
      <c r="C29" s="135">
        <f>SUM(C30:C35)</f>
        <v>0</v>
      </c>
      <c r="D29" s="135">
        <f>SUM(D30:D35)</f>
        <v>300</v>
      </c>
      <c r="F29" s="136">
        <v>504</v>
      </c>
    </row>
    <row r="30" s="67" customFormat="1" ht="15.95" customHeight="1" spans="1:6">
      <c r="A30" s="137" t="s">
        <v>1626</v>
      </c>
      <c r="B30" s="138">
        <f t="shared" si="0"/>
        <v>300</v>
      </c>
      <c r="C30" s="135"/>
      <c r="D30" s="138">
        <v>300</v>
      </c>
      <c r="F30" s="126">
        <v>50401</v>
      </c>
    </row>
    <row r="31" s="67" customFormat="1" ht="15.95" customHeight="1" spans="1:6">
      <c r="A31" s="137" t="s">
        <v>1627</v>
      </c>
      <c r="B31" s="138">
        <f t="shared" si="0"/>
        <v>0</v>
      </c>
      <c r="C31" s="135"/>
      <c r="D31" s="138"/>
      <c r="F31" s="126">
        <v>50402</v>
      </c>
    </row>
    <row r="32" s="67" customFormat="1" ht="15.95" customHeight="1" spans="1:6">
      <c r="A32" s="137" t="s">
        <v>1628</v>
      </c>
      <c r="B32" s="138">
        <f t="shared" si="0"/>
        <v>0</v>
      </c>
      <c r="C32" s="135"/>
      <c r="D32" s="138"/>
      <c r="F32" s="126">
        <v>50403</v>
      </c>
    </row>
    <row r="33" s="64" customFormat="1" ht="15.95" customHeight="1" spans="1:6">
      <c r="A33" s="137" t="s">
        <v>1630</v>
      </c>
      <c r="B33" s="138">
        <f t="shared" si="0"/>
        <v>0</v>
      </c>
      <c r="C33" s="138"/>
      <c r="D33" s="138"/>
      <c r="F33" s="126">
        <v>50404</v>
      </c>
    </row>
    <row r="34" s="64" customFormat="1" ht="15.95" customHeight="1" spans="1:6">
      <c r="A34" s="137" t="s">
        <v>1631</v>
      </c>
      <c r="B34" s="138">
        <f t="shared" si="0"/>
        <v>0</v>
      </c>
      <c r="C34" s="138"/>
      <c r="D34" s="138"/>
      <c r="F34" s="126">
        <v>50405</v>
      </c>
    </row>
    <row r="35" s="64" customFormat="1" ht="15.95" customHeight="1" spans="1:6">
      <c r="A35" s="137" t="s">
        <v>1632</v>
      </c>
      <c r="B35" s="138">
        <f t="shared" si="0"/>
        <v>0</v>
      </c>
      <c r="C35" s="138"/>
      <c r="D35" s="138"/>
      <c r="F35" s="126">
        <v>50499</v>
      </c>
    </row>
    <row r="36" s="64" customFormat="1" ht="15.95" customHeight="1" spans="1:6">
      <c r="A36" s="134" t="s">
        <v>1634</v>
      </c>
      <c r="B36" s="135">
        <f t="shared" si="0"/>
        <v>30405</v>
      </c>
      <c r="C36" s="135">
        <f>SUM(C37:C39)</f>
        <v>17470</v>
      </c>
      <c r="D36" s="135">
        <f>SUM(D37:D39)</f>
        <v>12935</v>
      </c>
      <c r="F36" s="136">
        <v>505</v>
      </c>
    </row>
    <row r="37" s="67" customFormat="1" ht="15.95" customHeight="1" spans="1:6">
      <c r="A37" s="137" t="s">
        <v>1635</v>
      </c>
      <c r="B37" s="138">
        <f t="shared" si="0"/>
        <v>25064</v>
      </c>
      <c r="C37" s="138">
        <v>16348</v>
      </c>
      <c r="D37" s="138">
        <v>8716</v>
      </c>
      <c r="F37" s="126">
        <v>50501</v>
      </c>
    </row>
    <row r="38" s="64" customFormat="1" ht="15.95" customHeight="1" spans="1:6">
      <c r="A38" s="137" t="s">
        <v>1636</v>
      </c>
      <c r="B38" s="138">
        <f t="shared" si="0"/>
        <v>5341</v>
      </c>
      <c r="C38" s="138">
        <v>1122</v>
      </c>
      <c r="D38" s="138">
        <v>4219</v>
      </c>
      <c r="F38" s="126">
        <v>50502</v>
      </c>
    </row>
    <row r="39" s="64" customFormat="1" ht="15.95" customHeight="1" spans="1:6">
      <c r="A39" s="137" t="s">
        <v>1637</v>
      </c>
      <c r="B39" s="138">
        <f t="shared" si="0"/>
        <v>0</v>
      </c>
      <c r="C39" s="138"/>
      <c r="D39" s="138"/>
      <c r="F39" s="126">
        <v>50599</v>
      </c>
    </row>
    <row r="40" s="64" customFormat="1" ht="15.95" customHeight="1" spans="1:6">
      <c r="A40" s="134" t="s">
        <v>1638</v>
      </c>
      <c r="B40" s="135">
        <f t="shared" si="0"/>
        <v>2033</v>
      </c>
      <c r="C40" s="135">
        <f>SUM(C41:C42)</f>
        <v>0</v>
      </c>
      <c r="D40" s="135">
        <f>SUM(D41:D42)</f>
        <v>2033</v>
      </c>
      <c r="F40" s="136">
        <v>506</v>
      </c>
    </row>
    <row r="41" s="67" customFormat="1" ht="15.95" customHeight="1" spans="1:6">
      <c r="A41" s="137" t="s">
        <v>1639</v>
      </c>
      <c r="B41" s="138">
        <f t="shared" si="0"/>
        <v>2033</v>
      </c>
      <c r="C41" s="138"/>
      <c r="D41" s="138">
        <v>2033</v>
      </c>
      <c r="F41" s="126">
        <v>50601</v>
      </c>
    </row>
    <row r="42" s="64" customFormat="1" ht="15.95" customHeight="1" spans="1:6">
      <c r="A42" s="137" t="s">
        <v>1640</v>
      </c>
      <c r="B42" s="138">
        <f t="shared" si="0"/>
        <v>0</v>
      </c>
      <c r="C42" s="138"/>
      <c r="D42" s="138"/>
      <c r="F42" s="126">
        <v>50602</v>
      </c>
    </row>
    <row r="43" s="64" customFormat="1" ht="15.95" customHeight="1" spans="1:6">
      <c r="A43" s="134" t="s">
        <v>1641</v>
      </c>
      <c r="B43" s="135">
        <f t="shared" si="0"/>
        <v>29843</v>
      </c>
      <c r="C43" s="135">
        <f>SUM(C44:C46)</f>
        <v>0</v>
      </c>
      <c r="D43" s="135">
        <f>SUM(D44:D46)</f>
        <v>29843</v>
      </c>
      <c r="F43" s="136">
        <v>507</v>
      </c>
    </row>
    <row r="44" s="67" customFormat="1" ht="15.95" customHeight="1" spans="1:6">
      <c r="A44" s="137" t="s">
        <v>1642</v>
      </c>
      <c r="B44" s="138">
        <f t="shared" si="0"/>
        <v>892</v>
      </c>
      <c r="C44" s="138"/>
      <c r="D44" s="138">
        <v>892</v>
      </c>
      <c r="F44" s="126">
        <v>50701</v>
      </c>
    </row>
    <row r="45" s="64" customFormat="1" ht="15.95" customHeight="1" spans="1:6">
      <c r="A45" s="137" t="s">
        <v>1643</v>
      </c>
      <c r="B45" s="138">
        <f t="shared" si="0"/>
        <v>3252</v>
      </c>
      <c r="C45" s="138"/>
      <c r="D45" s="138">
        <v>3252</v>
      </c>
      <c r="F45" s="126">
        <v>50702</v>
      </c>
    </row>
    <row r="46" s="64" customFormat="1" ht="15.95" customHeight="1" spans="1:6">
      <c r="A46" s="137" t="s">
        <v>1644</v>
      </c>
      <c r="B46" s="138">
        <f t="shared" si="0"/>
        <v>25699</v>
      </c>
      <c r="C46" s="138"/>
      <c r="D46" s="138">
        <v>25699</v>
      </c>
      <c r="F46" s="126">
        <v>50799</v>
      </c>
    </row>
    <row r="47" s="67" customFormat="1" ht="15.95" customHeight="1" spans="1:6">
      <c r="A47" s="134" t="s">
        <v>1645</v>
      </c>
      <c r="B47" s="135">
        <f t="shared" si="0"/>
        <v>0</v>
      </c>
      <c r="C47" s="135">
        <f>SUM(C48:C49)</f>
        <v>0</v>
      </c>
      <c r="D47" s="135">
        <f>SUM(D48:D49)</f>
        <v>0</v>
      </c>
      <c r="F47" s="136">
        <v>508</v>
      </c>
    </row>
    <row r="48" s="64" customFormat="1" ht="15.95" customHeight="1" spans="1:6">
      <c r="A48" s="137" t="s">
        <v>1646</v>
      </c>
      <c r="B48" s="138">
        <f t="shared" si="0"/>
        <v>0</v>
      </c>
      <c r="C48" s="138"/>
      <c r="D48" s="138"/>
      <c r="F48" s="126">
        <v>50803</v>
      </c>
    </row>
    <row r="49" s="64" customFormat="1" ht="15.95" customHeight="1" spans="1:6">
      <c r="A49" s="137" t="s">
        <v>1647</v>
      </c>
      <c r="B49" s="138">
        <f t="shared" si="0"/>
        <v>0</v>
      </c>
      <c r="C49" s="138"/>
      <c r="D49" s="138"/>
      <c r="F49" s="126">
        <v>50804</v>
      </c>
    </row>
    <row r="50" s="67" customFormat="1" ht="15.95" customHeight="1" spans="1:6">
      <c r="A50" s="134" t="s">
        <v>1648</v>
      </c>
      <c r="B50" s="135">
        <f t="shared" si="0"/>
        <v>5119</v>
      </c>
      <c r="C50" s="135">
        <f>SUM(C51:C55)</f>
        <v>1341</v>
      </c>
      <c r="D50" s="135">
        <f>SUM(D51:D55)</f>
        <v>3778</v>
      </c>
      <c r="F50" s="136">
        <v>509</v>
      </c>
    </row>
    <row r="51" s="64" customFormat="1" ht="15.95" customHeight="1" spans="1:6">
      <c r="A51" s="137" t="s">
        <v>1649</v>
      </c>
      <c r="B51" s="138">
        <f t="shared" si="0"/>
        <v>2033</v>
      </c>
      <c r="C51" s="138">
        <v>195</v>
      </c>
      <c r="D51" s="138">
        <v>1838</v>
      </c>
      <c r="F51" s="126">
        <v>50901</v>
      </c>
    </row>
    <row r="52" s="64" customFormat="1" ht="15.95" customHeight="1" spans="1:6">
      <c r="A52" s="137" t="s">
        <v>1650</v>
      </c>
      <c r="B52" s="138">
        <f t="shared" si="0"/>
        <v>104</v>
      </c>
      <c r="C52" s="138"/>
      <c r="D52" s="138">
        <v>104</v>
      </c>
      <c r="F52" s="126">
        <v>50902</v>
      </c>
    </row>
    <row r="53" s="64" customFormat="1" ht="15.95" customHeight="1" spans="1:6">
      <c r="A53" s="137" t="s">
        <v>1651</v>
      </c>
      <c r="B53" s="138">
        <f t="shared" si="0"/>
        <v>105</v>
      </c>
      <c r="C53" s="138"/>
      <c r="D53" s="138">
        <v>105</v>
      </c>
      <c r="F53" s="126">
        <v>50903</v>
      </c>
    </row>
    <row r="54" s="64" customFormat="1" ht="15.95" customHeight="1" spans="1:6">
      <c r="A54" s="137" t="s">
        <v>1652</v>
      </c>
      <c r="B54" s="138">
        <f t="shared" si="0"/>
        <v>475</v>
      </c>
      <c r="C54" s="138">
        <v>475</v>
      </c>
      <c r="D54" s="138"/>
      <c r="F54" s="126">
        <v>50905</v>
      </c>
    </row>
    <row r="55" s="64" customFormat="1" ht="15.95" customHeight="1" spans="1:6">
      <c r="A55" s="137" t="s">
        <v>1653</v>
      </c>
      <c r="B55" s="138">
        <f t="shared" si="0"/>
        <v>2402</v>
      </c>
      <c r="C55" s="138">
        <v>671</v>
      </c>
      <c r="D55" s="138">
        <v>1731</v>
      </c>
      <c r="F55" s="126">
        <v>50999</v>
      </c>
    </row>
    <row r="56" s="67" customFormat="1" ht="15.95" customHeight="1" spans="1:6">
      <c r="A56" s="134" t="s">
        <v>1654</v>
      </c>
      <c r="B56" s="135">
        <f t="shared" si="0"/>
        <v>326</v>
      </c>
      <c r="C56" s="135">
        <f>SUM(C57:C59)</f>
        <v>0</v>
      </c>
      <c r="D56" s="135">
        <f>SUM(D57:D59)</f>
        <v>326</v>
      </c>
      <c r="F56" s="136">
        <v>510</v>
      </c>
    </row>
    <row r="57" s="64" customFormat="1" ht="15.95" customHeight="1" spans="1:6">
      <c r="A57" s="137" t="s">
        <v>1655</v>
      </c>
      <c r="B57" s="138">
        <f t="shared" si="0"/>
        <v>326</v>
      </c>
      <c r="C57" s="138"/>
      <c r="D57" s="138">
        <v>326</v>
      </c>
      <c r="F57" s="126">
        <v>51002</v>
      </c>
    </row>
    <row r="58" s="64" customFormat="1" ht="15.95" customHeight="1" spans="1:6">
      <c r="A58" s="137" t="s">
        <v>1656</v>
      </c>
      <c r="B58" s="138">
        <f t="shared" si="0"/>
        <v>0</v>
      </c>
      <c r="C58" s="138"/>
      <c r="D58" s="138"/>
      <c r="F58" s="126">
        <v>51003</v>
      </c>
    </row>
    <row r="59" s="64" customFormat="1" ht="15.95" customHeight="1" spans="1:6">
      <c r="A59" s="137" t="s">
        <v>840</v>
      </c>
      <c r="B59" s="138">
        <f t="shared" si="0"/>
        <v>0</v>
      </c>
      <c r="C59" s="138"/>
      <c r="D59" s="138"/>
      <c r="F59" s="126">
        <v>51004</v>
      </c>
    </row>
    <row r="60" s="64" customFormat="1" ht="15.95" customHeight="1" spans="1:6">
      <c r="A60" s="134" t="s">
        <v>1657</v>
      </c>
      <c r="B60" s="135">
        <f t="shared" si="0"/>
        <v>3</v>
      </c>
      <c r="C60" s="135">
        <f>SUM(C61:C62)</f>
        <v>0</v>
      </c>
      <c r="D60" s="135">
        <f>SUM(D61:D62)</f>
        <v>3</v>
      </c>
      <c r="F60" s="136">
        <v>511</v>
      </c>
    </row>
    <row r="61" s="67" customFormat="1" ht="15.95" customHeight="1" spans="1:6">
      <c r="A61" s="137" t="s">
        <v>1658</v>
      </c>
      <c r="B61" s="138">
        <f t="shared" si="0"/>
        <v>3</v>
      </c>
      <c r="C61" s="138"/>
      <c r="D61" s="138">
        <v>3</v>
      </c>
      <c r="F61" s="126">
        <v>51101</v>
      </c>
    </row>
    <row r="62" s="64" customFormat="1" ht="15.95" customHeight="1" spans="1:6">
      <c r="A62" s="137" t="s">
        <v>1659</v>
      </c>
      <c r="B62" s="138">
        <f t="shared" si="0"/>
        <v>0</v>
      </c>
      <c r="C62" s="138"/>
      <c r="D62" s="138"/>
      <c r="F62" s="126">
        <v>51103</v>
      </c>
    </row>
    <row r="63" s="64" customFormat="1" ht="15.95" customHeight="1" spans="1:6">
      <c r="A63" s="134" t="s">
        <v>1660</v>
      </c>
      <c r="B63" s="135">
        <f t="shared" si="0"/>
        <v>0</v>
      </c>
      <c r="C63" s="135">
        <f>SUM(C64)</f>
        <v>0</v>
      </c>
      <c r="D63" s="135">
        <f>SUM(D64)</f>
        <v>0</v>
      </c>
      <c r="F63" s="136">
        <v>512</v>
      </c>
    </row>
    <row r="64" s="67" customFormat="1" ht="15.95" customHeight="1" spans="1:6">
      <c r="A64" s="137" t="s">
        <v>1661</v>
      </c>
      <c r="B64" s="138">
        <f t="shared" si="0"/>
        <v>0</v>
      </c>
      <c r="C64" s="138"/>
      <c r="D64" s="138"/>
      <c r="F64" s="126">
        <v>51201</v>
      </c>
    </row>
    <row r="65" s="67" customFormat="1" ht="15.95" customHeight="1" spans="1:6">
      <c r="A65" s="134" t="s">
        <v>1662</v>
      </c>
      <c r="B65" s="135">
        <f t="shared" si="0"/>
        <v>0</v>
      </c>
      <c r="C65" s="138"/>
      <c r="D65" s="138"/>
      <c r="F65" s="136">
        <v>513</v>
      </c>
    </row>
    <row r="66" s="64" customFormat="1" ht="15.95" customHeight="1" spans="1:6">
      <c r="A66" s="134" t="s">
        <v>1663</v>
      </c>
      <c r="B66" s="135">
        <f t="shared" si="0"/>
        <v>4800</v>
      </c>
      <c r="C66" s="135">
        <f>SUM(C67:C68)</f>
        <v>0</v>
      </c>
      <c r="D66" s="135">
        <f>SUM(D67:D68)</f>
        <v>4800</v>
      </c>
      <c r="F66" s="136">
        <v>514</v>
      </c>
    </row>
    <row r="67" s="64" customFormat="1" ht="15.95" customHeight="1" spans="1:6">
      <c r="A67" s="137" t="s">
        <v>1511</v>
      </c>
      <c r="B67" s="138">
        <f t="shared" si="0"/>
        <v>1300</v>
      </c>
      <c r="C67" s="138"/>
      <c r="D67" s="138">
        <v>1300</v>
      </c>
      <c r="F67" s="126">
        <v>51401</v>
      </c>
    </row>
    <row r="68" s="67" customFormat="1" ht="15.95" customHeight="1" spans="1:6">
      <c r="A68" s="137" t="s">
        <v>1664</v>
      </c>
      <c r="B68" s="138">
        <f t="shared" si="0"/>
        <v>3500</v>
      </c>
      <c r="C68" s="138"/>
      <c r="D68" s="138">
        <v>3500</v>
      </c>
      <c r="F68" s="126">
        <v>51402</v>
      </c>
    </row>
    <row r="69" s="64" customFormat="1" ht="15.95" customHeight="1" spans="1:6">
      <c r="A69" s="134" t="s">
        <v>1665</v>
      </c>
      <c r="B69" s="135">
        <f t="shared" ref="B69:B71" si="1">SUM(C69:D69)</f>
        <v>0</v>
      </c>
      <c r="C69" s="135">
        <f>SUM(C70:C71)</f>
        <v>0</v>
      </c>
      <c r="D69" s="135">
        <f>SUM(D70:D71)</f>
        <v>0</v>
      </c>
      <c r="F69" s="136">
        <v>599</v>
      </c>
    </row>
    <row r="70" s="67" customFormat="1" ht="15.95" customHeight="1" spans="1:6">
      <c r="A70" s="139" t="s">
        <v>1666</v>
      </c>
      <c r="B70" s="138">
        <f t="shared" si="1"/>
        <v>0</v>
      </c>
      <c r="C70" s="138"/>
      <c r="D70" s="138"/>
      <c r="F70" s="126">
        <v>59908</v>
      </c>
    </row>
    <row r="71" s="67" customFormat="1" ht="15.95" customHeight="1" spans="1:6">
      <c r="A71" s="137" t="s">
        <v>1667</v>
      </c>
      <c r="B71" s="138">
        <f t="shared" si="1"/>
        <v>0</v>
      </c>
      <c r="C71" s="138"/>
      <c r="D71" s="138"/>
      <c r="F71" s="126">
        <v>59999</v>
      </c>
    </row>
    <row r="72" s="67" customFormat="1" ht="15.95" customHeight="1" spans="1:6">
      <c r="A72" s="140" t="s">
        <v>1668</v>
      </c>
      <c r="B72" s="135">
        <f>SUM(B5,B10,B21,B29,B36,B40,B43,B50,B56,B47,B60,B63,B65,B66,B69)</f>
        <v>133089</v>
      </c>
      <c r="C72" s="135">
        <f>SUM(C5,C10,C21,C29,C36,C40,C43,C50,C56,C47,C60,C63,C65,C66,C69)</f>
        <v>23755</v>
      </c>
      <c r="D72" s="135">
        <f>SUM(D5,D10,D21,D29,D36,D40,D43,D50,D56,D47,D60,D63,D65,D66,D69)</f>
        <v>109334</v>
      </c>
      <c r="F72" s="136"/>
    </row>
    <row r="73" s="67" customFormat="1" ht="15.95" customHeight="1" spans="1:6">
      <c r="A73" s="141" t="s">
        <v>1669</v>
      </c>
      <c r="B73" s="135">
        <f>SUM(C73:D73)</f>
        <v>3100</v>
      </c>
      <c r="C73" s="142"/>
      <c r="D73" s="142">
        <f>'2.柳东新区（高新区）一般公共预算2022年支出预算表'!H578</f>
        <v>3100</v>
      </c>
      <c r="F73" s="136"/>
    </row>
    <row r="74" s="67" customFormat="1" ht="15.95" customHeight="1" spans="1:6">
      <c r="A74" s="141" t="s">
        <v>1670</v>
      </c>
      <c r="B74" s="135">
        <f>SUM(C74:D74)</f>
        <v>0</v>
      </c>
      <c r="C74" s="142"/>
      <c r="D74" s="142"/>
      <c r="F74" s="136"/>
    </row>
    <row r="75" s="67" customFormat="1" ht="15.95" customHeight="1" spans="1:6">
      <c r="A75" s="129" t="s">
        <v>453</v>
      </c>
      <c r="B75" s="142">
        <f>SUM(B72,B73,B74)</f>
        <v>136189</v>
      </c>
      <c r="C75" s="142">
        <f>SUM(C72,C73,C74)</f>
        <v>23755</v>
      </c>
      <c r="D75" s="142">
        <f>SUM(D72,D73,D74)</f>
        <v>112434</v>
      </c>
      <c r="F75" s="136"/>
    </row>
    <row r="76" s="64" customFormat="1" ht="15.95" customHeight="1" spans="1:6">
      <c r="A76" s="140" t="s">
        <v>1540</v>
      </c>
      <c r="B76" s="142">
        <f>[2]柳东公支!H1282</f>
        <v>36648</v>
      </c>
      <c r="C76" s="142"/>
      <c r="D76" s="142">
        <f>'2.柳东新区（高新区）一般公共预算2022年支出预算表'!H580</f>
        <v>36648</v>
      </c>
      <c r="F76" s="126"/>
    </row>
    <row r="77" s="64" customFormat="1" ht="13.5" spans="1:6">
      <c r="A77" s="129" t="s">
        <v>1557</v>
      </c>
      <c r="B77" s="142">
        <f>B75+B76</f>
        <v>172837</v>
      </c>
      <c r="C77" s="142">
        <f>C75+C76</f>
        <v>23755</v>
      </c>
      <c r="D77" s="142">
        <f>D75+D76</f>
        <v>149082</v>
      </c>
      <c r="F77" s="126"/>
    </row>
    <row r="78" s="64" customFormat="1" ht="13.5" spans="2:6">
      <c r="B78" s="143">
        <f>B77-'2.柳东新区（高新区）一般公共预算2022年支出预算表'!H590</f>
        <v>0</v>
      </c>
      <c r="F78" s="126"/>
    </row>
    <row r="79" s="64" customFormat="1" ht="13.5" spans="6:6">
      <c r="F79" s="126">
        <v>599</v>
      </c>
    </row>
    <row r="80" s="64" customFormat="1" ht="13.5" hidden="1" spans="6:6">
      <c r="F80" s="126"/>
    </row>
    <row r="81" s="64" customFormat="1" ht="13.5" spans="6:6">
      <c r="F81" s="126"/>
    </row>
    <row r="82" s="64" customFormat="1" ht="13.5" spans="6:6">
      <c r="F82" s="126"/>
    </row>
    <row r="83" s="64" customFormat="1" ht="13.5" spans="6:6">
      <c r="F83" s="126"/>
    </row>
    <row r="84" s="64" customFormat="1" ht="13.5" spans="6:6">
      <c r="F84" s="126"/>
    </row>
    <row r="85" s="64" customFormat="1" ht="13.5" spans="6:6">
      <c r="F85" s="126"/>
    </row>
    <row r="86" s="64" customFormat="1" ht="13.5" spans="6:6">
      <c r="F86" s="126"/>
    </row>
    <row r="87" s="64" customFormat="1" ht="13.5" spans="6:6">
      <c r="F87" s="126"/>
    </row>
    <row r="88" s="64" customFormat="1" ht="13.5" spans="6:6">
      <c r="F88" s="126"/>
    </row>
    <row r="89" s="64" customFormat="1" ht="13.5" spans="6:6">
      <c r="F89" s="126"/>
    </row>
    <row r="90" s="64" customFormat="1" ht="13.5" spans="6:6">
      <c r="F90" s="126"/>
    </row>
    <row r="91" s="64" customFormat="1" ht="13.5" spans="6:6">
      <c r="F91" s="126"/>
    </row>
    <row r="92" s="64" customFormat="1" ht="13.5" spans="6:6">
      <c r="F92" s="126"/>
    </row>
    <row r="93" s="64" customFormat="1" ht="13.5" spans="6:6">
      <c r="F93" s="126"/>
    </row>
    <row r="94" s="64" customFormat="1" ht="13.5" spans="6:6">
      <c r="F94" s="126"/>
    </row>
    <row r="95" s="64" customFormat="1" ht="13.5" spans="6:6">
      <c r="F95" s="126"/>
    </row>
    <row r="96" s="64" customFormat="1" ht="13.5" spans="6:6">
      <c r="F96" s="126"/>
    </row>
    <row r="97" s="64" customFormat="1" ht="13.5" spans="6:6">
      <c r="F97" s="126"/>
    </row>
    <row r="98" s="64" customFormat="1" ht="13.5" spans="6:6">
      <c r="F98" s="126"/>
    </row>
    <row r="99" s="64" customFormat="1" ht="13.5" spans="6:6">
      <c r="F99" s="126"/>
    </row>
    <row r="100" s="64" customFormat="1" ht="13.5" spans="6:6">
      <c r="F100" s="126"/>
    </row>
    <row r="101" s="64" customFormat="1" ht="13.5" spans="6:6">
      <c r="F101" s="126"/>
    </row>
    <row r="102" s="64" customFormat="1" ht="13.5" spans="6:6">
      <c r="F102" s="126"/>
    </row>
    <row r="103" s="64" customFormat="1" ht="13.5" spans="6:6">
      <c r="F103" s="126"/>
    </row>
    <row r="104" s="64" customFormat="1" ht="13.5" spans="6:6">
      <c r="F104" s="126"/>
    </row>
    <row r="105" s="64" customFormat="1" ht="13.5" spans="6:6">
      <c r="F105" s="126"/>
    </row>
    <row r="106" s="64" customFormat="1" ht="13.5" spans="6:6">
      <c r="F106" s="126"/>
    </row>
    <row r="107" s="64" customFormat="1" ht="13.5" spans="6:6">
      <c r="F107" s="126"/>
    </row>
    <row r="108" s="64" customFormat="1" ht="13.5" spans="6:6">
      <c r="F108" s="126"/>
    </row>
    <row r="109" s="64" customFormat="1" ht="13.5" spans="6:6">
      <c r="F109" s="126"/>
    </row>
    <row r="110" s="64" customFormat="1" ht="13.5" spans="6:6">
      <c r="F110" s="126"/>
    </row>
    <row r="111" s="64" customFormat="1" ht="13.5" spans="6:6">
      <c r="F111" s="126"/>
    </row>
    <row r="112" s="64" customFormat="1" ht="13.5" spans="6:6">
      <c r="F112" s="126"/>
    </row>
    <row r="113" s="64" customFormat="1" ht="13.5" spans="6:6">
      <c r="F113" s="126"/>
    </row>
    <row r="114" s="64" customFormat="1" ht="13.5" spans="6:6">
      <c r="F114" s="126"/>
    </row>
    <row r="115" s="64" customFormat="1" ht="13.5" spans="6:6">
      <c r="F115" s="126"/>
    </row>
    <row r="116" s="64" customFormat="1" ht="13.5" spans="6:6">
      <c r="F116" s="126"/>
    </row>
    <row r="117" s="64" customFormat="1" ht="13.5" spans="6:6">
      <c r="F117" s="126"/>
    </row>
    <row r="118" s="64" customFormat="1" ht="13.5" spans="6:6">
      <c r="F118" s="126"/>
    </row>
    <row r="119" s="64" customFormat="1" ht="13.5" spans="6:6">
      <c r="F119" s="126"/>
    </row>
    <row r="120" s="64" customFormat="1" ht="13.5" spans="6:6">
      <c r="F120" s="126"/>
    </row>
    <row r="121" s="64" customFormat="1" ht="13.5" spans="6:6">
      <c r="F121" s="126"/>
    </row>
    <row r="122" s="64" customFormat="1" ht="13.5" spans="6:6">
      <c r="F122" s="126"/>
    </row>
    <row r="123" s="64" customFormat="1" ht="13.5" spans="6:6">
      <c r="F123" s="126"/>
    </row>
    <row r="124" s="64" customFormat="1" ht="13.5" spans="6:6">
      <c r="F124" s="126"/>
    </row>
    <row r="125" s="64" customFormat="1" ht="13.5" spans="6:6">
      <c r="F125" s="126"/>
    </row>
    <row r="126" s="64" customFormat="1" ht="13.5" spans="6:6">
      <c r="F126" s="126"/>
    </row>
    <row r="127" s="64" customFormat="1" ht="13.5" spans="6:6">
      <c r="F127" s="126"/>
    </row>
    <row r="128" s="64" customFormat="1" ht="13.5" spans="6:6">
      <c r="F128" s="126"/>
    </row>
    <row r="129" s="64" customFormat="1" ht="13.5" spans="6:6">
      <c r="F129" s="126"/>
    </row>
    <row r="130" s="64" customFormat="1" ht="13.5" spans="6:6">
      <c r="F130" s="126"/>
    </row>
    <row r="131" s="64" customFormat="1" ht="13.5" spans="6:6">
      <c r="F131" s="126"/>
    </row>
    <row r="132" s="64" customFormat="1" ht="13.5" spans="6:6">
      <c r="F132" s="126"/>
    </row>
    <row r="133" s="64" customFormat="1" ht="13.5" spans="6:6">
      <c r="F133" s="126"/>
    </row>
    <row r="134" s="64" customFormat="1" ht="13.5" spans="6:6">
      <c r="F134" s="126"/>
    </row>
    <row r="135" s="64" customFormat="1" ht="13.5" spans="6:6">
      <c r="F135" s="126"/>
    </row>
    <row r="136" s="64" customFormat="1" ht="13.5" spans="6:6">
      <c r="F136" s="126"/>
    </row>
    <row r="137" s="64" customFormat="1" ht="13.5" spans="6:6">
      <c r="F137" s="126"/>
    </row>
    <row r="138" s="64" customFormat="1" ht="13.5" spans="6:6">
      <c r="F138" s="126"/>
    </row>
    <row r="139" s="64" customFormat="1" ht="13.5" spans="6:6">
      <c r="F139" s="126"/>
    </row>
    <row r="140" s="64" customFormat="1" ht="13.5" spans="6:6">
      <c r="F140" s="126"/>
    </row>
    <row r="141" s="64" customFormat="1" ht="13.5" spans="6:6">
      <c r="F141" s="126"/>
    </row>
    <row r="142" s="64" customFormat="1" ht="13.5" spans="6:6">
      <c r="F142" s="126"/>
    </row>
    <row r="143" s="64" customFormat="1" ht="13.5" spans="6:6">
      <c r="F143" s="126"/>
    </row>
    <row r="144" s="64" customFormat="1" ht="13.5" spans="6:6">
      <c r="F144" s="126"/>
    </row>
    <row r="145" s="64" customFormat="1" ht="13.5" spans="6:6">
      <c r="F145" s="126"/>
    </row>
    <row r="146" s="64" customFormat="1" ht="13.5" spans="6:6">
      <c r="F146" s="126"/>
    </row>
    <row r="147" s="64" customFormat="1" ht="13.5" spans="6:6">
      <c r="F147" s="126"/>
    </row>
    <row r="148" s="64" customFormat="1" ht="13.5" spans="6:6">
      <c r="F148" s="126"/>
    </row>
    <row r="149" s="64" customFormat="1" ht="13.5" spans="6:6">
      <c r="F149" s="126"/>
    </row>
    <row r="150" s="64" customFormat="1" ht="13.5" spans="6:6">
      <c r="F150" s="126"/>
    </row>
    <row r="151" s="64" customFormat="1" ht="13.5" spans="6:6">
      <c r="F151" s="126"/>
    </row>
    <row r="152" s="64" customFormat="1" ht="13.5" spans="6:6">
      <c r="F152" s="126"/>
    </row>
    <row r="153" s="64" customFormat="1" ht="13.5" spans="6:6">
      <c r="F153" s="126"/>
    </row>
    <row r="154" s="64" customFormat="1" ht="13.5" spans="6:6">
      <c r="F154" s="126"/>
    </row>
    <row r="155" s="64" customFormat="1" ht="13.5" spans="6:6">
      <c r="F155" s="126"/>
    </row>
    <row r="156" s="64" customFormat="1" ht="13.5" spans="6:6">
      <c r="F156" s="126"/>
    </row>
    <row r="157" s="64" customFormat="1" ht="13.5" spans="6:6">
      <c r="F157" s="126"/>
    </row>
    <row r="158" s="64" customFormat="1" ht="13.5" spans="6:6">
      <c r="F158" s="126"/>
    </row>
    <row r="159" s="64" customFormat="1" ht="13.5" spans="6:6">
      <c r="F159" s="126"/>
    </row>
    <row r="160" s="64" customFormat="1" ht="13.5" spans="6:6">
      <c r="F160" s="126"/>
    </row>
    <row r="161" s="64" customFormat="1" ht="13.5" spans="6:6">
      <c r="F161" s="126"/>
    </row>
    <row r="162" s="64" customFormat="1" ht="13.5" spans="6:6">
      <c r="F162" s="126"/>
    </row>
    <row r="163" s="64" customFormat="1" ht="13.5" spans="6:6">
      <c r="F163" s="126"/>
    </row>
    <row r="164" s="64" customFormat="1" ht="13.5" spans="6:6">
      <c r="F164" s="126"/>
    </row>
    <row r="165" s="64" customFormat="1" ht="13.5" spans="6:6">
      <c r="F165" s="126"/>
    </row>
    <row r="166" s="64" customFormat="1" ht="13.5" spans="6:6">
      <c r="F166" s="126"/>
    </row>
    <row r="167" s="64" customFormat="1" ht="13.5" spans="6:6">
      <c r="F167" s="126"/>
    </row>
    <row r="168" s="64" customFormat="1" ht="13.5" spans="6:6">
      <c r="F168" s="126"/>
    </row>
    <row r="169" s="64" customFormat="1" ht="13.5" spans="6:6">
      <c r="F169" s="126"/>
    </row>
    <row r="170" s="64" customFormat="1" ht="13.5" spans="6:6">
      <c r="F170" s="126"/>
    </row>
    <row r="171" s="64" customFormat="1" ht="13.5" spans="6:6">
      <c r="F171" s="126"/>
    </row>
    <row r="172" s="64" customFormat="1" ht="13.5" spans="6:6">
      <c r="F172" s="126"/>
    </row>
    <row r="173" s="64" customFormat="1" ht="13.5" spans="6:6">
      <c r="F173" s="126"/>
    </row>
    <row r="174" s="64" customFormat="1" ht="13.5" spans="6:6">
      <c r="F174" s="126"/>
    </row>
    <row r="175" s="64" customFormat="1" ht="13.5" spans="6:6">
      <c r="F175" s="126"/>
    </row>
    <row r="176" s="64" customFormat="1" ht="13.5" spans="6:6">
      <c r="F176" s="126"/>
    </row>
    <row r="177" s="64" customFormat="1" ht="13.5" spans="6:6">
      <c r="F177" s="126"/>
    </row>
    <row r="178" s="64" customFormat="1" ht="13.5" spans="6:6">
      <c r="F178" s="126"/>
    </row>
    <row r="179" s="64" customFormat="1" ht="13.5" spans="6:6">
      <c r="F179" s="126"/>
    </row>
    <row r="180" s="64" customFormat="1" ht="13.5" spans="6:6">
      <c r="F180" s="126"/>
    </row>
    <row r="181" s="64" customFormat="1" ht="13.5" spans="6:6">
      <c r="F181" s="126"/>
    </row>
    <row r="182" s="64" customFormat="1" ht="13.5" spans="6:6">
      <c r="F182" s="126"/>
    </row>
    <row r="183" s="64" customFormat="1" ht="13.5" spans="6:6">
      <c r="F183" s="126"/>
    </row>
    <row r="184" s="64" customFormat="1" ht="13.5" spans="6:6">
      <c r="F184" s="126"/>
    </row>
    <row r="185" s="64" customFormat="1" ht="13.5" spans="6:6">
      <c r="F185" s="126"/>
    </row>
    <row r="186" s="64" customFormat="1" ht="13.5" spans="6:6">
      <c r="F186" s="126"/>
    </row>
    <row r="187" s="64" customFormat="1" ht="13.5" spans="6:6">
      <c r="F187" s="126"/>
    </row>
    <row r="188" s="64" customFormat="1" ht="13.5" spans="6:6">
      <c r="F188" s="126"/>
    </row>
    <row r="189" s="64" customFormat="1" ht="13.5" spans="6:6">
      <c r="F189" s="126"/>
    </row>
    <row r="190" s="64" customFormat="1" ht="13.5" spans="6:6">
      <c r="F190" s="126"/>
    </row>
    <row r="191" s="64" customFormat="1" ht="13.5" spans="6:6">
      <c r="F191" s="126"/>
    </row>
    <row r="192" s="64" customFormat="1" ht="13.5" spans="6:6">
      <c r="F192" s="126"/>
    </row>
    <row r="193" s="64" customFormat="1" ht="13.5" spans="6:6">
      <c r="F193" s="126"/>
    </row>
    <row r="194" s="64" customFormat="1" ht="13.5" spans="6:6">
      <c r="F194" s="126"/>
    </row>
    <row r="195" s="64" customFormat="1" ht="13.5" spans="6:6">
      <c r="F195" s="126"/>
    </row>
    <row r="196" s="64" customFormat="1" ht="13.5" spans="6:6">
      <c r="F196" s="126"/>
    </row>
    <row r="197" s="64" customFormat="1" ht="13.5" spans="6:6">
      <c r="F197" s="126"/>
    </row>
    <row r="198" s="64" customFormat="1" ht="13.5" spans="6:6">
      <c r="F198" s="126"/>
    </row>
    <row r="199" s="64" customFormat="1" ht="13.5" spans="6:6">
      <c r="F199" s="126"/>
    </row>
    <row r="200" s="64" customFormat="1" ht="13.5" spans="6:6">
      <c r="F200" s="126"/>
    </row>
    <row r="201" s="64" customFormat="1" ht="13.5" spans="6:6">
      <c r="F201" s="126"/>
    </row>
    <row r="202" s="64" customFormat="1" ht="13.5" spans="6:6">
      <c r="F202" s="126"/>
    </row>
    <row r="203" s="64" customFormat="1" ht="13.5" spans="6:6">
      <c r="F203" s="126"/>
    </row>
    <row r="204" s="64" customFormat="1" ht="13.5" spans="6:6">
      <c r="F204" s="126"/>
    </row>
    <row r="205" s="64" customFormat="1" ht="13.5" spans="6:6">
      <c r="F205" s="126"/>
    </row>
    <row r="206" s="64" customFormat="1" ht="13.5" spans="6:6">
      <c r="F206" s="126"/>
    </row>
    <row r="207" s="64" customFormat="1" ht="13.5" spans="6:6">
      <c r="F207" s="126"/>
    </row>
    <row r="208" s="64" customFormat="1" ht="13.5" spans="6:6">
      <c r="F208" s="126"/>
    </row>
    <row r="209" s="64" customFormat="1" ht="13.5" spans="6:6">
      <c r="F209" s="126"/>
    </row>
    <row r="210" s="64" customFormat="1" ht="13.5" spans="6:6">
      <c r="F210" s="126"/>
    </row>
    <row r="211" s="64" customFormat="1" ht="13.5" spans="6:6">
      <c r="F211" s="126"/>
    </row>
    <row r="212" s="64" customFormat="1" ht="13.5" spans="6:6">
      <c r="F212" s="126"/>
    </row>
    <row r="213" s="64" customFormat="1" ht="13.5" spans="6:6">
      <c r="F213" s="126"/>
    </row>
    <row r="214" s="64" customFormat="1" ht="13.5" spans="6:6">
      <c r="F214" s="126"/>
    </row>
    <row r="215" s="64" customFormat="1" ht="13.5" spans="6:6">
      <c r="F215" s="126"/>
    </row>
    <row r="216" s="64" customFormat="1" ht="13.5" spans="6:6">
      <c r="F216" s="126"/>
    </row>
    <row r="217" s="64" customFormat="1" ht="13.5" spans="6:6">
      <c r="F217" s="126"/>
    </row>
    <row r="218" s="64" customFormat="1" ht="13.5" spans="6:6">
      <c r="F218" s="126"/>
    </row>
    <row r="219" s="64" customFormat="1" ht="13.5" spans="6:6">
      <c r="F219" s="126"/>
    </row>
    <row r="220" s="64" customFormat="1" ht="13.5" spans="6:6">
      <c r="F220" s="126"/>
    </row>
    <row r="221" s="64" customFormat="1" ht="13.5" spans="6:6">
      <c r="F221" s="126"/>
    </row>
    <row r="222" s="64" customFormat="1" ht="13.5" spans="6:6">
      <c r="F222" s="126"/>
    </row>
    <row r="223" s="64" customFormat="1" ht="13.5" spans="6:6">
      <c r="F223" s="126"/>
    </row>
    <row r="224" s="64" customFormat="1" ht="13.5" spans="6:6">
      <c r="F224" s="126"/>
    </row>
    <row r="225" s="64" customFormat="1" ht="13.5" spans="6:6">
      <c r="F225" s="126"/>
    </row>
    <row r="226" s="64" customFormat="1" ht="13.5" spans="6:6">
      <c r="F226" s="126"/>
    </row>
    <row r="227" s="64" customFormat="1" ht="13.5" spans="6:6">
      <c r="F227" s="126"/>
    </row>
    <row r="228" s="64" customFormat="1" ht="13.5" spans="6:6">
      <c r="F228" s="126"/>
    </row>
    <row r="229" s="64" customFormat="1" ht="13.5" spans="6:6">
      <c r="F229" s="126"/>
    </row>
    <row r="230" s="64" customFormat="1" ht="13.5" spans="6:6">
      <c r="F230" s="126"/>
    </row>
    <row r="231" s="64" customFormat="1" ht="13.5" spans="6:6">
      <c r="F231" s="126"/>
    </row>
    <row r="232" s="64" customFormat="1" ht="13.5" spans="6:6">
      <c r="F232" s="126"/>
    </row>
    <row r="233" s="64" customFormat="1" ht="13.5" spans="6:6">
      <c r="F233" s="126"/>
    </row>
    <row r="234" s="64" customFormat="1" ht="13.5" spans="6:6">
      <c r="F234" s="126"/>
    </row>
    <row r="235" s="64" customFormat="1" ht="13.5" spans="6:6">
      <c r="F235" s="126"/>
    </row>
    <row r="236" s="64" customFormat="1" ht="13.5" spans="6:6">
      <c r="F236" s="126"/>
    </row>
    <row r="237" s="64" customFormat="1" ht="13.5" spans="6:6">
      <c r="F237" s="126"/>
    </row>
    <row r="238" s="64" customFormat="1" ht="13.5" spans="6:6">
      <c r="F238" s="126"/>
    </row>
    <row r="239" s="64" customFormat="1" ht="13.5" spans="6:6">
      <c r="F239" s="126"/>
    </row>
    <row r="240" s="64" customFormat="1" ht="13.5" spans="6:6">
      <c r="F240" s="126"/>
    </row>
    <row r="241" s="64" customFormat="1" ht="13.5" spans="6:6">
      <c r="F241" s="126"/>
    </row>
    <row r="242" s="64" customFormat="1" ht="13.5" spans="6:6">
      <c r="F242" s="126"/>
    </row>
    <row r="243" s="64" customFormat="1" ht="13.5" spans="6:6">
      <c r="F243" s="126"/>
    </row>
    <row r="244" s="64" customFormat="1" ht="13.5" spans="6:6">
      <c r="F244" s="126"/>
    </row>
    <row r="245" s="64" customFormat="1" ht="13.5" spans="6:6">
      <c r="F245" s="126"/>
    </row>
    <row r="246" s="64" customFormat="1" ht="13.5" spans="6:6">
      <c r="F246" s="126"/>
    </row>
    <row r="247" s="64" customFormat="1" ht="13.5" spans="6:6">
      <c r="F247" s="126"/>
    </row>
    <row r="248" s="64" customFormat="1" ht="13.5" spans="6:6">
      <c r="F248" s="126"/>
    </row>
    <row r="249" s="64" customFormat="1" ht="13.5" spans="6:6">
      <c r="F249" s="126"/>
    </row>
    <row r="250" s="64" customFormat="1" ht="13.5" spans="6:6">
      <c r="F250" s="126"/>
    </row>
    <row r="251" s="64" customFormat="1" ht="13.5" spans="6:6">
      <c r="F251" s="126"/>
    </row>
    <row r="252" s="64" customFormat="1" ht="13.5" spans="6:6">
      <c r="F252" s="126"/>
    </row>
    <row r="253" s="64" customFormat="1" ht="13.5" spans="6:6">
      <c r="F253" s="126"/>
    </row>
    <row r="254" s="64" customFormat="1" ht="13.5" spans="6:6">
      <c r="F254" s="126"/>
    </row>
    <row r="255" s="64" customFormat="1" ht="13.5" spans="6:6">
      <c r="F255" s="126"/>
    </row>
    <row r="256" s="64" customFormat="1" ht="13.5" spans="6:6">
      <c r="F256" s="126"/>
    </row>
    <row r="257" s="64" customFormat="1" ht="13.5" spans="6:6">
      <c r="F257" s="126"/>
    </row>
    <row r="258" s="64" customFormat="1" ht="13.5" spans="6:6">
      <c r="F258" s="126"/>
    </row>
    <row r="259" s="64" customFormat="1" ht="13.5" spans="6:6">
      <c r="F259" s="126"/>
    </row>
    <row r="260" s="64" customFormat="1" ht="13.5" spans="6:6">
      <c r="F260" s="126"/>
    </row>
    <row r="261" s="64" customFormat="1" ht="13.5" spans="6:6">
      <c r="F261" s="126"/>
    </row>
    <row r="262" s="64" customFormat="1" ht="13.5" spans="6:6">
      <c r="F262" s="126"/>
    </row>
    <row r="263" s="64" customFormat="1" ht="13.5" spans="6:6">
      <c r="F263" s="126"/>
    </row>
    <row r="264" s="64" customFormat="1" ht="13.5" spans="6:6">
      <c r="F264" s="126"/>
    </row>
    <row r="265" s="64" customFormat="1" ht="13.5" spans="6:6">
      <c r="F265" s="126"/>
    </row>
    <row r="266" s="64" customFormat="1" ht="13.5" spans="6:6">
      <c r="F266" s="126"/>
    </row>
    <row r="267" s="64" customFormat="1" ht="13.5" spans="6:6">
      <c r="F267" s="126"/>
    </row>
    <row r="268" s="64" customFormat="1" ht="13.5" spans="6:6">
      <c r="F268" s="126"/>
    </row>
    <row r="269" s="64" customFormat="1" ht="13.5" spans="6:6">
      <c r="F269" s="126"/>
    </row>
    <row r="270" s="64" customFormat="1" ht="13.5" spans="6:6">
      <c r="F270" s="126"/>
    </row>
    <row r="271" s="64" customFormat="1" ht="13.5" spans="6:6">
      <c r="F271" s="126"/>
    </row>
    <row r="272" s="64" customFormat="1" ht="13.5" spans="6:6">
      <c r="F272" s="126"/>
    </row>
    <row r="273" s="64" customFormat="1" ht="13.5" spans="6:6">
      <c r="F273" s="126"/>
    </row>
    <row r="274" s="64" customFormat="1" ht="13.5" spans="6:6">
      <c r="F274" s="126"/>
    </row>
    <row r="275" s="64" customFormat="1" ht="13.5" spans="6:6">
      <c r="F275" s="126"/>
    </row>
    <row r="276" s="64" customFormat="1" ht="13.5" spans="6:6">
      <c r="F276" s="126"/>
    </row>
    <row r="277" s="64" customFormat="1" ht="13.5" spans="6:6">
      <c r="F277" s="126"/>
    </row>
    <row r="278" s="64" customFormat="1" ht="13.5" spans="6:6">
      <c r="F278" s="126"/>
    </row>
    <row r="279" s="64" customFormat="1" ht="13.5" spans="6:6">
      <c r="F279" s="126"/>
    </row>
    <row r="280" s="64" customFormat="1" ht="13.5" spans="6:6">
      <c r="F280" s="126"/>
    </row>
    <row r="281" s="64" customFormat="1" ht="13.5" spans="6:6">
      <c r="F281" s="126"/>
    </row>
    <row r="282" s="64" customFormat="1" ht="13.5" spans="6:6">
      <c r="F282" s="126"/>
    </row>
    <row r="283" s="64" customFormat="1" ht="13.5" spans="6:6">
      <c r="F283" s="126"/>
    </row>
    <row r="284" s="64" customFormat="1" ht="13.5" spans="6:6">
      <c r="F284" s="126"/>
    </row>
    <row r="285" s="64" customFormat="1" ht="13.5" spans="6:6">
      <c r="F285" s="126"/>
    </row>
    <row r="286" s="64" customFormat="1" ht="13.5" spans="6:6">
      <c r="F286" s="126"/>
    </row>
    <row r="287" s="64" customFormat="1" ht="13.5" spans="6:6">
      <c r="F287" s="126"/>
    </row>
    <row r="288" s="64" customFormat="1" ht="13.5" spans="6:6">
      <c r="F288" s="126"/>
    </row>
    <row r="289" s="64" customFormat="1" ht="13.5" spans="6:6">
      <c r="F289" s="126"/>
    </row>
    <row r="290" s="64" customFormat="1" ht="13.5" spans="6:6">
      <c r="F290" s="126"/>
    </row>
    <row r="291" s="64" customFormat="1" ht="13.5" spans="6:6">
      <c r="F291" s="126"/>
    </row>
    <row r="292" s="64" customFormat="1" ht="13.5" spans="6:6">
      <c r="F292" s="126"/>
    </row>
    <row r="293" s="64" customFormat="1" ht="13.5" spans="6:6">
      <c r="F293" s="126"/>
    </row>
    <row r="294" s="64" customFormat="1" ht="13.5" spans="6:6">
      <c r="F294" s="126"/>
    </row>
    <row r="295" s="64" customFormat="1" ht="13.5" spans="6:6">
      <c r="F295" s="126"/>
    </row>
    <row r="296" s="64" customFormat="1" ht="13.5" spans="6:6">
      <c r="F296" s="126"/>
    </row>
    <row r="297" s="64" customFormat="1" ht="13.5" spans="6:6">
      <c r="F297" s="126"/>
    </row>
    <row r="298" s="64" customFormat="1" ht="13.5" spans="6:6">
      <c r="F298" s="126"/>
    </row>
    <row r="299" s="64" customFormat="1" ht="13.5" spans="6:6">
      <c r="F299" s="126"/>
    </row>
    <row r="300" s="64" customFormat="1" ht="13.5" spans="6:6">
      <c r="F300" s="126"/>
    </row>
    <row r="301" s="64" customFormat="1" ht="13.5" spans="6:6">
      <c r="F301" s="126"/>
    </row>
    <row r="302" s="64" customFormat="1" ht="13.5" spans="6:6">
      <c r="F302" s="126"/>
    </row>
    <row r="303" s="64" customFormat="1" ht="13.5" spans="6:6">
      <c r="F303" s="126"/>
    </row>
    <row r="304" s="64" customFormat="1" ht="13.5" spans="6:6">
      <c r="F304" s="126"/>
    </row>
    <row r="305" s="64" customFormat="1" ht="13.5" spans="6:6">
      <c r="F305" s="126"/>
    </row>
    <row r="306" s="64" customFormat="1" ht="13.5" spans="6:6">
      <c r="F306" s="126"/>
    </row>
    <row r="307" s="64" customFormat="1" ht="13.5" spans="6:6">
      <c r="F307" s="126"/>
    </row>
    <row r="308" s="64" customFormat="1" ht="13.5" spans="6:6">
      <c r="F308" s="126"/>
    </row>
    <row r="309" s="64" customFormat="1" ht="13.5" spans="6:6">
      <c r="F309" s="126"/>
    </row>
    <row r="310" s="64" customFormat="1" ht="13.5" spans="6:6">
      <c r="F310" s="126"/>
    </row>
    <row r="311" s="64" customFormat="1" ht="13.5" spans="6:6">
      <c r="F311" s="126"/>
    </row>
    <row r="312" s="64" customFormat="1" ht="13.5" spans="6:6">
      <c r="F312" s="126"/>
    </row>
    <row r="313" s="64" customFormat="1" ht="13.5" spans="6:6">
      <c r="F313" s="126"/>
    </row>
    <row r="314" s="64" customFormat="1" ht="13.5" spans="6:6">
      <c r="F314" s="126"/>
    </row>
    <row r="315" s="64" customFormat="1" ht="13.5" spans="6:6">
      <c r="F315" s="126"/>
    </row>
    <row r="316" s="64" customFormat="1" ht="13.5" spans="6:6">
      <c r="F316" s="126"/>
    </row>
    <row r="317" s="64" customFormat="1" ht="13.5" spans="6:6">
      <c r="F317" s="126"/>
    </row>
    <row r="318" s="64" customFormat="1" ht="13.5" spans="6:6">
      <c r="F318" s="126"/>
    </row>
    <row r="319" s="64" customFormat="1" ht="13.5" spans="6:6">
      <c r="F319" s="126"/>
    </row>
    <row r="320" s="64" customFormat="1" ht="13.5" spans="6:6">
      <c r="F320" s="126"/>
    </row>
    <row r="321" s="64" customFormat="1" ht="13.5" spans="6:6">
      <c r="F321" s="126"/>
    </row>
    <row r="322" s="64" customFormat="1" ht="13.5" spans="6:6">
      <c r="F322" s="126"/>
    </row>
    <row r="323" s="64" customFormat="1" ht="13.5" spans="6:6">
      <c r="F323" s="126"/>
    </row>
    <row r="324" s="64" customFormat="1" ht="13.5" spans="6:6">
      <c r="F324" s="126"/>
    </row>
    <row r="325" s="64" customFormat="1" ht="13.5" spans="6:6">
      <c r="F325" s="126"/>
    </row>
    <row r="326" s="64" customFormat="1" ht="13.5" spans="6:6">
      <c r="F326" s="126"/>
    </row>
    <row r="327" s="64" customFormat="1" ht="13.5" spans="6:6">
      <c r="F327" s="126"/>
    </row>
    <row r="328" s="64" customFormat="1" ht="13.5" spans="6:6">
      <c r="F328" s="126"/>
    </row>
    <row r="329" s="64" customFormat="1" ht="13.5" spans="6:6">
      <c r="F329" s="126"/>
    </row>
    <row r="330" s="64" customFormat="1" ht="13.5" spans="6:6">
      <c r="F330" s="126"/>
    </row>
    <row r="331" s="64" customFormat="1" ht="13.5" spans="6:6">
      <c r="F331" s="126"/>
    </row>
    <row r="332" s="64" customFormat="1" ht="13.5" spans="6:6">
      <c r="F332" s="126"/>
    </row>
    <row r="333" s="64" customFormat="1" ht="13.5" spans="6:6">
      <c r="F333" s="126"/>
    </row>
    <row r="334" s="64" customFormat="1" ht="13.5" spans="6:6">
      <c r="F334" s="126"/>
    </row>
    <row r="335" s="64" customFormat="1" ht="13.5" spans="6:6">
      <c r="F335" s="126"/>
    </row>
    <row r="336" s="64" customFormat="1" ht="13.5" spans="6:6">
      <c r="F336" s="126"/>
    </row>
    <row r="337" s="64" customFormat="1" ht="13.5" spans="6:6">
      <c r="F337" s="126"/>
    </row>
    <row r="338" s="64" customFormat="1" ht="13.5" spans="6:6">
      <c r="F338" s="126"/>
    </row>
    <row r="339" s="64" customFormat="1" ht="13.5" spans="6:6">
      <c r="F339" s="126"/>
    </row>
    <row r="340" s="64" customFormat="1" ht="13.5" spans="6:6">
      <c r="F340" s="126"/>
    </row>
    <row r="341" s="64" customFormat="1" ht="13.5" spans="6:6">
      <c r="F341" s="126"/>
    </row>
    <row r="342" s="64" customFormat="1" ht="13.5" spans="6:6">
      <c r="F342" s="126"/>
    </row>
    <row r="343" s="64" customFormat="1" ht="13.5" spans="6:6">
      <c r="F343" s="126"/>
    </row>
    <row r="344" s="64" customFormat="1" ht="13.5" spans="6:6">
      <c r="F344" s="126"/>
    </row>
    <row r="345" s="64" customFormat="1" ht="13.5" spans="6:6">
      <c r="F345" s="126"/>
    </row>
    <row r="346" s="64" customFormat="1" ht="13.5" spans="6:6">
      <c r="F346" s="126"/>
    </row>
    <row r="347" s="64" customFormat="1" ht="13.5" spans="6:6">
      <c r="F347" s="126"/>
    </row>
    <row r="348" s="64" customFormat="1" ht="13.5" spans="6:6">
      <c r="F348" s="126"/>
    </row>
    <row r="349" s="64" customFormat="1" ht="13.5" spans="6:6">
      <c r="F349" s="126"/>
    </row>
    <row r="350" s="64" customFormat="1" ht="13.5" spans="6:6">
      <c r="F350" s="126"/>
    </row>
    <row r="351" s="64" customFormat="1" ht="13.5" spans="6:6">
      <c r="F351" s="126"/>
    </row>
    <row r="352" s="64" customFormat="1" ht="13.5" spans="6:6">
      <c r="F352" s="126"/>
    </row>
    <row r="353" s="64" customFormat="1" ht="13.5" spans="6:6">
      <c r="F353" s="126"/>
    </row>
    <row r="354" s="64" customFormat="1" ht="13.5" spans="6:6">
      <c r="F354" s="126"/>
    </row>
    <row r="355" s="64" customFormat="1" ht="13.5" spans="6:6">
      <c r="F355" s="126"/>
    </row>
    <row r="356" s="64" customFormat="1" ht="13.5" spans="6:6">
      <c r="F356" s="126"/>
    </row>
    <row r="357" s="64" customFormat="1" ht="13.5" spans="6:6">
      <c r="F357" s="126"/>
    </row>
    <row r="358" s="64" customFormat="1" ht="13.5" spans="6:6">
      <c r="F358" s="126"/>
    </row>
    <row r="359" s="64" customFormat="1" ht="13.5" spans="6:6">
      <c r="F359" s="126"/>
    </row>
    <row r="360" s="64" customFormat="1" ht="13.5" spans="6:6">
      <c r="F360" s="126"/>
    </row>
    <row r="361" s="64" customFormat="1" ht="13.5" spans="6:6">
      <c r="F361" s="126"/>
    </row>
    <row r="362" s="64" customFormat="1" ht="13.5" spans="6:6">
      <c r="F362" s="126"/>
    </row>
    <row r="363" s="64" customFormat="1" ht="13.5" spans="6:6">
      <c r="F363" s="126"/>
    </row>
    <row r="364" s="64" customFormat="1" ht="13.5" spans="6:6">
      <c r="F364" s="126"/>
    </row>
    <row r="365" s="64" customFormat="1" ht="13.5" spans="6:6">
      <c r="F365" s="126"/>
    </row>
    <row r="366" s="64" customFormat="1" ht="13.5" spans="6:6">
      <c r="F366" s="126"/>
    </row>
    <row r="367" s="64" customFormat="1" ht="13.5" spans="6:6">
      <c r="F367" s="126"/>
    </row>
    <row r="368" s="64" customFormat="1" ht="13.5" spans="6:6">
      <c r="F368" s="126"/>
    </row>
    <row r="369" s="64" customFormat="1" ht="13.5" spans="6:6">
      <c r="F369" s="126"/>
    </row>
    <row r="370" s="64" customFormat="1" ht="13.5" spans="6:6">
      <c r="F370" s="126"/>
    </row>
    <row r="371" s="64" customFormat="1" ht="13.5" spans="6:6">
      <c r="F371" s="126"/>
    </row>
    <row r="372" s="64" customFormat="1" ht="13.5" spans="6:6">
      <c r="F372" s="126"/>
    </row>
    <row r="373" s="64" customFormat="1" ht="13.5" spans="6:6">
      <c r="F373" s="126"/>
    </row>
    <row r="374" s="64" customFormat="1" ht="13.5" spans="6:6">
      <c r="F374" s="126"/>
    </row>
    <row r="375" s="64" customFormat="1" ht="13.5" spans="6:6">
      <c r="F375" s="126"/>
    </row>
    <row r="376" s="64" customFormat="1" ht="13.5" spans="6:6">
      <c r="F376" s="126"/>
    </row>
    <row r="377" s="64" customFormat="1" ht="13.5" spans="6:6">
      <c r="F377" s="126"/>
    </row>
    <row r="378" s="64" customFormat="1" ht="13.5" spans="6:6">
      <c r="F378" s="126"/>
    </row>
    <row r="379" s="64" customFormat="1" ht="13.5" spans="6:6">
      <c r="F379" s="126"/>
    </row>
    <row r="380" s="64" customFormat="1" ht="13.5" spans="6:6">
      <c r="F380" s="126"/>
    </row>
    <row r="381" s="64" customFormat="1" ht="13.5" spans="6:6">
      <c r="F381" s="126"/>
    </row>
    <row r="382" s="64" customFormat="1" ht="13.5" spans="6:6">
      <c r="F382" s="126"/>
    </row>
    <row r="383" s="64" customFormat="1" ht="13.5" spans="6:6">
      <c r="F383" s="126"/>
    </row>
    <row r="384" s="64" customFormat="1" ht="13.5" spans="6:6">
      <c r="F384" s="126"/>
    </row>
    <row r="385" s="64" customFormat="1" ht="13.5" spans="6:6">
      <c r="F385" s="126"/>
    </row>
    <row r="386" s="64" customFormat="1" ht="13.5" spans="6:6">
      <c r="F386" s="126"/>
    </row>
    <row r="387" s="64" customFormat="1" ht="13.5" spans="6:6">
      <c r="F387" s="126"/>
    </row>
    <row r="388" s="64" customFormat="1" ht="13.5" spans="6:6">
      <c r="F388" s="126"/>
    </row>
    <row r="389" s="64" customFormat="1" ht="13.5" spans="6:6">
      <c r="F389" s="126"/>
    </row>
    <row r="390" s="64" customFormat="1" ht="13.5" spans="6:6">
      <c r="F390" s="126"/>
    </row>
    <row r="391" s="64" customFormat="1" ht="13.5" spans="6:6">
      <c r="F391" s="126"/>
    </row>
    <row r="392" s="64" customFormat="1" ht="13.5" spans="6:6">
      <c r="F392" s="126"/>
    </row>
    <row r="393" s="64" customFormat="1" ht="13.5" spans="6:6">
      <c r="F393" s="126"/>
    </row>
    <row r="394" s="64" customFormat="1" ht="13.5" spans="6:6">
      <c r="F394" s="126"/>
    </row>
    <row r="395" s="64" customFormat="1" ht="13.5" spans="6:6">
      <c r="F395" s="126"/>
    </row>
    <row r="396" s="64" customFormat="1" ht="13.5" spans="6:6">
      <c r="F396" s="126"/>
    </row>
    <row r="397" s="64" customFormat="1" ht="13.5" spans="6:6">
      <c r="F397" s="126"/>
    </row>
    <row r="398" s="64" customFormat="1" ht="13.5" spans="6:6">
      <c r="F398" s="126"/>
    </row>
    <row r="399" s="64" customFormat="1" ht="13.5" spans="6:6">
      <c r="F399" s="126"/>
    </row>
    <row r="400" s="64" customFormat="1" ht="13.5" spans="6:6">
      <c r="F400" s="126"/>
    </row>
    <row r="401" s="64" customFormat="1" ht="13.5" spans="6:6">
      <c r="F401" s="126"/>
    </row>
    <row r="402" s="64" customFormat="1" ht="13.5" spans="6:6">
      <c r="F402" s="126"/>
    </row>
    <row r="403" s="64" customFormat="1" ht="13.5" spans="6:6">
      <c r="F403" s="126"/>
    </row>
    <row r="404" s="64" customFormat="1" ht="13.5" spans="6:6">
      <c r="F404" s="126"/>
    </row>
    <row r="405" s="64" customFormat="1" ht="13.5" spans="6:6">
      <c r="F405" s="126"/>
    </row>
    <row r="406" s="64" customFormat="1" ht="13.5" spans="6:6">
      <c r="F406" s="126"/>
    </row>
    <row r="407" s="64" customFormat="1" ht="13.5" spans="6:6">
      <c r="F407" s="126"/>
    </row>
    <row r="408" s="64" customFormat="1" ht="13.5" spans="6:6">
      <c r="F408" s="126"/>
    </row>
    <row r="409" s="64" customFormat="1" ht="13.5" spans="6:6">
      <c r="F409" s="126"/>
    </row>
    <row r="410" s="64" customFormat="1" ht="13.5" spans="6:6">
      <c r="F410" s="126"/>
    </row>
    <row r="411" s="64" customFormat="1" ht="13.5" spans="6:6">
      <c r="F411" s="126"/>
    </row>
    <row r="412" s="64" customFormat="1" ht="13.5" spans="6:6">
      <c r="F412" s="126"/>
    </row>
    <row r="413" s="64" customFormat="1" ht="13.5" spans="6:6">
      <c r="F413" s="126"/>
    </row>
    <row r="414" s="64" customFormat="1" ht="13.5" spans="6:6">
      <c r="F414" s="126"/>
    </row>
    <row r="415" s="64" customFormat="1" ht="13.5" spans="6:6">
      <c r="F415" s="126"/>
    </row>
    <row r="416" s="64" customFormat="1" ht="13.5" spans="6:6">
      <c r="F416" s="126"/>
    </row>
    <row r="417" s="64" customFormat="1" ht="13.5" spans="6:6">
      <c r="F417" s="126"/>
    </row>
    <row r="418" s="64" customFormat="1" ht="13.5" spans="6:6">
      <c r="F418" s="126"/>
    </row>
    <row r="419" s="64" customFormat="1" ht="13.5" spans="6:6">
      <c r="F419" s="126"/>
    </row>
    <row r="420" s="64" customFormat="1" ht="13.5" spans="6:6">
      <c r="F420" s="126"/>
    </row>
    <row r="421" s="64" customFormat="1" ht="13.5" spans="6:6">
      <c r="F421" s="126"/>
    </row>
    <row r="422" s="64" customFormat="1" ht="13.5" spans="6:6">
      <c r="F422" s="126"/>
    </row>
    <row r="423" s="64" customFormat="1" ht="13.5" spans="6:6">
      <c r="F423" s="126"/>
    </row>
    <row r="424" s="64" customFormat="1" ht="13.5" spans="6:6">
      <c r="F424" s="126"/>
    </row>
    <row r="425" s="64" customFormat="1" ht="13.5" spans="6:6">
      <c r="F425" s="126"/>
    </row>
    <row r="426" s="64" customFormat="1" ht="13.5" spans="6:6">
      <c r="F426" s="126"/>
    </row>
    <row r="427" s="64" customFormat="1" ht="13.5" spans="6:6">
      <c r="F427" s="126"/>
    </row>
    <row r="428" s="64" customFormat="1" ht="13.5" spans="6:6">
      <c r="F428" s="126"/>
    </row>
    <row r="429" s="64" customFormat="1" ht="13.5" spans="6:6">
      <c r="F429" s="126"/>
    </row>
    <row r="430" s="64" customFormat="1" ht="13.5" spans="6:6">
      <c r="F430" s="126"/>
    </row>
    <row r="431" s="64" customFormat="1" ht="13.5" spans="6:6">
      <c r="F431" s="126"/>
    </row>
    <row r="432" s="64" customFormat="1" ht="13.5" spans="6:6">
      <c r="F432" s="126"/>
    </row>
    <row r="433" s="64" customFormat="1" ht="13.5" spans="6:6">
      <c r="F433" s="126"/>
    </row>
    <row r="434" s="64" customFormat="1" ht="13.5" spans="6:6">
      <c r="F434" s="126"/>
    </row>
    <row r="435" s="64" customFormat="1" ht="13.5" spans="6:6">
      <c r="F435" s="126"/>
    </row>
    <row r="436" s="64" customFormat="1" ht="13.5" spans="6:6">
      <c r="F436" s="126"/>
    </row>
    <row r="437" s="64" customFormat="1" ht="13.5" spans="6:6">
      <c r="F437" s="126"/>
    </row>
    <row r="438" s="64" customFormat="1" ht="13.5" spans="6:6">
      <c r="F438" s="126"/>
    </row>
    <row r="439" s="64" customFormat="1" ht="13.5" spans="6:6">
      <c r="F439" s="126"/>
    </row>
    <row r="440" s="64" customFormat="1" ht="13.5" spans="6:6">
      <c r="F440" s="126"/>
    </row>
    <row r="441" s="64" customFormat="1" ht="13.5" spans="6:6">
      <c r="F441" s="126"/>
    </row>
    <row r="442" s="64" customFormat="1" ht="13.5" spans="6:6">
      <c r="F442" s="126"/>
    </row>
    <row r="443" s="64" customFormat="1" ht="13.5" spans="6:6">
      <c r="F443" s="126"/>
    </row>
    <row r="444" s="64" customFormat="1" ht="13.5" spans="6:6">
      <c r="F444" s="126"/>
    </row>
    <row r="445" s="64" customFormat="1" ht="13.5" spans="6:6">
      <c r="F445" s="126"/>
    </row>
    <row r="446" s="64" customFormat="1" ht="13.5" spans="6:6">
      <c r="F446" s="126"/>
    </row>
    <row r="447" s="64" customFormat="1" ht="13.5" spans="6:6">
      <c r="F447" s="126"/>
    </row>
    <row r="448" s="64" customFormat="1" ht="13.5" spans="6:6">
      <c r="F448" s="126"/>
    </row>
    <row r="449" s="64" customFormat="1" ht="13.5" spans="6:6">
      <c r="F449" s="126"/>
    </row>
    <row r="450" s="64" customFormat="1" ht="13.5" spans="6:6">
      <c r="F450" s="126"/>
    </row>
    <row r="451" s="64" customFormat="1" ht="13.5" spans="6:6">
      <c r="F451" s="126"/>
    </row>
    <row r="452" s="64" customFormat="1" ht="13.5" spans="6:6">
      <c r="F452" s="126"/>
    </row>
    <row r="453" s="64" customFormat="1" ht="13.5" spans="6:6">
      <c r="F453" s="126"/>
    </row>
    <row r="454" s="64" customFormat="1" ht="13.5" spans="6:6">
      <c r="F454" s="126"/>
    </row>
    <row r="455" s="64" customFormat="1" ht="13.5" spans="6:6">
      <c r="F455" s="126"/>
    </row>
    <row r="456" s="64" customFormat="1" ht="13.5" spans="6:6">
      <c r="F456" s="126"/>
    </row>
    <row r="457" s="64" customFormat="1" ht="13.5" spans="6:6">
      <c r="F457" s="126"/>
    </row>
    <row r="458" s="64" customFormat="1" ht="13.5" spans="6:6">
      <c r="F458" s="126"/>
    </row>
    <row r="459" s="64" customFormat="1" ht="13.5" spans="6:6">
      <c r="F459" s="126"/>
    </row>
    <row r="460" s="64" customFormat="1" ht="13.5" spans="6:6">
      <c r="F460" s="126"/>
    </row>
    <row r="461" s="64" customFormat="1" ht="13.5" spans="6:6">
      <c r="F461" s="126"/>
    </row>
    <row r="462" s="64" customFormat="1" ht="13.5" spans="6:6">
      <c r="F462" s="126"/>
    </row>
    <row r="463" s="64" customFormat="1" ht="13.5" spans="6:6">
      <c r="F463" s="126"/>
    </row>
    <row r="464" s="64" customFormat="1" ht="13.5" spans="6:6">
      <c r="F464" s="126"/>
    </row>
    <row r="465" s="64" customFormat="1" ht="13.5" spans="6:6">
      <c r="F465" s="126"/>
    </row>
    <row r="466" s="64" customFormat="1" ht="13.5" spans="6:6">
      <c r="F466" s="126"/>
    </row>
    <row r="467" s="64" customFormat="1" ht="13.5" spans="6:6">
      <c r="F467" s="126"/>
    </row>
    <row r="468" s="64" customFormat="1" ht="13.5" spans="6:6">
      <c r="F468" s="126"/>
    </row>
    <row r="469" s="64" customFormat="1" ht="13.5" spans="6:6">
      <c r="F469" s="126"/>
    </row>
    <row r="470" s="64" customFormat="1" ht="13.5" spans="6:6">
      <c r="F470" s="126"/>
    </row>
    <row r="471" s="64" customFormat="1" ht="13.5" spans="6:6">
      <c r="F471" s="126"/>
    </row>
    <row r="472" s="64" customFormat="1" ht="13.5" spans="6:6">
      <c r="F472" s="126"/>
    </row>
    <row r="473" s="64" customFormat="1" ht="13.5" spans="6:6">
      <c r="F473" s="126"/>
    </row>
    <row r="474" s="64" customFormat="1" ht="13.5" spans="6:6">
      <c r="F474" s="126"/>
    </row>
    <row r="475" s="64" customFormat="1" ht="13.5" spans="6:6">
      <c r="F475" s="126"/>
    </row>
    <row r="476" s="64" customFormat="1" ht="13.5" spans="6:6">
      <c r="F476" s="126"/>
    </row>
    <row r="477" s="64" customFormat="1" ht="13.5" spans="6:6">
      <c r="F477" s="126"/>
    </row>
    <row r="478" s="64" customFormat="1" ht="13.5" spans="6:6">
      <c r="F478" s="126"/>
    </row>
    <row r="479" s="64" customFormat="1" ht="13.5" spans="6:6">
      <c r="F479" s="126"/>
    </row>
    <row r="480" s="64" customFormat="1" ht="13.5" spans="6:6">
      <c r="F480" s="126"/>
    </row>
    <row r="481" s="64" customFormat="1" ht="13.5" spans="6:6">
      <c r="F481" s="126"/>
    </row>
    <row r="482" s="64" customFormat="1" ht="13.5" spans="6:6">
      <c r="F482" s="126"/>
    </row>
    <row r="483" s="64" customFormat="1" ht="13.5" spans="6:6">
      <c r="F483" s="126"/>
    </row>
    <row r="484" s="64" customFormat="1" ht="13.5" spans="6:6">
      <c r="F484" s="126"/>
    </row>
    <row r="485" s="64" customFormat="1" ht="13.5" spans="6:6">
      <c r="F485" s="126"/>
    </row>
    <row r="486" s="64" customFormat="1" ht="13.5" spans="6:6">
      <c r="F486" s="126"/>
    </row>
    <row r="487" s="64" customFormat="1" ht="13.5" spans="6:6">
      <c r="F487" s="126"/>
    </row>
    <row r="488" s="64" customFormat="1" ht="13.5" spans="6:6">
      <c r="F488" s="126"/>
    </row>
    <row r="489" s="64" customFormat="1" ht="13.5" spans="6:6">
      <c r="F489" s="126"/>
    </row>
    <row r="490" s="64" customFormat="1" ht="13.5" spans="6:6">
      <c r="F490" s="126"/>
    </row>
    <row r="491" s="64" customFormat="1" ht="13.5" spans="6:6">
      <c r="F491" s="126"/>
    </row>
    <row r="492" s="64" customFormat="1" ht="13.5" spans="6:6">
      <c r="F492" s="126"/>
    </row>
    <row r="493" s="64" customFormat="1" ht="13.5" spans="6:6">
      <c r="F493" s="126"/>
    </row>
    <row r="494" s="64" customFormat="1" ht="13.5" spans="6:6">
      <c r="F494" s="126"/>
    </row>
    <row r="495" s="64" customFormat="1" ht="13.5" spans="6:6">
      <c r="F495" s="126"/>
    </row>
    <row r="496" s="64" customFormat="1" ht="13.5" spans="6:6">
      <c r="F496" s="126"/>
    </row>
    <row r="497" s="64" customFormat="1" ht="13.5" spans="6:6">
      <c r="F497" s="126"/>
    </row>
    <row r="498" s="64" customFormat="1" ht="13.5" spans="6:6">
      <c r="F498" s="126"/>
    </row>
    <row r="499" s="64" customFormat="1" ht="13.5" spans="6:6">
      <c r="F499" s="126"/>
    </row>
    <row r="500" s="64" customFormat="1" ht="13.5" spans="6:6">
      <c r="F500" s="126"/>
    </row>
    <row r="501" s="64" customFormat="1" ht="13.5" spans="6:6">
      <c r="F501" s="126"/>
    </row>
    <row r="502" s="64" customFormat="1" ht="13.5" spans="6:6">
      <c r="F502" s="126"/>
    </row>
    <row r="503" s="64" customFormat="1" ht="13.5" spans="6:6">
      <c r="F503" s="126"/>
    </row>
    <row r="504" s="64" customFormat="1" ht="13.5" spans="6:6">
      <c r="F504" s="126"/>
    </row>
    <row r="505" s="64" customFormat="1" ht="13.5" spans="6:6">
      <c r="F505" s="126"/>
    </row>
    <row r="506" s="64" customFormat="1" ht="13.5" spans="6:6">
      <c r="F506" s="126"/>
    </row>
    <row r="507" s="64" customFormat="1" ht="13.5" spans="6:6">
      <c r="F507" s="126"/>
    </row>
    <row r="508" s="64" customFormat="1" ht="13.5" spans="6:6">
      <c r="F508" s="126"/>
    </row>
    <row r="509" s="64" customFormat="1" ht="13.5" spans="6:6">
      <c r="F509" s="126"/>
    </row>
    <row r="510" s="64" customFormat="1" ht="13.5" spans="6:6">
      <c r="F510" s="126"/>
    </row>
    <row r="511" s="64" customFormat="1" ht="13.5" spans="6:6">
      <c r="F511" s="126"/>
    </row>
    <row r="512" s="64" customFormat="1" ht="13.5" spans="6:6">
      <c r="F512" s="126"/>
    </row>
    <row r="513" s="64" customFormat="1" ht="13.5" spans="6:6">
      <c r="F513" s="126"/>
    </row>
    <row r="514" s="64" customFormat="1" ht="13.5" spans="6:6">
      <c r="F514" s="126"/>
    </row>
    <row r="515" s="64" customFormat="1" ht="13.5" spans="6:6">
      <c r="F515" s="126"/>
    </row>
    <row r="516" s="64" customFormat="1" ht="13.5" spans="6:6">
      <c r="F516" s="126"/>
    </row>
    <row r="517" s="64" customFormat="1" ht="13.5" spans="6:6">
      <c r="F517" s="126"/>
    </row>
    <row r="518" s="64" customFormat="1" ht="13.5" spans="6:6">
      <c r="F518" s="126"/>
    </row>
    <row r="519" s="64" customFormat="1" ht="13.5" spans="6:6">
      <c r="F519" s="126"/>
    </row>
    <row r="520" s="64" customFormat="1" ht="13.5" spans="6:6">
      <c r="F520" s="126"/>
    </row>
    <row r="521" s="64" customFormat="1" ht="13.5" spans="6:6">
      <c r="F521" s="126"/>
    </row>
    <row r="522" s="64" customFormat="1" ht="13.5" spans="6:6">
      <c r="F522" s="126"/>
    </row>
    <row r="523" s="64" customFormat="1" ht="13.5" spans="6:6">
      <c r="F523" s="126"/>
    </row>
    <row r="524" s="64" customFormat="1" ht="13.5" spans="6:6">
      <c r="F524" s="126"/>
    </row>
    <row r="525" s="64" customFormat="1" ht="13.5" spans="6:6">
      <c r="F525" s="126"/>
    </row>
    <row r="526" s="64" customFormat="1" ht="13.5" spans="6:6">
      <c r="F526" s="126"/>
    </row>
    <row r="527" s="64" customFormat="1" ht="13.5" spans="6:6">
      <c r="F527" s="126"/>
    </row>
    <row r="528" s="64" customFormat="1" ht="13.5" spans="6:6">
      <c r="F528" s="126"/>
    </row>
    <row r="529" s="64" customFormat="1" ht="13.5" spans="6:6">
      <c r="F529" s="126"/>
    </row>
    <row r="530" s="64" customFormat="1" ht="13.5" spans="6:6">
      <c r="F530" s="126"/>
    </row>
    <row r="531" s="64" customFormat="1" ht="13.5" spans="6:6">
      <c r="F531" s="126"/>
    </row>
    <row r="532" s="64" customFormat="1" ht="13.5" spans="6:6">
      <c r="F532" s="126"/>
    </row>
    <row r="533" s="64" customFormat="1" ht="13.5" spans="6:6">
      <c r="F533" s="126"/>
    </row>
    <row r="534" s="64" customFormat="1" ht="13.5" spans="6:6">
      <c r="F534" s="126"/>
    </row>
    <row r="535" s="64" customFormat="1" ht="13.5" spans="6:6">
      <c r="F535" s="126"/>
    </row>
    <row r="536" s="64" customFormat="1" ht="13.5" spans="6:6">
      <c r="F536" s="126"/>
    </row>
    <row r="537" s="64" customFormat="1" ht="13.5" spans="6:6">
      <c r="F537" s="126"/>
    </row>
    <row r="538" s="64" customFormat="1" ht="13.5" spans="6:6">
      <c r="F538" s="126"/>
    </row>
    <row r="539" s="64" customFormat="1" ht="13.5" spans="6:6">
      <c r="F539" s="126"/>
    </row>
    <row r="540" s="64" customFormat="1" ht="13.5" spans="6:6">
      <c r="F540" s="126"/>
    </row>
    <row r="541" s="64" customFormat="1" ht="13.5" spans="6:6">
      <c r="F541" s="126"/>
    </row>
    <row r="542" s="64" customFormat="1" ht="13.5" spans="6:6">
      <c r="F542" s="126"/>
    </row>
    <row r="543" s="64" customFormat="1" ht="13.5" spans="6:6">
      <c r="F543" s="126"/>
    </row>
    <row r="544" s="64" customFormat="1" ht="13.5" spans="6:6">
      <c r="F544" s="126"/>
    </row>
    <row r="545" s="64" customFormat="1" ht="13.5" spans="6:6">
      <c r="F545" s="126"/>
    </row>
    <row r="546" s="64" customFormat="1" ht="13.5" spans="6:6">
      <c r="F546" s="126"/>
    </row>
    <row r="547" s="64" customFormat="1" ht="13.5" spans="6:6">
      <c r="F547" s="126"/>
    </row>
    <row r="548" s="64" customFormat="1" ht="13.5" spans="6:6">
      <c r="F548" s="126"/>
    </row>
    <row r="549" s="64" customFormat="1" ht="13.5" spans="6:6">
      <c r="F549" s="126"/>
    </row>
    <row r="550" s="64" customFormat="1" ht="13.5" spans="6:6">
      <c r="F550" s="126"/>
    </row>
    <row r="551" s="64" customFormat="1" ht="13.5" spans="6:6">
      <c r="F551" s="126"/>
    </row>
    <row r="552" s="64" customFormat="1" ht="13.5" spans="6:6">
      <c r="F552" s="126"/>
    </row>
    <row r="553" s="64" customFormat="1" ht="13.5" spans="6:6">
      <c r="F553" s="126"/>
    </row>
    <row r="554" s="64" customFormat="1" ht="13.5" spans="6:6">
      <c r="F554" s="126"/>
    </row>
    <row r="555" s="64" customFormat="1" ht="13.5" spans="6:6">
      <c r="F555" s="126"/>
    </row>
    <row r="556" s="64" customFormat="1" ht="13.5" spans="6:6">
      <c r="F556" s="126"/>
    </row>
    <row r="557" s="64" customFormat="1" ht="13.5" spans="6:6">
      <c r="F557" s="126"/>
    </row>
    <row r="558" s="64" customFormat="1" ht="13.5" spans="6:6">
      <c r="F558" s="126"/>
    </row>
    <row r="559" s="64" customFormat="1" ht="13.5" spans="6:6">
      <c r="F559" s="126"/>
    </row>
    <row r="560" s="64" customFormat="1" ht="13.5" spans="6:6">
      <c r="F560" s="126"/>
    </row>
    <row r="561" s="64" customFormat="1" ht="13.5" spans="6:6">
      <c r="F561" s="126"/>
    </row>
    <row r="562" s="64" customFormat="1" ht="13.5" spans="6:6">
      <c r="F562" s="126"/>
    </row>
    <row r="563" s="64" customFormat="1" ht="13.5" spans="6:6">
      <c r="F563" s="126"/>
    </row>
    <row r="564" s="64" customFormat="1" ht="13.5" spans="6:6">
      <c r="F564" s="126"/>
    </row>
    <row r="565" s="64" customFormat="1" ht="13.5" spans="6:6">
      <c r="F565" s="126"/>
    </row>
    <row r="566" s="64" customFormat="1" ht="13.5" spans="6:6">
      <c r="F566" s="126"/>
    </row>
    <row r="567" s="64" customFormat="1" ht="13.5" spans="6:6">
      <c r="F567" s="126"/>
    </row>
    <row r="568" s="64" customFormat="1" ht="13.5" spans="6:6">
      <c r="F568" s="126"/>
    </row>
    <row r="569" s="64" customFormat="1" ht="13.5" spans="6:6">
      <c r="F569" s="126"/>
    </row>
    <row r="570" s="64" customFormat="1" ht="13.5" spans="6:6">
      <c r="F570" s="126"/>
    </row>
    <row r="571" s="64" customFormat="1" ht="13.5" spans="6:6">
      <c r="F571" s="126"/>
    </row>
    <row r="572" s="64" customFormat="1" ht="13.5" spans="6:6">
      <c r="F572" s="126"/>
    </row>
    <row r="573" s="64" customFormat="1" ht="13.5" spans="6:6">
      <c r="F573" s="126"/>
    </row>
    <row r="574" s="64" customFormat="1" ht="13.5" spans="6:6">
      <c r="F574" s="126"/>
    </row>
    <row r="575" s="64" customFormat="1" ht="13.5" spans="6:6">
      <c r="F575" s="126"/>
    </row>
    <row r="576" s="64" customFormat="1" ht="13.5" spans="6:6">
      <c r="F576" s="126"/>
    </row>
    <row r="577" s="64" customFormat="1" ht="13.5" spans="6:6">
      <c r="F577" s="126"/>
    </row>
    <row r="578" s="64" customFormat="1" ht="13.5" spans="6:6">
      <c r="F578" s="126"/>
    </row>
    <row r="579" s="64" customFormat="1" ht="13.5" spans="6:6">
      <c r="F579" s="126"/>
    </row>
    <row r="580" s="64" customFormat="1" ht="13.5" spans="6:6">
      <c r="F580" s="126"/>
    </row>
    <row r="581" s="64" customFormat="1" ht="13.5" spans="6:6">
      <c r="F581" s="126"/>
    </row>
    <row r="582" s="64" customFormat="1" ht="13.5" spans="6:6">
      <c r="F582" s="126"/>
    </row>
    <row r="583" s="64" customFormat="1" ht="13.5" spans="6:6">
      <c r="F583" s="126"/>
    </row>
    <row r="584" s="64" customFormat="1" ht="13.5" spans="6:6">
      <c r="F584" s="126"/>
    </row>
    <row r="585" s="64" customFormat="1" ht="13.5" spans="6:6">
      <c r="F585" s="126"/>
    </row>
    <row r="586" s="64" customFormat="1" ht="13.5" spans="6:6">
      <c r="F586" s="126"/>
    </row>
    <row r="587" s="64" customFormat="1" ht="13.5" spans="6:6">
      <c r="F587" s="126"/>
    </row>
    <row r="588" s="64" customFormat="1" ht="13.5" spans="6:6">
      <c r="F588" s="126"/>
    </row>
    <row r="589" s="64" customFormat="1" ht="13.5" spans="6:6">
      <c r="F589" s="126"/>
    </row>
    <row r="590" s="64" customFormat="1" ht="13.5" spans="6:6">
      <c r="F590" s="126"/>
    </row>
    <row r="591" s="64" customFormat="1" ht="13.5" spans="6:6">
      <c r="F591" s="126"/>
    </row>
    <row r="592" s="64" customFormat="1" ht="13.5" spans="6:6">
      <c r="F592" s="126"/>
    </row>
    <row r="593" s="64" customFormat="1" ht="13.5" spans="6:6">
      <c r="F593" s="126"/>
    </row>
    <row r="594" s="64" customFormat="1" ht="13.5" spans="6:6">
      <c r="F594" s="126"/>
    </row>
    <row r="595" s="64" customFormat="1" ht="13.5" spans="6:6">
      <c r="F595" s="126"/>
    </row>
    <row r="596" s="64" customFormat="1" ht="13.5" spans="6:6">
      <c r="F596" s="126"/>
    </row>
    <row r="597" s="64" customFormat="1" ht="13.5" spans="6:6">
      <c r="F597" s="126"/>
    </row>
    <row r="598" s="64" customFormat="1" ht="13.5" spans="6:6">
      <c r="F598" s="126"/>
    </row>
    <row r="599" s="64" customFormat="1" ht="13.5" spans="6:6">
      <c r="F599" s="126"/>
    </row>
    <row r="600" s="64" customFormat="1" ht="13.5" spans="6:6">
      <c r="F600" s="126"/>
    </row>
    <row r="601" s="64" customFormat="1" ht="13.5" spans="6:6">
      <c r="F601" s="126"/>
    </row>
    <row r="602" s="64" customFormat="1" ht="13.5" spans="6:6">
      <c r="F602" s="126"/>
    </row>
    <row r="603" s="64" customFormat="1" ht="13.5" spans="6:6">
      <c r="F603" s="126"/>
    </row>
    <row r="604" s="64" customFormat="1" ht="13.5" spans="6:6">
      <c r="F604" s="126"/>
    </row>
    <row r="605" s="64" customFormat="1" ht="13.5" spans="6:6">
      <c r="F605" s="126"/>
    </row>
    <row r="606" s="64" customFormat="1" ht="13.5" spans="6:6">
      <c r="F606" s="126"/>
    </row>
    <row r="607" s="64" customFormat="1" ht="13.5" spans="6:6">
      <c r="F607" s="126"/>
    </row>
    <row r="608" s="64" customFormat="1" ht="13.5" spans="6:6">
      <c r="F608" s="126"/>
    </row>
    <row r="609" s="64" customFormat="1" ht="13.5" spans="6:6">
      <c r="F609" s="126"/>
    </row>
    <row r="610" s="64" customFormat="1" ht="13.5" spans="6:6">
      <c r="F610" s="126"/>
    </row>
    <row r="611" s="64" customFormat="1" ht="13.5" spans="6:6">
      <c r="F611" s="126"/>
    </row>
    <row r="612" s="64" customFormat="1" ht="13.5" spans="6:6">
      <c r="F612" s="126"/>
    </row>
    <row r="613" s="64" customFormat="1" ht="13.5" spans="6:6">
      <c r="F613" s="126"/>
    </row>
    <row r="614" s="64" customFormat="1" ht="13.5" spans="6:6">
      <c r="F614" s="126"/>
    </row>
    <row r="615" s="64" customFormat="1" ht="13.5" spans="6:6">
      <c r="F615" s="126"/>
    </row>
    <row r="616" s="64" customFormat="1" ht="13.5" spans="6:6">
      <c r="F616" s="126"/>
    </row>
    <row r="617" s="64" customFormat="1" ht="13.5" spans="6:6">
      <c r="F617" s="126"/>
    </row>
    <row r="618" s="64" customFormat="1" ht="13.5" spans="6:6">
      <c r="F618" s="126"/>
    </row>
    <row r="619" s="64" customFormat="1" ht="13.5" spans="6:6">
      <c r="F619" s="126"/>
    </row>
    <row r="620" s="64" customFormat="1" ht="13.5" spans="6:6">
      <c r="F620" s="126"/>
    </row>
    <row r="621" s="64" customFormat="1" ht="13.5" spans="6:6">
      <c r="F621" s="126"/>
    </row>
    <row r="622" s="64" customFormat="1" ht="13.5" spans="6:6">
      <c r="F622" s="126"/>
    </row>
    <row r="623" s="64" customFormat="1" ht="13.5" spans="6:6">
      <c r="F623" s="126"/>
    </row>
    <row r="624" s="64" customFormat="1" ht="13.5" spans="6:6">
      <c r="F624" s="126"/>
    </row>
    <row r="625" s="64" customFormat="1" ht="13.5" spans="6:6">
      <c r="F625" s="126"/>
    </row>
    <row r="626" s="64" customFormat="1" ht="13.5" spans="6:6">
      <c r="F626" s="126"/>
    </row>
    <row r="627" s="64" customFormat="1" ht="13.5" spans="6:6">
      <c r="F627" s="126"/>
    </row>
    <row r="628" s="64" customFormat="1" ht="13.5" spans="6:6">
      <c r="F628" s="126"/>
    </row>
    <row r="629" s="64" customFormat="1" ht="13.5" spans="6:6">
      <c r="F629" s="126"/>
    </row>
    <row r="630" s="64" customFormat="1" ht="13.5" spans="6:6">
      <c r="F630" s="126"/>
    </row>
    <row r="631" s="64" customFormat="1" ht="13.5" spans="6:6">
      <c r="F631" s="126"/>
    </row>
    <row r="632" s="64" customFormat="1" ht="13.5" spans="6:6">
      <c r="F632" s="126"/>
    </row>
    <row r="633" s="64" customFormat="1" ht="13.5" spans="6:6">
      <c r="F633" s="126"/>
    </row>
    <row r="634" s="64" customFormat="1" ht="13.5" spans="6:6">
      <c r="F634" s="126"/>
    </row>
    <row r="635" s="64" customFormat="1" ht="13.5" spans="6:6">
      <c r="F635" s="126"/>
    </row>
    <row r="636" s="64" customFormat="1" ht="13.5" spans="6:6">
      <c r="F636" s="126"/>
    </row>
    <row r="637" s="64" customFormat="1" ht="13.5" spans="6:6">
      <c r="F637" s="126"/>
    </row>
    <row r="638" s="64" customFormat="1" ht="13.5" spans="6:6">
      <c r="F638" s="126"/>
    </row>
    <row r="639" s="64" customFormat="1" ht="13.5" spans="6:6">
      <c r="F639" s="126"/>
    </row>
    <row r="640" s="64" customFormat="1" ht="13.5" spans="6:6">
      <c r="F640" s="126"/>
    </row>
    <row r="641" s="64" customFormat="1" ht="13.5" spans="6:6">
      <c r="F641" s="126"/>
    </row>
    <row r="642" s="64" customFormat="1" ht="13.5" spans="6:6">
      <c r="F642" s="126"/>
    </row>
    <row r="643" s="64" customFormat="1" ht="13.5" spans="6:6">
      <c r="F643" s="126"/>
    </row>
    <row r="644" s="64" customFormat="1" ht="13.5" spans="6:6">
      <c r="F644" s="126"/>
    </row>
    <row r="645" s="64" customFormat="1" ht="13.5" spans="6:6">
      <c r="F645" s="126"/>
    </row>
    <row r="646" s="64" customFormat="1" ht="13.5" spans="6:6">
      <c r="F646" s="126"/>
    </row>
    <row r="647" s="64" customFormat="1" ht="13.5" spans="6:6">
      <c r="F647" s="126"/>
    </row>
    <row r="648" s="64" customFormat="1" ht="13.5" spans="6:6">
      <c r="F648" s="126"/>
    </row>
    <row r="649" s="64" customFormat="1" ht="13.5" spans="6:6">
      <c r="F649" s="126"/>
    </row>
    <row r="650" s="64" customFormat="1" ht="13.5" spans="6:6">
      <c r="F650" s="126"/>
    </row>
    <row r="651" s="64" customFormat="1" ht="13.5" spans="6:6">
      <c r="F651" s="126"/>
    </row>
    <row r="652" s="64" customFormat="1" ht="13.5" spans="6:6">
      <c r="F652" s="126"/>
    </row>
    <row r="653" s="64" customFormat="1" ht="13.5" spans="6:6">
      <c r="F653" s="126"/>
    </row>
    <row r="654" s="64" customFormat="1" ht="13.5" spans="6:6">
      <c r="F654" s="126"/>
    </row>
    <row r="655" s="64" customFormat="1" ht="13.5" spans="6:6">
      <c r="F655" s="126"/>
    </row>
    <row r="656" s="64" customFormat="1" ht="13.5" spans="6:6">
      <c r="F656" s="126"/>
    </row>
    <row r="657" s="64" customFormat="1" ht="13.5" spans="6:6">
      <c r="F657" s="126"/>
    </row>
    <row r="658" s="64" customFormat="1" ht="13.5" spans="6:6">
      <c r="F658" s="126"/>
    </row>
    <row r="659" s="64" customFormat="1" ht="13.5" spans="6:6">
      <c r="F659" s="126"/>
    </row>
    <row r="660" s="64" customFormat="1" ht="13.5" spans="6:6">
      <c r="F660" s="126"/>
    </row>
    <row r="661" s="64" customFormat="1" ht="13.5" spans="6:6">
      <c r="F661" s="126"/>
    </row>
    <row r="662" s="64" customFormat="1" ht="13.5" spans="6:6">
      <c r="F662" s="126"/>
    </row>
    <row r="663" s="64" customFormat="1" ht="13.5" spans="6:6">
      <c r="F663" s="126"/>
    </row>
    <row r="664" s="64" customFormat="1" ht="13.5" spans="6:6">
      <c r="F664" s="126"/>
    </row>
    <row r="665" s="64" customFormat="1" ht="13.5" spans="6:6">
      <c r="F665" s="126"/>
    </row>
    <row r="666" s="64" customFormat="1" ht="13.5" spans="6:6">
      <c r="F666" s="126"/>
    </row>
    <row r="667" s="64" customFormat="1" ht="13.5" spans="6:6">
      <c r="F667" s="126"/>
    </row>
    <row r="668" s="64" customFormat="1" ht="13.5" spans="6:6">
      <c r="F668" s="126"/>
    </row>
    <row r="669" s="64" customFormat="1" ht="13.5" spans="6:6">
      <c r="F669" s="126"/>
    </row>
    <row r="670" s="64" customFormat="1" ht="13.5" spans="6:6">
      <c r="F670" s="126"/>
    </row>
    <row r="671" s="64" customFormat="1" ht="13.5" spans="6:6">
      <c r="F671" s="126"/>
    </row>
    <row r="672" s="64" customFormat="1" ht="13.5" spans="6:6">
      <c r="F672" s="126"/>
    </row>
    <row r="673" s="64" customFormat="1" ht="13.5" spans="6:6">
      <c r="F673" s="126"/>
    </row>
    <row r="674" s="64" customFormat="1" ht="13.5" spans="6:6">
      <c r="F674" s="126"/>
    </row>
    <row r="675" s="64" customFormat="1" ht="13.5" spans="6:6">
      <c r="F675" s="126"/>
    </row>
    <row r="676" s="64" customFormat="1" ht="13.5" spans="6:6">
      <c r="F676" s="126"/>
    </row>
    <row r="677" s="64" customFormat="1" ht="13.5" spans="6:6">
      <c r="F677" s="126"/>
    </row>
    <row r="678" s="64" customFormat="1" ht="13.5" spans="6:6">
      <c r="F678" s="126"/>
    </row>
    <row r="679" s="64" customFormat="1" ht="13.5" spans="6:6">
      <c r="F679" s="126"/>
    </row>
    <row r="680" s="64" customFormat="1" ht="13.5" spans="6:6">
      <c r="F680" s="126"/>
    </row>
    <row r="681" s="64" customFormat="1" ht="13.5" spans="6:6">
      <c r="F681" s="126"/>
    </row>
    <row r="682" s="64" customFormat="1" ht="13.5" spans="6:6">
      <c r="F682" s="126"/>
    </row>
    <row r="683" s="64" customFormat="1" ht="13.5" spans="6:6">
      <c r="F683" s="126"/>
    </row>
    <row r="684" s="64" customFormat="1" ht="13.5" spans="6:6">
      <c r="F684" s="126"/>
    </row>
    <row r="685" s="64" customFormat="1" ht="13.5" spans="6:6">
      <c r="F685" s="126"/>
    </row>
    <row r="686" s="64" customFormat="1" ht="13.5" spans="6:6">
      <c r="F686" s="126"/>
    </row>
    <row r="687" s="64" customFormat="1" ht="13.5" spans="6:6">
      <c r="F687" s="126"/>
    </row>
    <row r="688" s="64" customFormat="1" ht="13.5" spans="6:6">
      <c r="F688" s="126"/>
    </row>
    <row r="689" s="64" customFormat="1" ht="13.5" spans="6:6">
      <c r="F689" s="126"/>
    </row>
    <row r="690" s="64" customFormat="1" ht="13.5" spans="6:6">
      <c r="F690" s="126"/>
    </row>
    <row r="691" s="64" customFormat="1" ht="13.5" spans="6:6">
      <c r="F691" s="126"/>
    </row>
    <row r="692" s="64" customFormat="1" ht="13.5" spans="6:6">
      <c r="F692" s="126"/>
    </row>
    <row r="693" s="64" customFormat="1" ht="13.5" spans="6:6">
      <c r="F693" s="126"/>
    </row>
    <row r="694" s="64" customFormat="1" ht="13.5" spans="6:6">
      <c r="F694" s="126"/>
    </row>
    <row r="695" s="64" customFormat="1" ht="13.5" spans="6:6">
      <c r="F695" s="126"/>
    </row>
    <row r="696" s="64" customFormat="1" ht="13.5" spans="6:6">
      <c r="F696" s="126"/>
    </row>
    <row r="697" s="64" customFormat="1" ht="13.5" spans="6:6">
      <c r="F697" s="126"/>
    </row>
    <row r="698" s="64" customFormat="1" ht="13.5" spans="6:6">
      <c r="F698" s="126"/>
    </row>
    <row r="699" s="64" customFormat="1" ht="13.5" spans="6:6">
      <c r="F699" s="126"/>
    </row>
    <row r="700" s="64" customFormat="1" ht="13.5" spans="6:6">
      <c r="F700" s="126"/>
    </row>
    <row r="701" s="64" customFormat="1" ht="13.5" spans="6:6">
      <c r="F701" s="126"/>
    </row>
    <row r="702" s="64" customFormat="1" ht="13.5" spans="6:6">
      <c r="F702" s="126"/>
    </row>
    <row r="703" s="64" customFormat="1" ht="13.5" spans="6:6">
      <c r="F703" s="126"/>
    </row>
    <row r="704" s="64" customFormat="1" ht="13.5" spans="6:6">
      <c r="F704" s="126"/>
    </row>
    <row r="705" s="64" customFormat="1" ht="13.5" spans="6:6">
      <c r="F705" s="126"/>
    </row>
    <row r="706" s="64" customFormat="1" ht="13.5" spans="6:6">
      <c r="F706" s="126"/>
    </row>
    <row r="707" s="64" customFormat="1" ht="13.5" spans="6:6">
      <c r="F707" s="126"/>
    </row>
    <row r="708" s="64" customFormat="1" ht="13.5" spans="6:6">
      <c r="F708" s="126"/>
    </row>
    <row r="709" s="64" customFormat="1" ht="13.5" spans="6:6">
      <c r="F709" s="126"/>
    </row>
    <row r="710" s="64" customFormat="1" ht="13.5" spans="6:6">
      <c r="F710" s="126"/>
    </row>
    <row r="711" s="64" customFormat="1" ht="13.5" spans="6:6">
      <c r="F711" s="126"/>
    </row>
    <row r="712" s="64" customFormat="1" ht="13.5" spans="6:6">
      <c r="F712" s="126"/>
    </row>
    <row r="713" s="64" customFormat="1" ht="13.5" spans="6:6">
      <c r="F713" s="126"/>
    </row>
    <row r="714" s="64" customFormat="1" ht="13.5" spans="6:6">
      <c r="F714" s="126"/>
    </row>
    <row r="715" s="64" customFormat="1" ht="13.5" spans="6:6">
      <c r="F715" s="126"/>
    </row>
    <row r="716" s="64" customFormat="1" ht="13.5" spans="6:6">
      <c r="F716" s="126"/>
    </row>
    <row r="717" s="64" customFormat="1" ht="13.5" spans="6:6">
      <c r="F717" s="126"/>
    </row>
    <row r="718" s="64" customFormat="1" ht="13.5" spans="6:6">
      <c r="F718" s="126"/>
    </row>
    <row r="719" s="64" customFormat="1" ht="13.5" spans="6:6">
      <c r="F719" s="126"/>
    </row>
    <row r="720" s="64" customFormat="1" ht="13.5" spans="6:6">
      <c r="F720" s="126"/>
    </row>
    <row r="721" s="64" customFormat="1" ht="13.5" spans="6:6">
      <c r="F721" s="126"/>
    </row>
    <row r="722" s="64" customFormat="1" ht="13.5" spans="6:6">
      <c r="F722" s="126"/>
    </row>
    <row r="723" s="64" customFormat="1" ht="13.5" spans="6:6">
      <c r="F723" s="126"/>
    </row>
    <row r="724" s="64" customFormat="1" ht="13.5" spans="6:6">
      <c r="F724" s="126"/>
    </row>
    <row r="725" s="64" customFormat="1" ht="13.5" spans="6:6">
      <c r="F725" s="126"/>
    </row>
    <row r="726" s="64" customFormat="1" ht="13.5" spans="6:6">
      <c r="F726" s="126"/>
    </row>
    <row r="727" s="64" customFormat="1" ht="13.5" spans="6:6">
      <c r="F727" s="126"/>
    </row>
    <row r="728" s="64" customFormat="1" ht="13.5" spans="6:6">
      <c r="F728" s="126"/>
    </row>
    <row r="729" s="64" customFormat="1" ht="13.5" spans="6:6">
      <c r="F729" s="126"/>
    </row>
    <row r="730" s="64" customFormat="1" ht="13.5" spans="6:6">
      <c r="F730" s="126"/>
    </row>
    <row r="731" s="64" customFormat="1" ht="13.5" spans="6:6">
      <c r="F731" s="126"/>
    </row>
    <row r="732" s="64" customFormat="1" ht="13.5" spans="6:6">
      <c r="F732" s="126"/>
    </row>
    <row r="733" s="64" customFormat="1" ht="13.5" spans="6:6">
      <c r="F733" s="126"/>
    </row>
    <row r="734" s="64" customFormat="1" ht="13.5" spans="6:6">
      <c r="F734" s="126"/>
    </row>
    <row r="735" s="64" customFormat="1" ht="13.5" spans="6:6">
      <c r="F735" s="126"/>
    </row>
    <row r="736" s="64" customFormat="1" ht="13.5" spans="6:6">
      <c r="F736" s="126"/>
    </row>
    <row r="737" s="64" customFormat="1" ht="13.5" spans="6:6">
      <c r="F737" s="126"/>
    </row>
    <row r="738" s="64" customFormat="1" ht="13.5" spans="6:6">
      <c r="F738" s="126"/>
    </row>
    <row r="739" s="64" customFormat="1" ht="13.5" spans="6:6">
      <c r="F739" s="126"/>
    </row>
    <row r="740" s="64" customFormat="1" ht="13.5" spans="6:6">
      <c r="F740" s="126"/>
    </row>
    <row r="741" s="64" customFormat="1" ht="13.5" spans="6:6">
      <c r="F741" s="126"/>
    </row>
    <row r="742" s="64" customFormat="1" ht="13.5" spans="6:6">
      <c r="F742" s="126"/>
    </row>
    <row r="743" s="64" customFormat="1" ht="13.5" spans="6:6">
      <c r="F743" s="126"/>
    </row>
    <row r="744" s="64" customFormat="1" ht="13.5" spans="6:6">
      <c r="F744" s="126"/>
    </row>
    <row r="745" s="64" customFormat="1" ht="13.5" spans="6:6">
      <c r="F745" s="126"/>
    </row>
    <row r="746" s="64" customFormat="1" ht="13.5" spans="6:6">
      <c r="F746" s="126"/>
    </row>
    <row r="747" s="64" customFormat="1" ht="13.5" spans="6:6">
      <c r="F747" s="126"/>
    </row>
    <row r="748" s="64" customFormat="1" ht="13.5" spans="6:6">
      <c r="F748" s="126"/>
    </row>
    <row r="749" s="64" customFormat="1" ht="13.5" spans="6:6">
      <c r="F749" s="126"/>
    </row>
    <row r="750" s="64" customFormat="1" ht="13.5" spans="6:6">
      <c r="F750" s="126"/>
    </row>
    <row r="751" s="64" customFormat="1" ht="13.5" spans="6:6">
      <c r="F751" s="126"/>
    </row>
    <row r="752" s="64" customFormat="1" ht="13.5" spans="6:6">
      <c r="F752" s="126"/>
    </row>
    <row r="753" s="64" customFormat="1" ht="13.5" spans="6:6">
      <c r="F753" s="126"/>
    </row>
    <row r="754" s="64" customFormat="1" ht="13.5" spans="6:6">
      <c r="F754" s="126"/>
    </row>
    <row r="755" s="64" customFormat="1" ht="13.5" spans="6:6">
      <c r="F755" s="126"/>
    </row>
    <row r="756" s="64" customFormat="1" ht="13.5" spans="6:6">
      <c r="F756" s="126"/>
    </row>
    <row r="757" s="64" customFormat="1" ht="13.5" spans="6:6">
      <c r="F757" s="126"/>
    </row>
    <row r="758" s="64" customFormat="1" ht="13.5" spans="6:6">
      <c r="F758" s="126"/>
    </row>
    <row r="759" s="64" customFormat="1" ht="13.5" spans="6:6">
      <c r="F759" s="126"/>
    </row>
    <row r="760" s="64" customFormat="1" ht="13.5" spans="6:6">
      <c r="F760" s="126"/>
    </row>
    <row r="761" s="64" customFormat="1" ht="13.5" spans="6:6">
      <c r="F761" s="126"/>
    </row>
    <row r="762" s="64" customFormat="1" ht="13.5" spans="6:6">
      <c r="F762" s="126"/>
    </row>
    <row r="763" s="64" customFormat="1" ht="13.5" spans="6:6">
      <c r="F763" s="126"/>
    </row>
    <row r="764" s="64" customFormat="1" ht="13.5" spans="6:6">
      <c r="F764" s="126"/>
    </row>
    <row r="765" s="64" customFormat="1" ht="13.5" spans="6:6">
      <c r="F765" s="126"/>
    </row>
    <row r="766" s="64" customFormat="1" ht="13.5" spans="6:6">
      <c r="F766" s="126"/>
    </row>
    <row r="767" s="64" customFormat="1" ht="13.5" spans="6:6">
      <c r="F767" s="126"/>
    </row>
    <row r="768" s="64" customFormat="1" ht="13.5" spans="6:6">
      <c r="F768" s="126"/>
    </row>
    <row r="769" s="64" customFormat="1" ht="13.5" spans="6:6">
      <c r="F769" s="126"/>
    </row>
    <row r="770" s="64" customFormat="1" ht="13.5" spans="6:6">
      <c r="F770" s="126"/>
    </row>
    <row r="771" s="64" customFormat="1" ht="13.5" spans="6:6">
      <c r="F771" s="126"/>
    </row>
    <row r="772" s="64" customFormat="1" ht="13.5" spans="6:6">
      <c r="F772" s="126"/>
    </row>
    <row r="773" s="64" customFormat="1" ht="13.5" spans="6:6">
      <c r="F773" s="126"/>
    </row>
    <row r="774" s="64" customFormat="1" ht="13.5" spans="6:6">
      <c r="F774" s="126"/>
    </row>
    <row r="775" s="64" customFormat="1" ht="13.5" spans="6:6">
      <c r="F775" s="126"/>
    </row>
    <row r="776" s="64" customFormat="1" ht="13.5" spans="6:6">
      <c r="F776" s="126"/>
    </row>
    <row r="777" s="64" customFormat="1" ht="13.5" spans="6:6">
      <c r="F777" s="126"/>
    </row>
    <row r="778" s="64" customFormat="1" ht="13.5" spans="6:6">
      <c r="F778" s="126"/>
    </row>
    <row r="779" s="64" customFormat="1" ht="13.5" spans="6:6">
      <c r="F779" s="126"/>
    </row>
    <row r="780" s="64" customFormat="1" ht="13.5" spans="6:6">
      <c r="F780" s="126"/>
    </row>
    <row r="781" s="64" customFormat="1" ht="13.5" spans="6:6">
      <c r="F781" s="126"/>
    </row>
    <row r="782" s="64" customFormat="1" ht="13.5" spans="6:6">
      <c r="F782" s="126"/>
    </row>
    <row r="783" s="64" customFormat="1" ht="13.5" spans="6:6">
      <c r="F783" s="126"/>
    </row>
    <row r="784" s="64" customFormat="1" ht="13.5" spans="6:6">
      <c r="F784" s="126"/>
    </row>
    <row r="785" s="64" customFormat="1" ht="13.5" spans="6:6">
      <c r="F785" s="126"/>
    </row>
    <row r="786" s="64" customFormat="1" ht="13.5" spans="6:6">
      <c r="F786" s="126"/>
    </row>
    <row r="787" s="64" customFormat="1" ht="13.5" spans="6:6">
      <c r="F787" s="126"/>
    </row>
    <row r="788" s="64" customFormat="1" ht="13.5" spans="6:6">
      <c r="F788" s="126"/>
    </row>
    <row r="789" s="64" customFormat="1" ht="13.5" spans="6:6">
      <c r="F789" s="126"/>
    </row>
    <row r="790" s="64" customFormat="1" ht="13.5" spans="6:6">
      <c r="F790" s="126"/>
    </row>
    <row r="791" s="64" customFormat="1" ht="13.5" spans="6:6">
      <c r="F791" s="126"/>
    </row>
    <row r="792" s="64" customFormat="1" ht="13.5" spans="6:6">
      <c r="F792" s="126"/>
    </row>
    <row r="793" s="64" customFormat="1" ht="13.5" spans="6:6">
      <c r="F793" s="126"/>
    </row>
    <row r="794" s="64" customFormat="1" ht="13.5" spans="6:6">
      <c r="F794" s="126"/>
    </row>
    <row r="795" s="64" customFormat="1" ht="13.5" spans="6:6">
      <c r="F795" s="126"/>
    </row>
    <row r="796" s="64" customFormat="1" ht="13.5" spans="6:6">
      <c r="F796" s="126"/>
    </row>
    <row r="797" s="64" customFormat="1" ht="13.5" spans="6:6">
      <c r="F797" s="126"/>
    </row>
    <row r="798" s="64" customFormat="1" ht="13.5" spans="6:6">
      <c r="F798" s="126"/>
    </row>
    <row r="799" s="64" customFormat="1" ht="13.5" spans="6:6">
      <c r="F799" s="126"/>
    </row>
    <row r="800" s="64" customFormat="1" ht="13.5" spans="6:6">
      <c r="F800" s="126"/>
    </row>
    <row r="801" s="64" customFormat="1" ht="13.5" spans="6:6">
      <c r="F801" s="126"/>
    </row>
    <row r="802" s="64" customFormat="1" ht="13.5" spans="6:6">
      <c r="F802" s="126"/>
    </row>
    <row r="803" s="64" customFormat="1" ht="13.5" spans="6:6">
      <c r="F803" s="126"/>
    </row>
    <row r="804" s="64" customFormat="1" ht="13.5" spans="6:6">
      <c r="F804" s="126"/>
    </row>
    <row r="805" s="64" customFormat="1" ht="13.5" spans="6:6">
      <c r="F805" s="126"/>
    </row>
    <row r="806" s="64" customFormat="1" ht="13.5" spans="6:6">
      <c r="F806" s="126"/>
    </row>
    <row r="807" s="64" customFormat="1" ht="13.5" spans="6:6">
      <c r="F807" s="126"/>
    </row>
    <row r="808" s="64" customFormat="1" ht="13.5" spans="6:6">
      <c r="F808" s="126"/>
    </row>
    <row r="809" s="64" customFormat="1" ht="13.5" spans="6:6">
      <c r="F809" s="126"/>
    </row>
    <row r="810" s="64" customFormat="1" ht="13.5" spans="6:6">
      <c r="F810" s="126"/>
    </row>
    <row r="811" s="64" customFormat="1" ht="13.5" spans="6:6">
      <c r="F811" s="126"/>
    </row>
    <row r="812" s="64" customFormat="1" ht="13.5" spans="6:6">
      <c r="F812" s="126"/>
    </row>
    <row r="813" s="64" customFormat="1" ht="13.5" spans="6:6">
      <c r="F813" s="126"/>
    </row>
    <row r="814" s="64" customFormat="1" ht="13.5" spans="6:6">
      <c r="F814" s="126"/>
    </row>
    <row r="815" s="64" customFormat="1" ht="13.5" spans="6:6">
      <c r="F815" s="126"/>
    </row>
    <row r="816" s="64" customFormat="1" ht="13.5" spans="6:6">
      <c r="F816" s="126"/>
    </row>
    <row r="817" s="64" customFormat="1" ht="13.5" spans="6:6">
      <c r="F817" s="126"/>
    </row>
    <row r="818" s="64" customFormat="1" ht="13.5" spans="6:6">
      <c r="F818" s="126"/>
    </row>
    <row r="819" s="64" customFormat="1" ht="13.5" spans="6:6">
      <c r="F819" s="126"/>
    </row>
    <row r="820" s="64" customFormat="1" ht="13.5" spans="6:6">
      <c r="F820" s="126"/>
    </row>
    <row r="821" s="64" customFormat="1" ht="13.5" spans="6:6">
      <c r="F821" s="126"/>
    </row>
    <row r="822" s="64" customFormat="1" ht="13.5" spans="6:6">
      <c r="F822" s="126"/>
    </row>
    <row r="823" s="64" customFormat="1" ht="13.5" spans="6:6">
      <c r="F823" s="126"/>
    </row>
    <row r="824" s="64" customFormat="1" ht="13.5" spans="6:6">
      <c r="F824" s="126"/>
    </row>
    <row r="825" s="64" customFormat="1" ht="13.5" spans="6:6">
      <c r="F825" s="126"/>
    </row>
    <row r="826" s="64" customFormat="1" ht="13.5" spans="6:6">
      <c r="F826" s="126"/>
    </row>
    <row r="827" s="64" customFormat="1" ht="13.5" spans="6:6">
      <c r="F827" s="126"/>
    </row>
    <row r="828" s="64" customFormat="1" ht="13.5" spans="6:6">
      <c r="F828" s="126"/>
    </row>
    <row r="829" s="64" customFormat="1" ht="13.5" spans="6:6">
      <c r="F829" s="126"/>
    </row>
    <row r="830" s="64" customFormat="1" ht="13.5" spans="6:6">
      <c r="F830" s="126"/>
    </row>
    <row r="831" s="64" customFormat="1" ht="13.5" spans="6:6">
      <c r="F831" s="126"/>
    </row>
    <row r="832" s="64" customFormat="1" ht="13.5" spans="6:6">
      <c r="F832" s="126"/>
    </row>
    <row r="833" s="64" customFormat="1" ht="13.5" spans="6:6">
      <c r="F833" s="126"/>
    </row>
    <row r="834" s="64" customFormat="1" ht="13.5" spans="6:6">
      <c r="F834" s="126"/>
    </row>
    <row r="835" s="64" customFormat="1" ht="13.5" spans="6:6">
      <c r="F835" s="126"/>
    </row>
    <row r="836" s="64" customFormat="1" ht="13.5" spans="6:6">
      <c r="F836" s="126"/>
    </row>
    <row r="837" s="64" customFormat="1" ht="13.5" spans="6:6">
      <c r="F837" s="126"/>
    </row>
    <row r="838" s="64" customFormat="1" ht="13.5" spans="6:6">
      <c r="F838" s="126"/>
    </row>
    <row r="839" s="64" customFormat="1" ht="13.5" spans="6:6">
      <c r="F839" s="126"/>
    </row>
    <row r="840" s="64" customFormat="1" ht="13.5" spans="6:6">
      <c r="F840" s="126"/>
    </row>
    <row r="841" s="64" customFormat="1" ht="13.5" spans="6:6">
      <c r="F841" s="126"/>
    </row>
    <row r="842" s="64" customFormat="1" ht="13.5" spans="6:6">
      <c r="F842" s="126"/>
    </row>
    <row r="843" s="64" customFormat="1" ht="13.5" spans="6:6">
      <c r="F843" s="126"/>
    </row>
    <row r="844" s="64" customFormat="1" ht="13.5" spans="6:6">
      <c r="F844" s="126"/>
    </row>
    <row r="845" s="64" customFormat="1" ht="13.5" spans="6:6">
      <c r="F845" s="126"/>
    </row>
    <row r="846" s="64" customFormat="1" ht="13.5" spans="6:6">
      <c r="F846" s="126"/>
    </row>
    <row r="847" s="64" customFormat="1" ht="13.5" spans="6:6">
      <c r="F847" s="126"/>
    </row>
    <row r="848" s="64" customFormat="1" ht="13.5" spans="6:6">
      <c r="F848" s="126"/>
    </row>
    <row r="849" s="64" customFormat="1" ht="13.5" spans="6:6">
      <c r="F849" s="126"/>
    </row>
    <row r="850" s="64" customFormat="1" ht="13.5" spans="6:6">
      <c r="F850" s="126"/>
    </row>
    <row r="851" s="64" customFormat="1" ht="13.5" spans="6:6">
      <c r="F851" s="126"/>
    </row>
    <row r="852" s="64" customFormat="1" ht="13.5" spans="6:6">
      <c r="F852" s="126"/>
    </row>
    <row r="853" s="64" customFormat="1" ht="13.5" spans="6:6">
      <c r="F853" s="126"/>
    </row>
    <row r="854" s="64" customFormat="1" ht="13.5" spans="6:6">
      <c r="F854" s="126"/>
    </row>
    <row r="855" s="64" customFormat="1" ht="13.5" spans="6:6">
      <c r="F855" s="126"/>
    </row>
    <row r="856" s="64" customFormat="1" ht="13.5" spans="6:6">
      <c r="F856" s="126"/>
    </row>
    <row r="857" s="64" customFormat="1" ht="13.5" spans="6:6">
      <c r="F857" s="126"/>
    </row>
    <row r="858" s="64" customFormat="1" ht="13.5" spans="6:6">
      <c r="F858" s="126"/>
    </row>
    <row r="859" s="64" customFormat="1" ht="13.5" spans="6:6">
      <c r="F859" s="126"/>
    </row>
    <row r="860" s="64" customFormat="1" ht="13.5" spans="6:6">
      <c r="F860" s="126"/>
    </row>
    <row r="861" s="64" customFormat="1" ht="13.5" spans="6:6">
      <c r="F861" s="126"/>
    </row>
    <row r="862" s="64" customFormat="1" ht="13.5" spans="6:6">
      <c r="F862" s="126"/>
    </row>
    <row r="863" s="64" customFormat="1" ht="13.5" spans="6:6">
      <c r="F863" s="126"/>
    </row>
    <row r="864" s="64" customFormat="1" ht="13.5" spans="6:6">
      <c r="F864" s="126"/>
    </row>
    <row r="865" s="64" customFormat="1" ht="13.5" spans="6:6">
      <c r="F865" s="126"/>
    </row>
    <row r="866" s="64" customFormat="1" ht="13.5" spans="6:6">
      <c r="F866" s="126"/>
    </row>
    <row r="867" s="64" customFormat="1" ht="13.5" spans="6:6">
      <c r="F867" s="126"/>
    </row>
    <row r="868" s="64" customFormat="1" ht="13.5" spans="6:6">
      <c r="F868" s="126"/>
    </row>
    <row r="869" s="64" customFormat="1" ht="13.5" spans="6:6">
      <c r="F869" s="126"/>
    </row>
    <row r="870" s="64" customFormat="1" ht="13.5" spans="6:6">
      <c r="F870" s="126"/>
    </row>
    <row r="871" s="64" customFormat="1" ht="13.5" spans="6:6">
      <c r="F871" s="126"/>
    </row>
    <row r="872" s="64" customFormat="1" ht="13.5" spans="6:6">
      <c r="F872" s="126"/>
    </row>
    <row r="873" s="64" customFormat="1" ht="13.5" spans="6:6">
      <c r="F873" s="126"/>
    </row>
    <row r="874" s="64" customFormat="1" ht="13.5" spans="6:6">
      <c r="F874" s="126"/>
    </row>
    <row r="875" s="64" customFormat="1" ht="13.5" spans="6:6">
      <c r="F875" s="126"/>
    </row>
    <row r="876" s="64" customFormat="1" ht="13.5" spans="6:6">
      <c r="F876" s="126"/>
    </row>
    <row r="877" s="64" customFormat="1" ht="13.5" spans="6:6">
      <c r="F877" s="126"/>
    </row>
    <row r="878" s="64" customFormat="1" ht="13.5" spans="6:6">
      <c r="F878" s="126"/>
    </row>
    <row r="879" s="64" customFormat="1" ht="13.5" spans="6:6">
      <c r="F879" s="126"/>
    </row>
    <row r="880" s="64" customFormat="1" ht="13.5" spans="6:6">
      <c r="F880" s="126"/>
    </row>
    <row r="881" s="64" customFormat="1" ht="13.5" spans="6:6">
      <c r="F881" s="126"/>
    </row>
    <row r="882" s="64" customFormat="1" ht="13.5" spans="6:6">
      <c r="F882" s="126"/>
    </row>
    <row r="883" s="64" customFormat="1" ht="13.5" spans="6:6">
      <c r="F883" s="126"/>
    </row>
    <row r="884" s="64" customFormat="1" ht="13.5" spans="6:6">
      <c r="F884" s="126"/>
    </row>
    <row r="885" s="64" customFormat="1" ht="13.5" spans="6:6">
      <c r="F885" s="126"/>
    </row>
    <row r="886" s="64" customFormat="1" ht="13.5" spans="6:6">
      <c r="F886" s="126"/>
    </row>
    <row r="887" s="64" customFormat="1" ht="13.5" spans="6:6">
      <c r="F887" s="126"/>
    </row>
    <row r="888" s="64" customFormat="1" ht="13.5" spans="6:6">
      <c r="F888" s="126"/>
    </row>
    <row r="889" s="64" customFormat="1" ht="13.5" spans="6:6">
      <c r="F889" s="126"/>
    </row>
    <row r="890" s="64" customFormat="1" ht="13.5" spans="6:6">
      <c r="F890" s="126"/>
    </row>
    <row r="891" s="64" customFormat="1" ht="13.5" spans="6:6">
      <c r="F891" s="126"/>
    </row>
    <row r="892" s="64" customFormat="1" ht="13.5" spans="6:6">
      <c r="F892" s="126"/>
    </row>
    <row r="893" s="64" customFormat="1" ht="13.5" spans="6:6">
      <c r="F893" s="126"/>
    </row>
    <row r="894" s="64" customFormat="1" ht="13.5" spans="6:6">
      <c r="F894" s="126"/>
    </row>
    <row r="895" s="64" customFormat="1" ht="13.5" spans="6:6">
      <c r="F895" s="126"/>
    </row>
    <row r="896" s="64" customFormat="1" ht="13.5" spans="6:6">
      <c r="F896" s="126"/>
    </row>
    <row r="897" s="64" customFormat="1" ht="13.5" spans="6:6">
      <c r="F897" s="126"/>
    </row>
    <row r="898" s="64" customFormat="1" ht="13.5" spans="6:6">
      <c r="F898" s="126"/>
    </row>
    <row r="899" s="64" customFormat="1" ht="13.5" spans="6:6">
      <c r="F899" s="126"/>
    </row>
    <row r="900" s="64" customFormat="1" ht="13.5" spans="6:6">
      <c r="F900" s="126"/>
    </row>
    <row r="901" s="64" customFormat="1" ht="13.5" spans="6:6">
      <c r="F901" s="126"/>
    </row>
    <row r="902" s="64" customFormat="1" ht="13.5" spans="6:6">
      <c r="F902" s="126"/>
    </row>
    <row r="903" s="64" customFormat="1" ht="13.5" spans="6:6">
      <c r="F903" s="126"/>
    </row>
    <row r="904" s="64" customFormat="1" ht="13.5" spans="6:6">
      <c r="F904" s="126"/>
    </row>
    <row r="905" s="64" customFormat="1" ht="13.5" spans="6:6">
      <c r="F905" s="126"/>
    </row>
    <row r="906" s="64" customFormat="1" ht="13.5" spans="6:6">
      <c r="F906" s="126"/>
    </row>
    <row r="907" s="64" customFormat="1" ht="13.5" spans="6:6">
      <c r="F907" s="126"/>
    </row>
    <row r="908" s="64" customFormat="1" ht="13.5" spans="6:6">
      <c r="F908" s="126"/>
    </row>
    <row r="909" s="64" customFormat="1" ht="13.5" spans="6:6">
      <c r="F909" s="126"/>
    </row>
    <row r="910" s="64" customFormat="1" ht="13.5" spans="6:6">
      <c r="F910" s="126"/>
    </row>
    <row r="911" s="64" customFormat="1" ht="13.5" spans="6:6">
      <c r="F911" s="126"/>
    </row>
    <row r="912" s="64" customFormat="1" ht="13.5" spans="6:6">
      <c r="F912" s="126"/>
    </row>
    <row r="913" s="64" customFormat="1" ht="13.5" spans="6:6">
      <c r="F913" s="126"/>
    </row>
    <row r="914" s="64" customFormat="1" ht="13.5" spans="6:6">
      <c r="F914" s="126"/>
    </row>
    <row r="915" s="64" customFormat="1" ht="13.5" spans="6:6">
      <c r="F915" s="126"/>
    </row>
    <row r="916" s="64" customFormat="1" ht="13.5" spans="6:6">
      <c r="F916" s="126"/>
    </row>
    <row r="917" s="64" customFormat="1" ht="13.5" spans="6:6">
      <c r="F917" s="126"/>
    </row>
    <row r="918" s="64" customFormat="1" ht="13.5" spans="6:6">
      <c r="F918" s="126"/>
    </row>
    <row r="919" s="64" customFormat="1" ht="13.5" spans="6:6">
      <c r="F919" s="126"/>
    </row>
    <row r="920" s="64" customFormat="1" ht="13.5" spans="6:6">
      <c r="F920" s="126"/>
    </row>
    <row r="921" s="64" customFormat="1" ht="13.5" spans="6:6">
      <c r="F921" s="126"/>
    </row>
    <row r="922" s="64" customFormat="1" ht="13.5" spans="6:6">
      <c r="F922" s="126"/>
    </row>
    <row r="923" s="64" customFormat="1" ht="13.5" spans="6:6">
      <c r="F923" s="126"/>
    </row>
    <row r="924" s="64" customFormat="1" ht="13.5" spans="6:6">
      <c r="F924" s="126"/>
    </row>
    <row r="925" s="64" customFormat="1" ht="13.5" spans="6:6">
      <c r="F925" s="126"/>
    </row>
    <row r="926" s="64" customFormat="1" ht="13.5" spans="6:6">
      <c r="F926" s="126"/>
    </row>
    <row r="927" s="64" customFormat="1" ht="13.5" spans="6:6">
      <c r="F927" s="126"/>
    </row>
    <row r="928" s="64" customFormat="1" ht="13.5" spans="6:6">
      <c r="F928" s="126"/>
    </row>
    <row r="929" s="64" customFormat="1" ht="13.5" spans="6:6">
      <c r="F929" s="126"/>
    </row>
    <row r="930" s="64" customFormat="1" ht="13.5" spans="6:6">
      <c r="F930" s="126"/>
    </row>
    <row r="931" s="64" customFormat="1" ht="13.5" spans="6:6">
      <c r="F931" s="126"/>
    </row>
    <row r="932" s="64" customFormat="1" ht="13.5" spans="6:6">
      <c r="F932" s="126"/>
    </row>
    <row r="933" s="64" customFormat="1" ht="13.5" spans="6:6">
      <c r="F933" s="126"/>
    </row>
    <row r="934" s="64" customFormat="1" ht="13.5" spans="6:6">
      <c r="F934" s="126"/>
    </row>
    <row r="935" s="64" customFormat="1" ht="13.5" spans="6:6">
      <c r="F935" s="126"/>
    </row>
    <row r="936" s="64" customFormat="1" ht="13.5" spans="6:6">
      <c r="F936" s="126"/>
    </row>
    <row r="937" s="64" customFormat="1" ht="13.5" spans="6:6">
      <c r="F937" s="126"/>
    </row>
    <row r="938" s="64" customFormat="1" ht="13.5" spans="6:6">
      <c r="F938" s="126"/>
    </row>
    <row r="939" s="64" customFormat="1" ht="13.5" spans="6:6">
      <c r="F939" s="126"/>
    </row>
    <row r="940" s="64" customFormat="1" ht="13.5" spans="6:6">
      <c r="F940" s="126"/>
    </row>
    <row r="941" s="64" customFormat="1" ht="13.5" spans="6:6">
      <c r="F941" s="126"/>
    </row>
    <row r="942" s="64" customFormat="1" ht="13.5" spans="6:6">
      <c r="F942" s="126"/>
    </row>
    <row r="943" s="64" customFormat="1" ht="13.5" spans="6:6">
      <c r="F943" s="126"/>
    </row>
    <row r="944" s="64" customFormat="1" ht="13.5" spans="6:6">
      <c r="F944" s="126"/>
    </row>
    <row r="945" s="64" customFormat="1" ht="13.5" spans="6:6">
      <c r="F945" s="126"/>
    </row>
    <row r="946" s="64" customFormat="1" ht="13.5" spans="6:6">
      <c r="F946" s="126"/>
    </row>
    <row r="947" s="64" customFormat="1" ht="13.5" spans="6:6">
      <c r="F947" s="126"/>
    </row>
    <row r="948" s="64" customFormat="1" ht="13.5" spans="6:6">
      <c r="F948" s="126"/>
    </row>
    <row r="949" s="64" customFormat="1" ht="13.5" spans="6:6">
      <c r="F949" s="126"/>
    </row>
    <row r="950" s="64" customFormat="1" ht="13.5" spans="6:6">
      <c r="F950" s="126"/>
    </row>
    <row r="951" s="64" customFormat="1" ht="13.5" spans="6:6">
      <c r="F951" s="126"/>
    </row>
    <row r="952" s="64" customFormat="1" ht="13.5" spans="6:6">
      <c r="F952" s="126"/>
    </row>
    <row r="953" s="64" customFormat="1" ht="13.5" spans="6:6">
      <c r="F953" s="126"/>
    </row>
    <row r="954" s="64" customFormat="1" ht="13.5" spans="6:6">
      <c r="F954" s="126"/>
    </row>
    <row r="955" s="64" customFormat="1" ht="13.5" spans="6:6">
      <c r="F955" s="126"/>
    </row>
    <row r="956" s="64" customFormat="1" ht="13.5" spans="6:6">
      <c r="F956" s="126"/>
    </row>
    <row r="957" s="64" customFormat="1" ht="13.5" spans="6:6">
      <c r="F957" s="126"/>
    </row>
    <row r="958" s="64" customFormat="1" ht="13.5" spans="6:6">
      <c r="F958" s="126"/>
    </row>
    <row r="959" s="64" customFormat="1" ht="13.5" spans="6:6">
      <c r="F959" s="126"/>
    </row>
    <row r="960" s="64" customFormat="1" ht="13.5" spans="6:6">
      <c r="F960" s="126"/>
    </row>
    <row r="961" s="64" customFormat="1" ht="13.5" spans="6:6">
      <c r="F961" s="126"/>
    </row>
    <row r="962" s="64" customFormat="1" ht="13.5" spans="6:6">
      <c r="F962" s="126"/>
    </row>
    <row r="963" s="64" customFormat="1" ht="13.5" spans="6:6">
      <c r="F963" s="126"/>
    </row>
    <row r="964" s="64" customFormat="1" ht="13.5" spans="6:6">
      <c r="F964" s="126"/>
    </row>
    <row r="965" s="64" customFormat="1" ht="13.5" spans="6:6">
      <c r="F965" s="126"/>
    </row>
    <row r="966" s="64" customFormat="1" ht="13.5" spans="6:6">
      <c r="F966" s="126"/>
    </row>
    <row r="967" s="64" customFormat="1" ht="13.5" spans="6:6">
      <c r="F967" s="126"/>
    </row>
    <row r="968" s="64" customFormat="1" ht="13.5" spans="6:6">
      <c r="F968" s="126"/>
    </row>
    <row r="969" s="64" customFormat="1" ht="13.5" spans="6:6">
      <c r="F969" s="126"/>
    </row>
    <row r="970" s="64" customFormat="1" ht="13.5" spans="6:6">
      <c r="F970" s="126"/>
    </row>
    <row r="971" s="64" customFormat="1" ht="13.5" spans="6:6">
      <c r="F971" s="126"/>
    </row>
    <row r="972" s="64" customFormat="1" ht="13.5" spans="6:6">
      <c r="F972" s="126"/>
    </row>
    <row r="973" s="64" customFormat="1" ht="13.5" spans="6:6">
      <c r="F973" s="126"/>
    </row>
    <row r="974" s="64" customFormat="1" ht="13.5" spans="6:6">
      <c r="F974" s="126"/>
    </row>
    <row r="975" s="64" customFormat="1" ht="13.5" spans="6:6">
      <c r="F975" s="126"/>
    </row>
    <row r="976" s="64" customFormat="1" ht="13.5" spans="6:6">
      <c r="F976" s="126"/>
    </row>
    <row r="977" s="64" customFormat="1" ht="13.5" spans="6:6">
      <c r="F977" s="126"/>
    </row>
    <row r="978" s="64" customFormat="1" ht="13.5" spans="6:6">
      <c r="F978" s="126"/>
    </row>
    <row r="979" s="64" customFormat="1" ht="13.5" spans="6:6">
      <c r="F979" s="126"/>
    </row>
    <row r="980" s="64" customFormat="1" ht="13.5" spans="6:6">
      <c r="F980" s="126"/>
    </row>
    <row r="981" s="64" customFormat="1" ht="13.5" spans="6:6">
      <c r="F981" s="126"/>
    </row>
    <row r="982" s="64" customFormat="1" ht="13.5" spans="6:6">
      <c r="F982" s="126"/>
    </row>
    <row r="983" s="64" customFormat="1" ht="13.5" spans="6:6">
      <c r="F983" s="126"/>
    </row>
    <row r="984" s="64" customFormat="1" ht="13.5" spans="6:6">
      <c r="F984" s="126"/>
    </row>
    <row r="985" s="64" customFormat="1" ht="13.5" spans="6:6">
      <c r="F985" s="126"/>
    </row>
    <row r="986" s="64" customFormat="1" ht="13.5" spans="6:6">
      <c r="F986" s="126"/>
    </row>
    <row r="987" s="64" customFormat="1" ht="13.5" spans="6:6">
      <c r="F987" s="126"/>
    </row>
    <row r="988" s="64" customFormat="1" ht="13.5" spans="6:6">
      <c r="F988" s="126"/>
    </row>
    <row r="989" s="64" customFormat="1" ht="13.5" spans="6:6">
      <c r="F989" s="126"/>
    </row>
    <row r="990" s="64" customFormat="1" ht="13.5" spans="6:6">
      <c r="F990" s="126"/>
    </row>
    <row r="991" s="64" customFormat="1" ht="13.5" spans="6:6">
      <c r="F991" s="126"/>
    </row>
    <row r="992" s="64" customFormat="1" ht="13.5" spans="6:6">
      <c r="F992" s="126"/>
    </row>
    <row r="993" s="64" customFormat="1" ht="13.5" spans="6:6">
      <c r="F993" s="126"/>
    </row>
    <row r="994" s="64" customFormat="1" ht="13.5" spans="6:6">
      <c r="F994" s="126"/>
    </row>
    <row r="995" s="64" customFormat="1" ht="13.5" spans="6:6">
      <c r="F995" s="126"/>
    </row>
    <row r="996" s="64" customFormat="1" ht="13.5" spans="6:6">
      <c r="F996" s="126"/>
    </row>
    <row r="997" s="64" customFormat="1" ht="13.5" spans="6:6">
      <c r="F997" s="126"/>
    </row>
    <row r="998" s="64" customFormat="1" ht="13.5" spans="6:6">
      <c r="F998" s="126"/>
    </row>
    <row r="999" s="64" customFormat="1" ht="13.5" spans="6:6">
      <c r="F999" s="126"/>
    </row>
    <row r="1000" s="64" customFormat="1" ht="13.5" spans="6:6">
      <c r="F1000" s="126"/>
    </row>
    <row r="1001" s="64" customFormat="1" ht="13.5" spans="6:6">
      <c r="F1001" s="126"/>
    </row>
    <row r="1002" s="64" customFormat="1" ht="13.5" spans="6:6">
      <c r="F1002" s="126"/>
    </row>
    <row r="1003" s="64" customFormat="1" ht="13.5" spans="6:6">
      <c r="F1003" s="126"/>
    </row>
    <row r="1004" s="64" customFormat="1" ht="13.5" spans="6:6">
      <c r="F1004" s="126"/>
    </row>
    <row r="1005" s="64" customFormat="1" ht="13.5" spans="6:6">
      <c r="F1005" s="126"/>
    </row>
    <row r="1006" s="64" customFormat="1" ht="13.5" spans="6:6">
      <c r="F1006" s="126"/>
    </row>
    <row r="1007" s="64" customFormat="1" ht="13.5" spans="6:6">
      <c r="F1007" s="126"/>
    </row>
    <row r="1008" s="64" customFormat="1" ht="13.5" spans="6:6">
      <c r="F1008" s="126"/>
    </row>
    <row r="1009" s="64" customFormat="1" ht="13.5" spans="6:6">
      <c r="F1009" s="126"/>
    </row>
    <row r="1010" s="64" customFormat="1" ht="13.5" spans="6:6">
      <c r="F1010" s="126"/>
    </row>
    <row r="1011" s="64" customFormat="1" ht="13.5" spans="6:6">
      <c r="F1011" s="126"/>
    </row>
    <row r="1012" s="64" customFormat="1" ht="13.5" spans="6:6">
      <c r="F1012" s="126"/>
    </row>
    <row r="1013" s="64" customFormat="1" ht="13.5" spans="6:6">
      <c r="F1013" s="126"/>
    </row>
    <row r="1014" s="64" customFormat="1" ht="13.5" spans="6:6">
      <c r="F1014" s="126"/>
    </row>
    <row r="1015" s="64" customFormat="1" ht="13.5" spans="6:6">
      <c r="F1015" s="126"/>
    </row>
    <row r="1016" s="64" customFormat="1" ht="13.5" spans="6:6">
      <c r="F1016" s="126"/>
    </row>
    <row r="1017" s="64" customFormat="1" ht="13.5" spans="6:6">
      <c r="F1017" s="126"/>
    </row>
    <row r="1018" s="64" customFormat="1" ht="13.5" spans="6:6">
      <c r="F1018" s="126"/>
    </row>
    <row r="1019" s="64" customFormat="1" ht="13.5" spans="6:6">
      <c r="F1019" s="126"/>
    </row>
    <row r="1020" s="64" customFormat="1" ht="13.5" spans="6:6">
      <c r="F1020" s="126"/>
    </row>
    <row r="1021" s="64" customFormat="1" ht="13.5" spans="6:6">
      <c r="F1021" s="126"/>
    </row>
    <row r="1022" s="64" customFormat="1" ht="13.5" spans="6:6">
      <c r="F1022" s="126"/>
    </row>
    <row r="1023" s="64" customFormat="1" ht="13.5" spans="6:6">
      <c r="F1023" s="126"/>
    </row>
    <row r="1024" s="64" customFormat="1" ht="13.5" spans="6:6">
      <c r="F1024" s="126"/>
    </row>
    <row r="1025" s="64" customFormat="1" ht="13.5" spans="6:6">
      <c r="F1025" s="126"/>
    </row>
    <row r="1026" s="64" customFormat="1" ht="13.5" spans="6:6">
      <c r="F1026" s="126"/>
    </row>
    <row r="1027" s="64" customFormat="1" ht="13.5" spans="6:6">
      <c r="F1027" s="126"/>
    </row>
    <row r="1028" s="64" customFormat="1" ht="13.5" spans="6:6">
      <c r="F1028" s="126"/>
    </row>
    <row r="1029" s="64" customFormat="1" ht="13.5" spans="6:6">
      <c r="F1029" s="126"/>
    </row>
    <row r="1030" s="64" customFormat="1" ht="13.5" spans="6:6">
      <c r="F1030" s="126"/>
    </row>
    <row r="1031" s="64" customFormat="1" ht="13.5" spans="6:6">
      <c r="F1031" s="126"/>
    </row>
    <row r="1032" s="64" customFormat="1" ht="13.5" spans="6:6">
      <c r="F1032" s="126"/>
    </row>
    <row r="1033" s="64" customFormat="1" ht="13.5" spans="6:6">
      <c r="F1033" s="126"/>
    </row>
    <row r="1034" s="64" customFormat="1" ht="13.5" spans="6:6">
      <c r="F1034" s="126"/>
    </row>
    <row r="1035" s="64" customFormat="1" ht="13.5" spans="6:6">
      <c r="F1035" s="126"/>
    </row>
    <row r="1036" s="64" customFormat="1" ht="13.5" spans="6:6">
      <c r="F1036" s="126"/>
    </row>
    <row r="1037" s="64" customFormat="1" ht="13.5" spans="6:6">
      <c r="F1037" s="126"/>
    </row>
    <row r="1038" s="64" customFormat="1" ht="13.5" spans="6:6">
      <c r="F1038" s="126"/>
    </row>
    <row r="1039" s="64" customFormat="1" ht="13.5" spans="6:6">
      <c r="F1039" s="126"/>
    </row>
    <row r="1040" s="64" customFormat="1" ht="13.5" spans="6:6">
      <c r="F1040" s="126"/>
    </row>
    <row r="1041" s="64" customFormat="1" ht="13.5" spans="6:6">
      <c r="F1041" s="126"/>
    </row>
    <row r="1042" s="64" customFormat="1" ht="13.5" spans="6:6">
      <c r="F1042" s="126"/>
    </row>
    <row r="1043" s="64" customFormat="1" ht="13.5" spans="6:6">
      <c r="F1043" s="126"/>
    </row>
    <row r="1044" s="64" customFormat="1" ht="13.5" spans="6:6">
      <c r="F1044" s="126"/>
    </row>
    <row r="1045" s="64" customFormat="1" ht="13.5" spans="6:6">
      <c r="F1045" s="126"/>
    </row>
    <row r="1046" s="64" customFormat="1" ht="13.5" spans="6:6">
      <c r="F1046" s="126"/>
    </row>
    <row r="1047" s="64" customFormat="1" ht="13.5" spans="6:6">
      <c r="F1047" s="126"/>
    </row>
    <row r="1048" s="64" customFormat="1" ht="13.5" spans="6:6">
      <c r="F1048" s="126"/>
    </row>
    <row r="1049" s="64" customFormat="1" ht="13.5" spans="6:6">
      <c r="F1049" s="126"/>
    </row>
    <row r="1050" s="64" customFormat="1" ht="13.5" spans="6:6">
      <c r="F1050" s="126"/>
    </row>
    <row r="1051" s="64" customFormat="1" ht="13.5" spans="6:6">
      <c r="F1051" s="126"/>
    </row>
    <row r="1052" s="64" customFormat="1" ht="13.5" spans="6:6">
      <c r="F1052" s="126"/>
    </row>
    <row r="1053" s="64" customFormat="1" ht="13.5" spans="6:6">
      <c r="F1053" s="126"/>
    </row>
    <row r="1054" s="64" customFormat="1" ht="13.5" spans="6:6">
      <c r="F1054" s="126"/>
    </row>
    <row r="1055" s="64" customFormat="1" ht="13.5" spans="6:6">
      <c r="F1055" s="126"/>
    </row>
    <row r="1056" s="64" customFormat="1" ht="13.5" spans="6:6">
      <c r="F1056" s="126"/>
    </row>
    <row r="1057" s="64" customFormat="1" ht="13.5" spans="6:6">
      <c r="F1057" s="126"/>
    </row>
    <row r="1058" s="64" customFormat="1" ht="13.5" spans="6:6">
      <c r="F1058" s="126"/>
    </row>
    <row r="1059" s="64" customFormat="1" ht="13.5" spans="6:6">
      <c r="F1059" s="126"/>
    </row>
    <row r="1060" s="64" customFormat="1" ht="13.5" spans="6:6">
      <c r="F1060" s="126"/>
    </row>
    <row r="1061" s="64" customFormat="1" ht="13.5" spans="6:6">
      <c r="F1061" s="126"/>
    </row>
    <row r="1062" s="64" customFormat="1" ht="13.5" spans="6:6">
      <c r="F1062" s="126"/>
    </row>
    <row r="1063" s="64" customFormat="1" ht="13.5" spans="6:6">
      <c r="F1063" s="126"/>
    </row>
    <row r="1064" s="64" customFormat="1" ht="13.5" spans="6:6">
      <c r="F1064" s="126"/>
    </row>
    <row r="1065" s="64" customFormat="1" ht="13.5" spans="6:6">
      <c r="F1065" s="126"/>
    </row>
    <row r="1066" s="64" customFormat="1" ht="13.5" spans="6:6">
      <c r="F1066" s="126"/>
    </row>
    <row r="1067" s="64" customFormat="1" ht="13.5" spans="6:6">
      <c r="F1067" s="126"/>
    </row>
    <row r="1068" s="64" customFormat="1" ht="13.5" spans="6:6">
      <c r="F1068" s="126"/>
    </row>
    <row r="1069" s="64" customFormat="1" ht="13.5" spans="6:6">
      <c r="F1069" s="126"/>
    </row>
    <row r="1070" s="64" customFormat="1" ht="13.5" spans="6:6">
      <c r="F1070" s="126"/>
    </row>
    <row r="1071" s="64" customFormat="1" ht="13.5" spans="6:6">
      <c r="F1071" s="126"/>
    </row>
    <row r="1072" s="64" customFormat="1" ht="13.5" spans="6:6">
      <c r="F1072" s="126"/>
    </row>
    <row r="1073" s="64" customFormat="1" ht="13.5" spans="6:6">
      <c r="F1073" s="126"/>
    </row>
    <row r="1074" s="64" customFormat="1" ht="13.5" spans="6:6">
      <c r="F1074" s="126"/>
    </row>
    <row r="1075" s="64" customFormat="1" ht="13.5" spans="6:6">
      <c r="F1075" s="126"/>
    </row>
    <row r="1076" s="64" customFormat="1" ht="13.5" spans="6:6">
      <c r="F1076" s="126"/>
    </row>
    <row r="1077" s="64" customFormat="1" ht="13.5" spans="6:6">
      <c r="F1077" s="126"/>
    </row>
    <row r="1078" s="64" customFormat="1" ht="13.5" spans="6:6">
      <c r="F1078" s="126"/>
    </row>
    <row r="1079" s="64" customFormat="1" ht="13.5" spans="6:6">
      <c r="F1079" s="126"/>
    </row>
    <row r="1080" s="64" customFormat="1" ht="13.5" spans="6:6">
      <c r="F1080" s="126"/>
    </row>
    <row r="1081" s="64" customFormat="1" ht="13.5" spans="6:6">
      <c r="F1081" s="126"/>
    </row>
    <row r="1082" s="64" customFormat="1" ht="13.5" spans="6:6">
      <c r="F1082" s="126"/>
    </row>
    <row r="1083" s="64" customFormat="1" ht="13.5" spans="6:6">
      <c r="F1083" s="126"/>
    </row>
    <row r="1084" s="64" customFormat="1" ht="13.5" spans="6:6">
      <c r="F1084" s="126"/>
    </row>
    <row r="1085" s="64" customFormat="1" ht="13.5" spans="6:6">
      <c r="F1085" s="126"/>
    </row>
    <row r="1086" s="64" customFormat="1" ht="13.5" spans="6:6">
      <c r="F1086" s="126"/>
    </row>
    <row r="1087" s="64" customFormat="1" ht="13.5" spans="6:6">
      <c r="F1087" s="126"/>
    </row>
    <row r="1088" s="64" customFormat="1" ht="13.5" spans="6:6">
      <c r="F1088" s="126"/>
    </row>
    <row r="1089" s="64" customFormat="1" ht="13.5" spans="6:6">
      <c r="F1089" s="126"/>
    </row>
    <row r="1090" s="64" customFormat="1" ht="13.5" spans="6:6">
      <c r="F1090" s="126"/>
    </row>
    <row r="1091" s="64" customFormat="1" ht="13.5" spans="6:6">
      <c r="F1091" s="126"/>
    </row>
    <row r="1092" s="64" customFormat="1" ht="13.5" spans="6:6">
      <c r="F1092" s="126"/>
    </row>
    <row r="1093" s="64" customFormat="1" ht="13.5" spans="6:6">
      <c r="F1093" s="126"/>
    </row>
    <row r="1094" s="64" customFormat="1" ht="13.5" spans="6:6">
      <c r="F1094" s="126"/>
    </row>
    <row r="1095" s="64" customFormat="1" ht="13.5" spans="6:6">
      <c r="F1095" s="126"/>
    </row>
    <row r="1096" s="64" customFormat="1" ht="13.5" spans="6:6">
      <c r="F1096" s="126"/>
    </row>
    <row r="1097" s="64" customFormat="1" ht="13.5" spans="6:6">
      <c r="F1097" s="126"/>
    </row>
    <row r="1098" s="64" customFormat="1" ht="13.5" spans="6:6">
      <c r="F1098" s="126"/>
    </row>
    <row r="1099" s="64" customFormat="1" ht="13.5" spans="6:6">
      <c r="F1099" s="126"/>
    </row>
    <row r="1100" s="64" customFormat="1" ht="13.5" spans="6:6">
      <c r="F1100" s="126"/>
    </row>
    <row r="1101" s="64" customFormat="1" ht="13.5" spans="6:6">
      <c r="F1101" s="126"/>
    </row>
    <row r="1102" s="64" customFormat="1" ht="13.5" spans="6:6">
      <c r="F1102" s="126"/>
    </row>
    <row r="1103" s="64" customFormat="1" ht="13.5" spans="6:6">
      <c r="F1103" s="126"/>
    </row>
    <row r="1104" s="64" customFormat="1" ht="13.5" spans="6:6">
      <c r="F1104" s="126"/>
    </row>
    <row r="1105" s="64" customFormat="1" ht="13.5" spans="6:6">
      <c r="F1105" s="126"/>
    </row>
    <row r="1106" s="64" customFormat="1" ht="13.5" spans="6:6">
      <c r="F1106" s="126"/>
    </row>
    <row r="1107" s="64" customFormat="1" ht="13.5" spans="6:6">
      <c r="F1107" s="126"/>
    </row>
    <row r="1108" s="64" customFormat="1" ht="13.5" spans="6:6">
      <c r="F1108" s="126"/>
    </row>
    <row r="1109" s="64" customFormat="1" ht="13.5" spans="6:6">
      <c r="F1109" s="126"/>
    </row>
    <row r="1110" s="64" customFormat="1" ht="13.5" spans="6:6">
      <c r="F1110" s="126"/>
    </row>
    <row r="1111" s="64" customFormat="1" ht="13.5" spans="6:6">
      <c r="F1111" s="126"/>
    </row>
    <row r="1112" s="64" customFormat="1" ht="13.5" spans="6:6">
      <c r="F1112" s="126"/>
    </row>
    <row r="1113" s="64" customFormat="1" ht="13.5" spans="6:6">
      <c r="F1113" s="126"/>
    </row>
    <row r="1114" s="64" customFormat="1" ht="13.5" spans="6:6">
      <c r="F1114" s="126"/>
    </row>
    <row r="1115" s="64" customFormat="1" ht="13.5" spans="6:6">
      <c r="F1115" s="126"/>
    </row>
    <row r="1116" s="64" customFormat="1" ht="13.5" spans="6:6">
      <c r="F1116" s="126"/>
    </row>
    <row r="1117" s="64" customFormat="1" ht="13.5" spans="6:6">
      <c r="F1117" s="126"/>
    </row>
    <row r="1118" s="64" customFormat="1" ht="13.5" spans="6:6">
      <c r="F1118" s="126"/>
    </row>
    <row r="1119" s="64" customFormat="1" ht="13.5" spans="6:6">
      <c r="F1119" s="126"/>
    </row>
    <row r="1120" s="64" customFormat="1" ht="13.5" spans="6:6">
      <c r="F1120" s="126"/>
    </row>
    <row r="1121" s="64" customFormat="1" ht="13.5" spans="6:6">
      <c r="F1121" s="126"/>
    </row>
    <row r="1122" s="64" customFormat="1" ht="13.5" spans="6:6">
      <c r="F1122" s="126"/>
    </row>
    <row r="1123" s="64" customFormat="1" ht="13.5" spans="6:6">
      <c r="F1123" s="126"/>
    </row>
    <row r="1124" s="64" customFormat="1" ht="13.5" spans="6:6">
      <c r="F1124" s="126"/>
    </row>
    <row r="1125" s="64" customFormat="1" ht="13.5" spans="6:6">
      <c r="F1125" s="126"/>
    </row>
    <row r="1126" s="64" customFormat="1" ht="13.5" spans="6:6">
      <c r="F1126" s="126"/>
    </row>
    <row r="1127" s="64" customFormat="1" ht="13.5" spans="6:6">
      <c r="F1127" s="126"/>
    </row>
    <row r="1128" s="64" customFormat="1" ht="13.5" spans="6:6">
      <c r="F1128" s="126"/>
    </row>
    <row r="1129" s="64" customFormat="1" ht="13.5" spans="6:6">
      <c r="F1129" s="126"/>
    </row>
    <row r="1130" s="64" customFormat="1" ht="13.5" spans="6:6">
      <c r="F1130" s="126"/>
    </row>
    <row r="1131" s="64" customFormat="1" ht="13.5" spans="6:6">
      <c r="F1131" s="126"/>
    </row>
    <row r="1132" s="64" customFormat="1" ht="13.5" spans="6:6">
      <c r="F1132" s="126"/>
    </row>
    <row r="1133" s="64" customFormat="1" ht="13.5" spans="6:6">
      <c r="F1133" s="126"/>
    </row>
    <row r="1134" s="64" customFormat="1" ht="13.5" spans="6:6">
      <c r="F1134" s="126"/>
    </row>
    <row r="1135" s="64" customFormat="1" ht="13.5" spans="6:6">
      <c r="F1135" s="126"/>
    </row>
    <row r="1136" s="64" customFormat="1" ht="13.5" spans="6:6">
      <c r="F1136" s="126"/>
    </row>
    <row r="1137" s="64" customFormat="1" ht="13.5" spans="6:6">
      <c r="F1137" s="126"/>
    </row>
    <row r="1138" s="64" customFormat="1" ht="13.5" spans="6:6">
      <c r="F1138" s="126"/>
    </row>
    <row r="1139" s="64" customFormat="1" ht="13.5" spans="6:6">
      <c r="F1139" s="126"/>
    </row>
    <row r="1140" s="64" customFormat="1" ht="13.5" spans="6:6">
      <c r="F1140" s="126"/>
    </row>
    <row r="1141" s="64" customFormat="1" ht="13.5" spans="6:6">
      <c r="F1141" s="126"/>
    </row>
    <row r="1142" s="64" customFormat="1" ht="13.5" spans="6:6">
      <c r="F1142" s="126"/>
    </row>
    <row r="1143" s="64" customFormat="1" ht="13.5" spans="6:6">
      <c r="F1143" s="126"/>
    </row>
    <row r="1144" s="64" customFormat="1" ht="13.5" spans="6:6">
      <c r="F1144" s="126"/>
    </row>
    <row r="1145" s="64" customFormat="1" ht="13.5" spans="6:6">
      <c r="F1145" s="126"/>
    </row>
    <row r="1146" s="64" customFormat="1" ht="13.5" spans="6:6">
      <c r="F1146" s="126"/>
    </row>
    <row r="1147" s="64" customFormat="1" ht="13.5" spans="6:6">
      <c r="F1147" s="126"/>
    </row>
    <row r="1148" s="64" customFormat="1" ht="13.5" spans="6:6">
      <c r="F1148" s="126"/>
    </row>
    <row r="1149" s="64" customFormat="1" ht="13.5" spans="6:6">
      <c r="F1149" s="126"/>
    </row>
    <row r="1150" s="64" customFormat="1" ht="13.5" spans="6:6">
      <c r="F1150" s="126"/>
    </row>
    <row r="1151" s="64" customFormat="1" ht="13.5" spans="6:6">
      <c r="F1151" s="126"/>
    </row>
    <row r="1152" s="64" customFormat="1" ht="13.5" spans="6:6">
      <c r="F1152" s="126"/>
    </row>
    <row r="1153" s="64" customFormat="1" ht="13.5" spans="6:6">
      <c r="F1153" s="126"/>
    </row>
    <row r="1154" s="64" customFormat="1" ht="13.5" spans="6:6">
      <c r="F1154" s="126"/>
    </row>
    <row r="1155" s="64" customFormat="1" ht="13.5" spans="6:6">
      <c r="F1155" s="126"/>
    </row>
    <row r="1156" s="64" customFormat="1" ht="13.5" spans="6:6">
      <c r="F1156" s="126"/>
    </row>
    <row r="1157" s="64" customFormat="1" ht="13.5" spans="6:6">
      <c r="F1157" s="126"/>
    </row>
    <row r="1158" s="64" customFormat="1" ht="13.5" spans="6:6">
      <c r="F1158" s="126"/>
    </row>
    <row r="1159" s="64" customFormat="1" ht="13.5" spans="6:6">
      <c r="F1159" s="126"/>
    </row>
    <row r="1160" s="64" customFormat="1" ht="13.5" spans="6:6">
      <c r="F1160" s="126"/>
    </row>
    <row r="1161" s="64" customFormat="1" ht="13.5" spans="6:6">
      <c r="F1161" s="126"/>
    </row>
    <row r="1162" s="64" customFormat="1" ht="13.5" spans="6:6">
      <c r="F1162" s="126"/>
    </row>
    <row r="1163" s="64" customFormat="1" ht="13.5" spans="6:6">
      <c r="F1163" s="126"/>
    </row>
    <row r="1164" s="64" customFormat="1" ht="13.5" spans="6:6">
      <c r="F1164" s="126"/>
    </row>
    <row r="1165" s="64" customFormat="1" ht="13.5" spans="6:6">
      <c r="F1165" s="126"/>
    </row>
    <row r="1166" s="64" customFormat="1" ht="13.5" spans="6:6">
      <c r="F1166" s="126"/>
    </row>
    <row r="1167" s="64" customFormat="1" ht="13.5" spans="6:6">
      <c r="F1167" s="126"/>
    </row>
    <row r="1168" s="64" customFormat="1" ht="13.5" spans="6:6">
      <c r="F1168" s="126"/>
    </row>
    <row r="1169" s="64" customFormat="1" ht="13.5" spans="6:6">
      <c r="F1169" s="126"/>
    </row>
    <row r="1170" s="64" customFormat="1" ht="13.5" spans="6:6">
      <c r="F1170" s="126"/>
    </row>
    <row r="1171" s="64" customFormat="1" ht="13.5" spans="6:6">
      <c r="F1171" s="126"/>
    </row>
    <row r="1172" s="64" customFormat="1" ht="13.5" spans="6:6">
      <c r="F1172" s="126"/>
    </row>
    <row r="1173" s="64" customFormat="1" ht="13.5" spans="6:6">
      <c r="F1173" s="126"/>
    </row>
    <row r="1174" s="64" customFormat="1" ht="13.5" spans="6:6">
      <c r="F1174" s="126"/>
    </row>
    <row r="1175" s="64" customFormat="1" ht="13.5" spans="6:6">
      <c r="F1175" s="126"/>
    </row>
    <row r="1176" s="64" customFormat="1" ht="13.5" spans="6:6">
      <c r="F1176" s="126"/>
    </row>
    <row r="1177" s="64" customFormat="1" ht="13.5" spans="6:6">
      <c r="F1177" s="126"/>
    </row>
    <row r="1178" s="64" customFormat="1" ht="13.5" spans="6:6">
      <c r="F1178" s="126"/>
    </row>
    <row r="1179" s="64" customFormat="1" ht="13.5" spans="6:6">
      <c r="F1179" s="126"/>
    </row>
    <row r="1180" s="64" customFormat="1" ht="13.5" spans="6:6">
      <c r="F1180" s="126"/>
    </row>
    <row r="1181" s="64" customFormat="1" ht="13.5" spans="6:6">
      <c r="F1181" s="126"/>
    </row>
    <row r="1182" s="64" customFormat="1" ht="13.5" spans="6:6">
      <c r="F1182" s="126"/>
    </row>
    <row r="1183" s="64" customFormat="1" ht="13.5" spans="6:6">
      <c r="F1183" s="126"/>
    </row>
    <row r="1184" s="64" customFormat="1" ht="13.5" spans="6:6">
      <c r="F1184" s="126"/>
    </row>
    <row r="1185" s="64" customFormat="1" ht="13.5" spans="6:6">
      <c r="F1185" s="126"/>
    </row>
    <row r="1186" s="64" customFormat="1" ht="13.5" spans="6:6">
      <c r="F1186" s="126"/>
    </row>
    <row r="1187" s="64" customFormat="1" ht="13.5" spans="6:6">
      <c r="F1187" s="126"/>
    </row>
    <row r="1188" s="64" customFormat="1" ht="13.5" spans="6:6">
      <c r="F1188" s="126"/>
    </row>
    <row r="1189" s="64" customFormat="1" ht="13.5" spans="6:6">
      <c r="F1189" s="126"/>
    </row>
    <row r="1190" s="64" customFormat="1" ht="13.5" spans="6:6">
      <c r="F1190" s="126"/>
    </row>
    <row r="1191" s="64" customFormat="1" ht="13.5" spans="6:6">
      <c r="F1191" s="126"/>
    </row>
    <row r="1192" s="64" customFormat="1" ht="13.5" spans="6:6">
      <c r="F1192" s="126"/>
    </row>
    <row r="1193" s="64" customFormat="1" ht="13.5" spans="6:6">
      <c r="F1193" s="126"/>
    </row>
    <row r="1194" s="64" customFormat="1" ht="13.5" spans="6:6">
      <c r="F1194" s="126"/>
    </row>
    <row r="1195" s="64" customFormat="1" ht="13.5" spans="6:6">
      <c r="F1195" s="126"/>
    </row>
    <row r="1196" s="64" customFormat="1" ht="13.5" spans="6:6">
      <c r="F1196" s="126"/>
    </row>
    <row r="1197" s="64" customFormat="1" ht="13.5" spans="6:6">
      <c r="F1197" s="126"/>
    </row>
    <row r="1198" s="64" customFormat="1" ht="13.5" spans="6:6">
      <c r="F1198" s="126"/>
    </row>
    <row r="1199" s="64" customFormat="1" ht="13.5" spans="6:6">
      <c r="F1199" s="126"/>
    </row>
    <row r="1200" s="64" customFormat="1" ht="13.5" spans="6:6">
      <c r="F1200" s="126"/>
    </row>
    <row r="1201" s="64" customFormat="1" ht="13.5" spans="6:6">
      <c r="F1201" s="126"/>
    </row>
    <row r="1202" s="64" customFormat="1" ht="13.5" spans="6:6">
      <c r="F1202" s="126"/>
    </row>
    <row r="1203" s="64" customFormat="1" ht="13.5" spans="6:6">
      <c r="F1203" s="126"/>
    </row>
    <row r="1204" s="64" customFormat="1" ht="13.5" spans="6:6">
      <c r="F1204" s="126"/>
    </row>
    <row r="1205" s="64" customFormat="1" ht="13.5" spans="6:6">
      <c r="F1205" s="126"/>
    </row>
    <row r="1206" s="64" customFormat="1" ht="13.5" spans="6:6">
      <c r="F1206" s="126"/>
    </row>
    <row r="1207" s="64" customFormat="1" ht="13.5" spans="6:6">
      <c r="F1207" s="126"/>
    </row>
    <row r="1208" s="64" customFormat="1" ht="13.5" spans="6:6">
      <c r="F1208" s="126"/>
    </row>
    <row r="1209" s="64" customFormat="1" ht="13.5" spans="6:6">
      <c r="F1209" s="126"/>
    </row>
    <row r="1210" s="64" customFormat="1" ht="13.5" spans="6:6">
      <c r="F1210" s="126"/>
    </row>
    <row r="1211" s="64" customFormat="1" ht="13.5" spans="6:6">
      <c r="F1211" s="126"/>
    </row>
    <row r="1212" s="64" customFormat="1" ht="13.5" spans="6:6">
      <c r="F1212" s="126"/>
    </row>
    <row r="1213" s="64" customFormat="1" ht="13.5" spans="6:6">
      <c r="F1213" s="126"/>
    </row>
    <row r="1214" s="64" customFormat="1" ht="13.5" spans="6:6">
      <c r="F1214" s="126"/>
    </row>
    <row r="1215" s="64" customFormat="1" ht="13.5" spans="6:6">
      <c r="F1215" s="126"/>
    </row>
    <row r="1216" s="64" customFormat="1" ht="13.5" spans="6:6">
      <c r="F1216" s="126"/>
    </row>
    <row r="1217" s="64" customFormat="1" ht="13.5" spans="6:6">
      <c r="F1217" s="126"/>
    </row>
    <row r="1218" s="64" customFormat="1" ht="13.5" spans="6:6">
      <c r="F1218" s="126"/>
    </row>
    <row r="1219" s="64" customFormat="1" ht="13.5" spans="6:6">
      <c r="F1219" s="126"/>
    </row>
    <row r="1220" s="64" customFormat="1" ht="13.5" spans="6:6">
      <c r="F1220" s="126"/>
    </row>
    <row r="1221" s="64" customFormat="1" ht="13.5" spans="6:6">
      <c r="F1221" s="126"/>
    </row>
    <row r="1222" s="64" customFormat="1" ht="13.5" spans="6:6">
      <c r="F1222" s="126"/>
    </row>
    <row r="1223" s="64" customFormat="1" ht="13.5" spans="6:6">
      <c r="F1223" s="126"/>
    </row>
    <row r="1224" s="64" customFormat="1" ht="13.5" spans="6:6">
      <c r="F1224" s="126"/>
    </row>
    <row r="1225" s="64" customFormat="1" ht="13.5" spans="6:6">
      <c r="F1225" s="126"/>
    </row>
    <row r="1226" s="64" customFormat="1" ht="13.5" spans="6:6">
      <c r="F1226" s="126"/>
    </row>
    <row r="1227" s="64" customFormat="1" ht="13.5" spans="6:6">
      <c r="F1227" s="126"/>
    </row>
    <row r="1228" s="64" customFormat="1" ht="13.5" spans="6:6">
      <c r="F1228" s="126"/>
    </row>
    <row r="1229" s="64" customFormat="1" ht="13.5" spans="6:6">
      <c r="F1229" s="126"/>
    </row>
    <row r="1230" s="64" customFormat="1" ht="13.5" spans="6:6">
      <c r="F1230" s="126"/>
    </row>
    <row r="1231" s="64" customFormat="1" ht="13.5" spans="6:6">
      <c r="F1231" s="126"/>
    </row>
    <row r="1232" s="64" customFormat="1" ht="13.5" spans="6:6">
      <c r="F1232" s="126"/>
    </row>
    <row r="1233" s="64" customFormat="1" ht="13.5" spans="6:6">
      <c r="F1233" s="126"/>
    </row>
    <row r="1234" s="64" customFormat="1" ht="13.5" spans="6:6">
      <c r="F1234" s="126"/>
    </row>
    <row r="1235" s="64" customFormat="1" ht="13.5" spans="6:6">
      <c r="F1235" s="126"/>
    </row>
    <row r="1236" s="64" customFormat="1" ht="13.5" spans="6:6">
      <c r="F1236" s="126"/>
    </row>
    <row r="1237" s="64" customFormat="1" ht="13.5" spans="6:6">
      <c r="F1237" s="126"/>
    </row>
    <row r="1238" s="64" customFormat="1" ht="13.5" spans="6:6">
      <c r="F1238" s="126"/>
    </row>
    <row r="1239" s="64" customFormat="1" ht="13.5" spans="6:6">
      <c r="F1239" s="126"/>
    </row>
    <row r="1240" s="64" customFormat="1" ht="13.5" spans="6:6">
      <c r="F1240" s="126"/>
    </row>
    <row r="1241" s="64" customFormat="1" ht="13.5" spans="6:6">
      <c r="F1241" s="126"/>
    </row>
    <row r="1242" s="64" customFormat="1" ht="13.5" spans="6:6">
      <c r="F1242" s="126"/>
    </row>
    <row r="1243" s="64" customFormat="1" ht="13.5" spans="6:6">
      <c r="F1243" s="126"/>
    </row>
    <row r="1244" s="64" customFormat="1" ht="13.5" spans="6:6">
      <c r="F1244" s="126"/>
    </row>
    <row r="1245" s="64" customFormat="1" ht="13.5" spans="6:6">
      <c r="F1245" s="126"/>
    </row>
    <row r="1246" s="64" customFormat="1" ht="13.5" spans="6:6">
      <c r="F1246" s="126"/>
    </row>
    <row r="1247" s="64" customFormat="1" ht="13.5" spans="6:6">
      <c r="F1247" s="126"/>
    </row>
    <row r="1248" s="64" customFormat="1" ht="13.5" spans="6:6">
      <c r="F1248" s="126"/>
    </row>
    <row r="1249" s="64" customFormat="1" ht="13.5" spans="6:6">
      <c r="F1249" s="126"/>
    </row>
    <row r="1250" s="64" customFormat="1" ht="13.5" spans="6:6">
      <c r="F1250" s="126"/>
    </row>
    <row r="1251" s="64" customFormat="1" ht="13.5" spans="6:6">
      <c r="F1251" s="126"/>
    </row>
    <row r="1252" s="64" customFormat="1" ht="13.5" spans="6:6">
      <c r="F1252" s="126"/>
    </row>
    <row r="1253" s="64" customFormat="1" ht="13.5" spans="6:6">
      <c r="F1253" s="126"/>
    </row>
    <row r="1254" s="64" customFormat="1" ht="13.5" spans="6:6">
      <c r="F1254" s="126"/>
    </row>
    <row r="1255" s="64" customFormat="1" ht="13.5" spans="6:6">
      <c r="F1255" s="126"/>
    </row>
    <row r="1256" s="64" customFormat="1" ht="13.5" spans="6:6">
      <c r="F1256" s="126"/>
    </row>
    <row r="1257" s="64" customFormat="1" ht="13.5" spans="6:6">
      <c r="F1257" s="126"/>
    </row>
    <row r="1258" s="64" customFormat="1" ht="13.5" spans="6:6">
      <c r="F1258" s="126"/>
    </row>
    <row r="1259" s="64" customFormat="1" ht="13.5" spans="6:6">
      <c r="F1259" s="126"/>
    </row>
    <row r="1260" s="64" customFormat="1" ht="13.5" spans="6:6">
      <c r="F1260" s="126"/>
    </row>
    <row r="1261" s="64" customFormat="1" ht="13.5" spans="6:6">
      <c r="F1261" s="126"/>
    </row>
    <row r="1262" s="64" customFormat="1" ht="13.5" spans="6:6">
      <c r="F1262" s="126"/>
    </row>
    <row r="1263" s="64" customFormat="1" ht="13.5" spans="6:6">
      <c r="F1263" s="126"/>
    </row>
    <row r="1264" s="64" customFormat="1" ht="13.5" spans="6:6">
      <c r="F1264" s="126"/>
    </row>
    <row r="1265" s="64" customFormat="1" ht="13.5" spans="6:6">
      <c r="F1265" s="126"/>
    </row>
    <row r="1266" s="64" customFormat="1" ht="13.5" spans="6:6">
      <c r="F1266" s="126"/>
    </row>
    <row r="1267" s="64" customFormat="1" ht="13.5" spans="6:6">
      <c r="F1267" s="126"/>
    </row>
    <row r="1268" s="64" customFormat="1" ht="13.5" spans="6:6">
      <c r="F1268" s="126"/>
    </row>
    <row r="1269" s="64" customFormat="1" ht="13.5" spans="6:6">
      <c r="F1269" s="126"/>
    </row>
    <row r="1270" s="64" customFormat="1" ht="13.5" spans="6:6">
      <c r="F1270" s="126"/>
    </row>
    <row r="1271" s="64" customFormat="1" ht="13.5" spans="6:6">
      <c r="F1271" s="126"/>
    </row>
    <row r="1272" s="64" customFormat="1" ht="13.5" spans="6:6">
      <c r="F1272" s="126"/>
    </row>
    <row r="1273" s="64" customFormat="1" ht="13.5" spans="6:6">
      <c r="F1273" s="126"/>
    </row>
    <row r="1274" s="64" customFormat="1" ht="13.5" spans="6:6">
      <c r="F1274" s="126"/>
    </row>
    <row r="1275" s="64" customFormat="1" ht="13.5" spans="6:6">
      <c r="F1275" s="126"/>
    </row>
    <row r="1276" s="64" customFormat="1" ht="13.5" spans="6:6">
      <c r="F1276" s="126"/>
    </row>
    <row r="1277" s="64" customFormat="1" ht="13.5" spans="6:6">
      <c r="F1277" s="126"/>
    </row>
    <row r="1278" s="64" customFormat="1" ht="13.5" spans="6:6">
      <c r="F1278" s="126"/>
    </row>
    <row r="1279" s="64" customFormat="1" ht="13.5" spans="6:6">
      <c r="F1279" s="126"/>
    </row>
    <row r="1280" s="64" customFormat="1" ht="13.5" spans="6:6">
      <c r="F1280" s="126"/>
    </row>
    <row r="1281" s="64" customFormat="1" ht="13.5" spans="6:6">
      <c r="F1281" s="126"/>
    </row>
    <row r="1282" s="64" customFormat="1" ht="13.5" spans="6:6">
      <c r="F1282" s="126"/>
    </row>
    <row r="1283" s="64" customFormat="1" ht="13.5" spans="6:6">
      <c r="F1283" s="126"/>
    </row>
    <row r="1284" s="64" customFormat="1" ht="13.5" spans="6:6">
      <c r="F1284" s="126"/>
    </row>
    <row r="1285" s="64" customFormat="1" ht="13.5" spans="6:6">
      <c r="F1285" s="126"/>
    </row>
    <row r="1286" s="64" customFormat="1" ht="13.5" spans="6:6">
      <c r="F1286" s="126"/>
    </row>
    <row r="1287" s="64" customFormat="1" ht="13.5" spans="6:6">
      <c r="F1287" s="126"/>
    </row>
    <row r="1288" s="64" customFormat="1" ht="13.5" spans="6:6">
      <c r="F1288" s="126"/>
    </row>
    <row r="1289" s="64" customFormat="1" ht="13.5" spans="6:6">
      <c r="F1289" s="126"/>
    </row>
    <row r="1290" s="64" customFormat="1" ht="13.5" spans="6:6">
      <c r="F1290" s="126"/>
    </row>
    <row r="1291" s="64" customFormat="1" ht="13.5" spans="6:6">
      <c r="F1291" s="126"/>
    </row>
    <row r="1292" s="64" customFormat="1" ht="13.5" spans="6:6">
      <c r="F1292" s="126"/>
    </row>
    <row r="1293" s="64" customFormat="1" ht="13.5" spans="6:6">
      <c r="F1293" s="126"/>
    </row>
    <row r="1294" s="64" customFormat="1" ht="13.5" spans="6:6">
      <c r="F1294" s="126"/>
    </row>
    <row r="1295" s="64" customFormat="1" ht="13.5" spans="6:6">
      <c r="F1295" s="126"/>
    </row>
    <row r="1296" s="64" customFormat="1" ht="13.5" spans="6:6">
      <c r="F1296" s="126"/>
    </row>
    <row r="1297" s="64" customFormat="1" ht="13.5" spans="6:6">
      <c r="F1297" s="126"/>
    </row>
    <row r="1298" s="64" customFormat="1" ht="13.5" spans="6:6">
      <c r="F1298" s="126"/>
    </row>
    <row r="1299" s="64" customFormat="1" ht="13.5" spans="6:6">
      <c r="F1299" s="126"/>
    </row>
    <row r="1300" s="64" customFormat="1" ht="13.5" spans="6:6">
      <c r="F1300" s="126"/>
    </row>
    <row r="1301" s="64" customFormat="1" ht="13.5" spans="6:6">
      <c r="F1301" s="126"/>
    </row>
    <row r="1302" s="64" customFormat="1" ht="13.5" spans="6:6">
      <c r="F1302" s="126"/>
    </row>
    <row r="1303" s="64" customFormat="1" ht="13.5" spans="6:6">
      <c r="F1303" s="126"/>
    </row>
    <row r="1304" s="64" customFormat="1" ht="13.5" spans="6:6">
      <c r="F1304" s="126"/>
    </row>
    <row r="1305" s="64" customFormat="1" ht="13.5" spans="6:6">
      <c r="F1305" s="126"/>
    </row>
    <row r="1306" s="64" customFormat="1" ht="13.5" spans="6:6">
      <c r="F1306" s="126"/>
    </row>
    <row r="1307" s="64" customFormat="1" ht="13.5" spans="6:6">
      <c r="F1307" s="126"/>
    </row>
    <row r="1308" s="64" customFormat="1" ht="13.5" spans="6:6">
      <c r="F1308" s="126"/>
    </row>
    <row r="1309" s="64" customFormat="1" ht="13.5" spans="6:6">
      <c r="F1309" s="126"/>
    </row>
    <row r="1310" s="64" customFormat="1" ht="13.5" spans="6:6">
      <c r="F1310" s="126"/>
    </row>
    <row r="1311" s="64" customFormat="1" ht="13.5" spans="6:6">
      <c r="F1311" s="126"/>
    </row>
    <row r="1312" s="64" customFormat="1" ht="13.5" spans="6:6">
      <c r="F1312" s="126"/>
    </row>
    <row r="1313" s="64" customFormat="1" ht="13.5" spans="6:6">
      <c r="F1313" s="126"/>
    </row>
    <row r="1314" s="64" customFormat="1" ht="13.5" spans="6:6">
      <c r="F1314" s="126"/>
    </row>
    <row r="1315" s="64" customFormat="1" ht="13.5" spans="6:6">
      <c r="F1315" s="126"/>
    </row>
    <row r="1316" s="64" customFormat="1" ht="13.5" spans="6:6">
      <c r="F1316" s="126"/>
    </row>
    <row r="1317" s="64" customFormat="1" ht="13.5" spans="6:6">
      <c r="F1317" s="126"/>
    </row>
    <row r="1318" s="64" customFormat="1" ht="13.5" spans="6:6">
      <c r="F1318" s="126"/>
    </row>
    <row r="1319" s="64" customFormat="1" ht="13.5" spans="6:6">
      <c r="F1319" s="126"/>
    </row>
    <row r="1320" s="64" customFormat="1" ht="13.5" spans="6:6">
      <c r="F1320" s="126"/>
    </row>
    <row r="1321" s="64" customFormat="1" ht="13.5" spans="6:6">
      <c r="F1321" s="126"/>
    </row>
    <row r="1322" s="64" customFormat="1" ht="13.5" spans="6:6">
      <c r="F1322" s="126"/>
    </row>
    <row r="1323" s="64" customFormat="1" ht="13.5" spans="6:6">
      <c r="F1323" s="126"/>
    </row>
    <row r="1324" s="64" customFormat="1" ht="13.5" spans="6:6">
      <c r="F1324" s="126"/>
    </row>
    <row r="1325" s="64" customFormat="1" ht="13.5" spans="6:6">
      <c r="F1325" s="126"/>
    </row>
    <row r="1326" s="64" customFormat="1" ht="13.5" spans="6:6">
      <c r="F1326" s="126"/>
    </row>
    <row r="1327" s="64" customFormat="1" ht="13.5" spans="6:6">
      <c r="F1327" s="126"/>
    </row>
    <row r="1328" s="64" customFormat="1" ht="13.5" spans="6:6">
      <c r="F1328" s="126"/>
    </row>
    <row r="1329" s="64" customFormat="1" ht="13.5" spans="6:6">
      <c r="F1329" s="126"/>
    </row>
    <row r="1330" s="64" customFormat="1" ht="13.5" spans="6:6">
      <c r="F1330" s="126"/>
    </row>
    <row r="1331" s="64" customFormat="1" ht="13.5" spans="6:6">
      <c r="F1331" s="126"/>
    </row>
    <row r="1332" s="64" customFormat="1" ht="13.5" spans="6:6">
      <c r="F1332" s="126"/>
    </row>
    <row r="1333" s="64" customFormat="1" ht="13.5" spans="6:6">
      <c r="F1333" s="126"/>
    </row>
    <row r="1334" s="64" customFormat="1" ht="13.5" spans="6:6">
      <c r="F1334" s="126"/>
    </row>
    <row r="1335" s="64" customFormat="1" ht="13.5" spans="6:6">
      <c r="F1335" s="126"/>
    </row>
    <row r="1336" s="64" customFormat="1" ht="13.5" spans="6:6">
      <c r="F1336" s="126"/>
    </row>
    <row r="1337" s="64" customFormat="1" ht="13.5" spans="6:6">
      <c r="F1337" s="126"/>
    </row>
    <row r="1338" s="64" customFormat="1" ht="13.5" spans="6:6">
      <c r="F1338" s="126"/>
    </row>
    <row r="1339" s="64" customFormat="1" ht="13.5" spans="6:6">
      <c r="F1339" s="126"/>
    </row>
    <row r="1340" s="64" customFormat="1" ht="13.5" spans="6:6">
      <c r="F1340" s="126"/>
    </row>
    <row r="1341" s="64" customFormat="1" ht="13.5" spans="6:6">
      <c r="F1341" s="126"/>
    </row>
    <row r="1342" s="64" customFormat="1" ht="13.5" spans="6:6">
      <c r="F1342" s="126"/>
    </row>
    <row r="1343" s="64" customFormat="1" ht="13.5" spans="6:6">
      <c r="F1343" s="126"/>
    </row>
    <row r="1344" s="64" customFormat="1" ht="13.5" spans="6:6">
      <c r="F1344" s="126"/>
    </row>
    <row r="1345" s="64" customFormat="1" ht="13.5" spans="6:6">
      <c r="F1345" s="126"/>
    </row>
    <row r="1346" s="64" customFormat="1" ht="13.5" spans="6:6">
      <c r="F1346" s="126"/>
    </row>
    <row r="1347" s="64" customFormat="1" ht="13.5" spans="6:6">
      <c r="F1347" s="126"/>
    </row>
    <row r="1348" s="64" customFormat="1" ht="13.5" spans="6:6">
      <c r="F1348" s="126"/>
    </row>
    <row r="1349" s="64" customFormat="1" ht="13.5" spans="6:6">
      <c r="F1349" s="126"/>
    </row>
    <row r="1350" s="64" customFormat="1" ht="13.5" spans="6:6">
      <c r="F1350" s="126"/>
    </row>
    <row r="1351" s="64" customFormat="1" ht="13.5" spans="6:6">
      <c r="F1351" s="126"/>
    </row>
    <row r="1352" s="64" customFormat="1" ht="13.5" spans="6:6">
      <c r="F1352" s="126"/>
    </row>
    <row r="1353" s="64" customFormat="1" ht="13.5" spans="6:6">
      <c r="F1353" s="126"/>
    </row>
    <row r="1354" s="64" customFormat="1" ht="13.5" spans="6:6">
      <c r="F1354" s="126"/>
    </row>
    <row r="1355" s="64" customFormat="1" ht="13.5" spans="6:6">
      <c r="F1355" s="126"/>
    </row>
    <row r="1356" s="64" customFormat="1" ht="13.5" spans="6:6">
      <c r="F1356" s="126"/>
    </row>
    <row r="1357" s="64" customFormat="1" ht="13.5" spans="6:6">
      <c r="F1357" s="126"/>
    </row>
    <row r="1358" s="64" customFormat="1" ht="13.5" spans="6:6">
      <c r="F1358" s="126"/>
    </row>
    <row r="1359" s="64" customFormat="1" ht="13.5" spans="6:6">
      <c r="F1359" s="126"/>
    </row>
    <row r="1360" s="64" customFormat="1" ht="13.5" spans="6:6">
      <c r="F1360" s="126"/>
    </row>
    <row r="1361" s="64" customFormat="1" ht="13.5" spans="6:6">
      <c r="F1361" s="126"/>
    </row>
    <row r="1362" s="64" customFormat="1" ht="13.5" spans="6:6">
      <c r="F1362" s="126"/>
    </row>
    <row r="1363" s="64" customFormat="1" ht="13.5" spans="6:6">
      <c r="F1363" s="126"/>
    </row>
    <row r="1364" s="64" customFormat="1" ht="13.5" spans="6:6">
      <c r="F1364" s="126"/>
    </row>
    <row r="1365" s="64" customFormat="1" ht="13.5" spans="6:6">
      <c r="F1365" s="126"/>
    </row>
    <row r="1366" s="64" customFormat="1" ht="13.5" spans="6:6">
      <c r="F1366" s="126"/>
    </row>
    <row r="1367" s="64" customFormat="1" ht="13.5" spans="6:6">
      <c r="F1367" s="126"/>
    </row>
    <row r="1368" s="64" customFormat="1" ht="13.5" spans="6:6">
      <c r="F1368" s="126"/>
    </row>
    <row r="1369" s="64" customFormat="1" ht="13.5" spans="6:6">
      <c r="F1369" s="126"/>
    </row>
    <row r="1370" s="64" customFormat="1" ht="13.5" spans="6:6">
      <c r="F1370" s="126"/>
    </row>
    <row r="1371" s="64" customFormat="1" ht="13.5" spans="6:6">
      <c r="F1371" s="126"/>
    </row>
    <row r="1372" s="64" customFormat="1" ht="13.5" spans="6:6">
      <c r="F1372" s="126"/>
    </row>
    <row r="1373" s="64" customFormat="1" ht="13.5" spans="6:6">
      <c r="F1373" s="126"/>
    </row>
    <row r="1374" s="64" customFormat="1" ht="13.5" spans="6:6">
      <c r="F1374" s="126"/>
    </row>
    <row r="1375" s="64" customFormat="1" ht="13.5" spans="6:6">
      <c r="F1375" s="126"/>
    </row>
    <row r="1376" s="64" customFormat="1" ht="13.5" spans="6:6">
      <c r="F1376" s="126"/>
    </row>
    <row r="1377" s="64" customFormat="1" ht="13.5" spans="6:6">
      <c r="F1377" s="126"/>
    </row>
    <row r="1378" s="64" customFormat="1" ht="13.5" spans="6:6">
      <c r="F1378" s="126"/>
    </row>
    <row r="1379" s="64" customFormat="1" ht="13.5" spans="6:6">
      <c r="F1379" s="126"/>
    </row>
    <row r="1380" s="64" customFormat="1" ht="13.5" spans="6:6">
      <c r="F1380" s="126"/>
    </row>
    <row r="1381" s="64" customFormat="1" ht="13.5" spans="6:6">
      <c r="F1381" s="126"/>
    </row>
    <row r="1382" s="64" customFormat="1" ht="13.5" spans="6:6">
      <c r="F1382" s="126"/>
    </row>
    <row r="1383" s="64" customFormat="1" ht="13.5" spans="6:6">
      <c r="F1383" s="126"/>
    </row>
    <row r="1384" s="64" customFormat="1" ht="13.5" spans="6:6">
      <c r="F1384" s="126"/>
    </row>
    <row r="1385" s="64" customFormat="1" ht="13.5" spans="6:6">
      <c r="F1385" s="126"/>
    </row>
    <row r="1386" s="64" customFormat="1" ht="13.5" spans="6:6">
      <c r="F1386" s="126"/>
    </row>
    <row r="1387" s="64" customFormat="1" ht="13.5" spans="6:6">
      <c r="F1387" s="126"/>
    </row>
    <row r="1388" s="64" customFormat="1" ht="13.5" spans="6:6">
      <c r="F1388" s="126"/>
    </row>
    <row r="1389" s="64" customFormat="1" ht="13.5" spans="6:6">
      <c r="F1389" s="126"/>
    </row>
    <row r="1390" s="64" customFormat="1" ht="13.5" spans="6:6">
      <c r="F1390" s="126"/>
    </row>
    <row r="1391" s="64" customFormat="1" ht="13.5" spans="6:6">
      <c r="F1391" s="126"/>
    </row>
    <row r="1392" s="64" customFormat="1" ht="13.5" spans="6:6">
      <c r="F1392" s="126"/>
    </row>
    <row r="1393" s="64" customFormat="1" ht="13.5" spans="6:6">
      <c r="F1393" s="126"/>
    </row>
    <row r="1394" s="64" customFormat="1" ht="13.5" spans="6:6">
      <c r="F1394" s="126"/>
    </row>
    <row r="1395" s="64" customFormat="1" ht="13.5" spans="6:6">
      <c r="F1395" s="126"/>
    </row>
    <row r="1396" s="64" customFormat="1" ht="13.5" spans="6:6">
      <c r="F1396" s="126"/>
    </row>
    <row r="1397" s="64" customFormat="1" ht="13.5" spans="6:6">
      <c r="F1397" s="126"/>
    </row>
    <row r="1398" s="64" customFormat="1" ht="13.5" spans="6:6">
      <c r="F1398" s="126"/>
    </row>
    <row r="1399" s="64" customFormat="1" ht="13.5" spans="6:6">
      <c r="F1399" s="126"/>
    </row>
    <row r="1400" s="64" customFormat="1" ht="13.5" spans="6:6">
      <c r="F1400" s="126"/>
    </row>
    <row r="1401" s="64" customFormat="1" ht="13.5" spans="6:6">
      <c r="F1401" s="126"/>
    </row>
    <row r="1402" s="64" customFormat="1" ht="13.5" spans="6:6">
      <c r="F1402" s="126"/>
    </row>
    <row r="1403" s="64" customFormat="1" ht="13.5" spans="6:6">
      <c r="F1403" s="126"/>
    </row>
    <row r="1404" s="64" customFormat="1" ht="13.5" spans="6:6">
      <c r="F1404" s="126"/>
    </row>
    <row r="1405" s="64" customFormat="1" ht="13.5" spans="6:6">
      <c r="F1405" s="126"/>
    </row>
    <row r="1406" s="64" customFormat="1" ht="13.5" spans="6:6">
      <c r="F1406" s="126"/>
    </row>
    <row r="1407" s="64" customFormat="1" ht="13.5" spans="6:6">
      <c r="F1407" s="126"/>
    </row>
    <row r="1408" s="64" customFormat="1" ht="13.5" spans="6:6">
      <c r="F1408" s="126"/>
    </row>
    <row r="1409" s="64" customFormat="1" ht="13.5" spans="6:6">
      <c r="F1409" s="126"/>
    </row>
    <row r="1410" s="64" customFormat="1" ht="13.5" spans="6:6">
      <c r="F1410" s="126"/>
    </row>
    <row r="1411" s="64" customFormat="1" ht="13.5" spans="6:6">
      <c r="F1411" s="126"/>
    </row>
    <row r="1412" s="64" customFormat="1" ht="13.5" spans="6:6">
      <c r="F1412" s="126"/>
    </row>
    <row r="1413" s="64" customFormat="1" ht="13.5" spans="6:6">
      <c r="F1413" s="126"/>
    </row>
    <row r="1414" s="64" customFormat="1" ht="13.5" spans="6:6">
      <c r="F1414" s="126"/>
    </row>
    <row r="1415" s="64" customFormat="1" ht="13.5" spans="6:6">
      <c r="F1415" s="126"/>
    </row>
    <row r="1416" s="64" customFormat="1" ht="13.5" spans="6:6">
      <c r="F1416" s="126"/>
    </row>
    <row r="1417" s="64" customFormat="1" ht="13.5" spans="6:6">
      <c r="F1417" s="126"/>
    </row>
    <row r="1418" s="64" customFormat="1" ht="13.5" spans="6:6">
      <c r="F1418" s="126"/>
    </row>
    <row r="1419" s="64" customFormat="1" ht="13.5" spans="6:6">
      <c r="F1419" s="126"/>
    </row>
    <row r="1420" s="64" customFormat="1" ht="13.5" spans="6:6">
      <c r="F1420" s="126"/>
    </row>
    <row r="1421" s="64" customFormat="1" ht="13.5" spans="6:6">
      <c r="F1421" s="126"/>
    </row>
    <row r="1422" s="64" customFormat="1" ht="13.5" spans="6:6">
      <c r="F1422" s="126"/>
    </row>
    <row r="1423" s="64" customFormat="1" ht="13.5" spans="6:6">
      <c r="F1423" s="126"/>
    </row>
    <row r="1424" s="64" customFormat="1" ht="13.5" spans="6:6">
      <c r="F1424" s="126"/>
    </row>
    <row r="1425" s="64" customFormat="1" ht="13.5" spans="6:6">
      <c r="F1425" s="126"/>
    </row>
    <row r="1426" s="64" customFormat="1" ht="13.5" spans="6:6">
      <c r="F1426" s="126"/>
    </row>
    <row r="1427" s="64" customFormat="1" ht="13.5" spans="6:6">
      <c r="F1427" s="126"/>
    </row>
    <row r="1428" s="64" customFormat="1" ht="13.5" spans="6:6">
      <c r="F1428" s="126"/>
    </row>
    <row r="1429" s="64" customFormat="1" ht="13.5" spans="6:6">
      <c r="F1429" s="126"/>
    </row>
    <row r="1430" s="64" customFormat="1" ht="13.5" spans="6:6">
      <c r="F1430" s="126"/>
    </row>
    <row r="1431" s="64" customFormat="1" ht="13.5" spans="6:6">
      <c r="F1431" s="126"/>
    </row>
    <row r="1432" s="64" customFormat="1" ht="13.5" spans="6:6">
      <c r="F1432" s="126"/>
    </row>
    <row r="1433" s="64" customFormat="1" ht="13.5" spans="6:6">
      <c r="F1433" s="126"/>
    </row>
    <row r="1434" s="64" customFormat="1" ht="13.5" spans="6:6">
      <c r="F1434" s="126"/>
    </row>
    <row r="1435" s="64" customFormat="1" ht="13.5" spans="6:6">
      <c r="F1435" s="126"/>
    </row>
    <row r="1436" s="64" customFormat="1" ht="13.5" spans="6:6">
      <c r="F1436" s="126"/>
    </row>
    <row r="1437" s="64" customFormat="1" ht="13.5" spans="6:6">
      <c r="F1437" s="126"/>
    </row>
    <row r="1438" s="64" customFormat="1" ht="13.5" spans="6:6">
      <c r="F1438" s="126"/>
    </row>
    <row r="1439" s="64" customFormat="1" ht="13.5" spans="6:6">
      <c r="F1439" s="126"/>
    </row>
    <row r="1440" s="64" customFormat="1" ht="13.5" spans="6:6">
      <c r="F1440" s="126"/>
    </row>
    <row r="1441" s="64" customFormat="1" ht="13.5" spans="6:6">
      <c r="F1441" s="126"/>
    </row>
    <row r="1442" s="64" customFormat="1" ht="13.5" spans="6:6">
      <c r="F1442" s="126"/>
    </row>
    <row r="1443" s="64" customFormat="1" ht="13.5" spans="6:6">
      <c r="F1443" s="126"/>
    </row>
    <row r="1444" s="64" customFormat="1" ht="13.5" spans="6:6">
      <c r="F1444" s="126"/>
    </row>
    <row r="1445" s="64" customFormat="1" ht="13.5" spans="6:6">
      <c r="F1445" s="126"/>
    </row>
    <row r="1446" s="64" customFormat="1" ht="13.5" spans="6:6">
      <c r="F1446" s="126"/>
    </row>
    <row r="1447" s="64" customFormat="1" ht="13.5" spans="6:6">
      <c r="F1447" s="126"/>
    </row>
    <row r="1448" s="64" customFormat="1" ht="13.5" spans="6:6">
      <c r="F1448" s="126"/>
    </row>
    <row r="1449" s="64" customFormat="1" ht="13.5" spans="6:6">
      <c r="F1449" s="126"/>
    </row>
    <row r="1450" s="64" customFormat="1" ht="13.5" spans="6:6">
      <c r="F1450" s="126"/>
    </row>
    <row r="1451" s="64" customFormat="1" ht="13.5" spans="6:6">
      <c r="F1451" s="126"/>
    </row>
    <row r="1452" s="64" customFormat="1" ht="13.5" spans="6:6">
      <c r="F1452" s="126"/>
    </row>
    <row r="1453" s="64" customFormat="1" ht="13.5" spans="6:6">
      <c r="F1453" s="126"/>
    </row>
    <row r="1454" s="64" customFormat="1" ht="13.5" spans="6:6">
      <c r="F1454" s="126"/>
    </row>
    <row r="1455" s="64" customFormat="1" ht="13.5" spans="6:6">
      <c r="F1455" s="126"/>
    </row>
    <row r="1456" s="64" customFormat="1" ht="13.5" spans="6:6">
      <c r="F1456" s="126"/>
    </row>
    <row r="1457" s="64" customFormat="1" ht="13.5" spans="6:6">
      <c r="F1457" s="126"/>
    </row>
    <row r="1458" s="64" customFormat="1" ht="13.5" spans="6:6">
      <c r="F1458" s="126"/>
    </row>
    <row r="1459" s="64" customFormat="1" ht="13.5" spans="6:6">
      <c r="F1459" s="126"/>
    </row>
    <row r="1460" s="64" customFormat="1" ht="13.5" spans="6:6">
      <c r="F1460" s="126"/>
    </row>
    <row r="1461" s="64" customFormat="1" ht="13.5" spans="6:6">
      <c r="F1461" s="126"/>
    </row>
    <row r="1462" s="64" customFormat="1" ht="13.5" spans="6:6">
      <c r="F1462" s="126"/>
    </row>
    <row r="1463" s="64" customFormat="1" ht="13.5" spans="6:6">
      <c r="F1463" s="126"/>
    </row>
    <row r="1464" s="64" customFormat="1" ht="13.5" spans="6:6">
      <c r="F1464" s="126"/>
    </row>
    <row r="1465" s="64" customFormat="1" ht="13.5" spans="6:6">
      <c r="F1465" s="126"/>
    </row>
    <row r="1466" s="64" customFormat="1" ht="13.5" spans="6:6">
      <c r="F1466" s="126"/>
    </row>
    <row r="1467" s="64" customFormat="1" ht="13.5" spans="6:6">
      <c r="F1467" s="126"/>
    </row>
    <row r="1468" s="64" customFormat="1" ht="13.5" spans="6:6">
      <c r="F1468" s="126"/>
    </row>
    <row r="1469" s="64" customFormat="1" ht="13.5" spans="6:6">
      <c r="F1469" s="126"/>
    </row>
    <row r="1470" s="64" customFormat="1" ht="13.5" spans="6:6">
      <c r="F1470" s="126"/>
    </row>
    <row r="1471" s="64" customFormat="1" ht="13.5" spans="6:6">
      <c r="F1471" s="126"/>
    </row>
    <row r="1472" s="64" customFormat="1" ht="13.5" spans="6:6">
      <c r="F1472" s="126"/>
    </row>
    <row r="1473" s="64" customFormat="1" ht="13.5" spans="6:6">
      <c r="F1473" s="126"/>
    </row>
    <row r="1474" s="64" customFormat="1" ht="13.5" spans="6:6">
      <c r="F1474" s="126"/>
    </row>
    <row r="1475" s="64" customFormat="1" ht="13.5" spans="6:6">
      <c r="F1475" s="126"/>
    </row>
    <row r="1476" s="64" customFormat="1" ht="13.5" spans="6:6">
      <c r="F1476" s="126"/>
    </row>
    <row r="1477" s="64" customFormat="1" ht="13.5" spans="6:6">
      <c r="F1477" s="126"/>
    </row>
    <row r="1478" s="64" customFormat="1" ht="13.5" spans="6:6">
      <c r="F1478" s="126"/>
    </row>
    <row r="1479" s="64" customFormat="1" ht="13.5" spans="6:6">
      <c r="F1479" s="126"/>
    </row>
    <row r="1480" s="64" customFormat="1" ht="13.5" spans="6:6">
      <c r="F1480" s="126"/>
    </row>
    <row r="1481" s="64" customFormat="1" ht="13.5" spans="6:6">
      <c r="F1481" s="126"/>
    </row>
    <row r="1482" s="64" customFormat="1" ht="13.5" spans="6:6">
      <c r="F1482" s="126"/>
    </row>
    <row r="1483" s="64" customFormat="1" ht="13.5" spans="6:6">
      <c r="F1483" s="126"/>
    </row>
    <row r="1484" s="64" customFormat="1" ht="13.5" spans="6:6">
      <c r="F1484" s="126"/>
    </row>
    <row r="1485" s="64" customFormat="1" ht="13.5" spans="6:6">
      <c r="F1485" s="126"/>
    </row>
    <row r="1486" s="64" customFormat="1" ht="13.5" spans="6:6">
      <c r="F1486" s="126"/>
    </row>
    <row r="1487" s="64" customFormat="1" ht="13.5" spans="6:6">
      <c r="F1487" s="126"/>
    </row>
    <row r="1488" s="64" customFormat="1" ht="13.5" spans="6:6">
      <c r="F1488" s="126"/>
    </row>
    <row r="1489" s="64" customFormat="1" ht="13.5" spans="6:6">
      <c r="F1489" s="126"/>
    </row>
    <row r="1490" s="64" customFormat="1" ht="13.5" spans="6:6">
      <c r="F1490" s="126"/>
    </row>
    <row r="1491" s="64" customFormat="1" ht="13.5" spans="6:6">
      <c r="F1491" s="126"/>
    </row>
    <row r="1492" s="64" customFormat="1" ht="13.5" spans="6:6">
      <c r="F1492" s="126"/>
    </row>
    <row r="1493" s="64" customFormat="1" ht="13.5" spans="6:6">
      <c r="F1493" s="126"/>
    </row>
    <row r="1494" s="64" customFormat="1" ht="13.5" spans="6:6">
      <c r="F1494" s="126"/>
    </row>
    <row r="1495" s="64" customFormat="1" ht="13.5" spans="6:6">
      <c r="F1495" s="126"/>
    </row>
    <row r="1496" s="64" customFormat="1" ht="13.5" spans="6:6">
      <c r="F1496" s="126"/>
    </row>
    <row r="1497" s="64" customFormat="1" ht="13.5" spans="6:6">
      <c r="F1497" s="126"/>
    </row>
    <row r="1498" s="64" customFormat="1" ht="13.5" spans="6:6">
      <c r="F1498" s="126"/>
    </row>
    <row r="1499" s="64" customFormat="1" ht="13.5" spans="6:6">
      <c r="F1499" s="126"/>
    </row>
    <row r="1500" s="64" customFormat="1" ht="13.5" spans="6:6">
      <c r="F1500" s="126"/>
    </row>
    <row r="1501" s="64" customFormat="1" ht="13.5" spans="6:6">
      <c r="F1501" s="126"/>
    </row>
    <row r="1502" s="64" customFormat="1" ht="13.5" spans="6:6">
      <c r="F1502" s="126"/>
    </row>
    <row r="1503" s="64" customFormat="1" ht="13.5" spans="6:6">
      <c r="F1503" s="126"/>
    </row>
    <row r="1504" s="64" customFormat="1" ht="13.5" spans="6:6">
      <c r="F1504" s="126"/>
    </row>
    <row r="1505" s="64" customFormat="1" ht="13.5" spans="6:6">
      <c r="F1505" s="126"/>
    </row>
    <row r="1506" s="64" customFormat="1" ht="13.5" spans="6:6">
      <c r="F1506" s="126"/>
    </row>
    <row r="1507" s="64" customFormat="1" ht="13.5" spans="6:6">
      <c r="F1507" s="126"/>
    </row>
    <row r="1508" s="64" customFormat="1" ht="13.5" spans="6:6">
      <c r="F1508" s="126"/>
    </row>
    <row r="1509" s="64" customFormat="1" ht="13.5" spans="6:6">
      <c r="F1509" s="126"/>
    </row>
    <row r="1510" s="64" customFormat="1" ht="13.5" spans="6:6">
      <c r="F1510" s="126"/>
    </row>
    <row r="1511" s="64" customFormat="1" ht="13.5" spans="6:6">
      <c r="F1511" s="126"/>
    </row>
    <row r="1512" s="64" customFormat="1" ht="13.5" spans="6:6">
      <c r="F1512" s="126"/>
    </row>
    <row r="1513" s="64" customFormat="1" ht="13.5" spans="6:6">
      <c r="F1513" s="126"/>
    </row>
    <row r="1514" s="64" customFormat="1" ht="13.5" spans="6:6">
      <c r="F1514" s="126"/>
    </row>
    <row r="1515" s="64" customFormat="1" ht="13.5" spans="6:6">
      <c r="F1515" s="126"/>
    </row>
    <row r="1516" s="64" customFormat="1" ht="13.5" spans="6:6">
      <c r="F1516" s="126"/>
    </row>
    <row r="1517" s="64" customFormat="1" ht="13.5" spans="6:6">
      <c r="F1517" s="126"/>
    </row>
    <row r="1518" s="64" customFormat="1" ht="13.5" spans="6:6">
      <c r="F1518" s="126"/>
    </row>
    <row r="1519" s="64" customFormat="1" ht="13.5" spans="6:6">
      <c r="F1519" s="126"/>
    </row>
    <row r="1520" s="64" customFormat="1" ht="13.5" spans="6:6">
      <c r="F1520" s="126"/>
    </row>
    <row r="1521" s="64" customFormat="1" ht="13.5" spans="6:6">
      <c r="F1521" s="126"/>
    </row>
    <row r="1522" s="64" customFormat="1" ht="13.5" spans="6:6">
      <c r="F1522" s="126"/>
    </row>
    <row r="1523" s="64" customFormat="1" ht="13.5" spans="6:6">
      <c r="F1523" s="126"/>
    </row>
    <row r="1524" s="64" customFormat="1" ht="13.5" spans="6:6">
      <c r="F1524" s="126"/>
    </row>
    <row r="1525" s="64" customFormat="1" ht="13.5" spans="6:6">
      <c r="F1525" s="126"/>
    </row>
    <row r="1526" s="64" customFormat="1" ht="13.5" spans="6:6">
      <c r="F1526" s="126"/>
    </row>
    <row r="1527" s="64" customFormat="1" ht="13.5" spans="6:6">
      <c r="F1527" s="126"/>
    </row>
    <row r="1528" s="64" customFormat="1" ht="13.5" spans="6:6">
      <c r="F1528" s="126"/>
    </row>
    <row r="1529" s="64" customFormat="1" ht="13.5" spans="6:6">
      <c r="F1529" s="126"/>
    </row>
    <row r="1530" s="64" customFormat="1" ht="13.5" spans="6:6">
      <c r="F1530" s="126"/>
    </row>
    <row r="1531" s="64" customFormat="1" ht="13.5" spans="6:6">
      <c r="F1531" s="126"/>
    </row>
    <row r="1532" s="64" customFormat="1" ht="13.5" spans="6:6">
      <c r="F1532" s="126"/>
    </row>
    <row r="1533" s="64" customFormat="1" ht="13.5" spans="6:6">
      <c r="F1533" s="126"/>
    </row>
    <row r="1534" s="64" customFormat="1" ht="13.5" spans="6:6">
      <c r="F1534" s="126"/>
    </row>
    <row r="1535" s="64" customFormat="1" ht="13.5" spans="6:6">
      <c r="F1535" s="126"/>
    </row>
    <row r="1536" s="64" customFormat="1" ht="13.5" spans="6:6">
      <c r="F1536" s="126"/>
    </row>
    <row r="1537" s="64" customFormat="1" ht="13.5" spans="6:6">
      <c r="F1537" s="126"/>
    </row>
    <row r="1538" s="64" customFormat="1" ht="13.5" spans="6:6">
      <c r="F1538" s="126"/>
    </row>
    <row r="1539" s="64" customFormat="1" ht="13.5" spans="6:6">
      <c r="F1539" s="126"/>
    </row>
    <row r="1540" s="64" customFormat="1" ht="13.5" spans="6:6">
      <c r="F1540" s="126"/>
    </row>
    <row r="1541" s="64" customFormat="1" ht="13.5" spans="6:6">
      <c r="F1541" s="126"/>
    </row>
    <row r="1542" s="64" customFormat="1" ht="13.5" spans="6:6">
      <c r="F1542" s="126"/>
    </row>
    <row r="1543" s="64" customFormat="1" ht="13.5" spans="6:6">
      <c r="F1543" s="126"/>
    </row>
    <row r="1544" s="64" customFormat="1" ht="13.5" spans="6:6">
      <c r="F1544" s="126"/>
    </row>
    <row r="1545" s="64" customFormat="1" ht="13.5" spans="6:6">
      <c r="F1545" s="126"/>
    </row>
    <row r="1546" s="64" customFormat="1" ht="13.5" spans="6:6">
      <c r="F1546" s="126"/>
    </row>
    <row r="1547" s="64" customFormat="1" ht="13.5" spans="6:6">
      <c r="F1547" s="126"/>
    </row>
    <row r="1548" s="64" customFormat="1" ht="13.5" spans="6:6">
      <c r="F1548" s="126"/>
    </row>
    <row r="1549" s="64" customFormat="1" ht="13.5" spans="6:6">
      <c r="F1549" s="126"/>
    </row>
    <row r="1550" s="64" customFormat="1" ht="13.5" spans="6:6">
      <c r="F1550" s="126"/>
    </row>
    <row r="1551" s="64" customFormat="1" ht="13.5" spans="6:6">
      <c r="F1551" s="126"/>
    </row>
    <row r="1552" s="64" customFormat="1" ht="13.5" spans="6:6">
      <c r="F1552" s="126"/>
    </row>
    <row r="1553" s="64" customFormat="1" ht="13.5" spans="6:6">
      <c r="F1553" s="126"/>
    </row>
    <row r="1554" s="64" customFormat="1" ht="13.5" spans="6:6">
      <c r="F1554" s="126"/>
    </row>
    <row r="1555" s="64" customFormat="1" ht="13.5" spans="6:6">
      <c r="F1555" s="126"/>
    </row>
    <row r="1556" s="64" customFormat="1" ht="13.5" spans="6:6">
      <c r="F1556" s="126"/>
    </row>
    <row r="1557" s="64" customFormat="1" ht="13.5" spans="6:6">
      <c r="F1557" s="126"/>
    </row>
    <row r="1558" s="64" customFormat="1" ht="13.5" spans="6:6">
      <c r="F1558" s="126"/>
    </row>
    <row r="1559" s="64" customFormat="1" ht="13.5" spans="6:6">
      <c r="F1559" s="126"/>
    </row>
    <row r="1560" s="64" customFormat="1" ht="13.5" spans="6:6">
      <c r="F1560" s="126"/>
    </row>
    <row r="1561" s="64" customFormat="1" ht="13.5" spans="6:6">
      <c r="F1561" s="126"/>
    </row>
    <row r="1562" s="64" customFormat="1" ht="13.5" spans="6:6">
      <c r="F1562" s="126"/>
    </row>
    <row r="1563" s="64" customFormat="1" ht="13.5" spans="6:6">
      <c r="F1563" s="126"/>
    </row>
    <row r="1564" s="64" customFormat="1" ht="13.5" spans="6:6">
      <c r="F1564" s="126"/>
    </row>
    <row r="1565" s="64" customFormat="1" ht="13.5" spans="6:6">
      <c r="F1565" s="126"/>
    </row>
    <row r="1566" s="64" customFormat="1" ht="13.5" spans="6:6">
      <c r="F1566" s="126"/>
    </row>
    <row r="1567" s="64" customFormat="1" ht="13.5" spans="6:6">
      <c r="F1567" s="126"/>
    </row>
    <row r="1568" s="64" customFormat="1" ht="13.5" spans="6:6">
      <c r="F1568" s="126"/>
    </row>
    <row r="1569" s="64" customFormat="1" ht="13.5" spans="6:6">
      <c r="F1569" s="126"/>
    </row>
    <row r="1570" s="64" customFormat="1" ht="13.5" spans="6:6">
      <c r="F1570" s="126"/>
    </row>
    <row r="1571" s="64" customFormat="1" ht="13.5" spans="6:6">
      <c r="F1571" s="126"/>
    </row>
    <row r="1572" s="64" customFormat="1" ht="13.5" spans="6:6">
      <c r="F1572" s="126"/>
    </row>
    <row r="1573" s="64" customFormat="1" ht="13.5" spans="6:6">
      <c r="F1573" s="126"/>
    </row>
    <row r="1574" s="64" customFormat="1" ht="13.5" spans="6:6">
      <c r="F1574" s="126"/>
    </row>
    <row r="1575" s="64" customFormat="1" ht="13.5" spans="6:6">
      <c r="F1575" s="126"/>
    </row>
    <row r="1576" s="64" customFormat="1" ht="13.5" spans="6:6">
      <c r="F1576" s="126"/>
    </row>
    <row r="1577" s="64" customFormat="1" ht="13.5" spans="6:6">
      <c r="F1577" s="126"/>
    </row>
    <row r="1578" s="64" customFormat="1" ht="13.5" spans="6:6">
      <c r="F1578" s="126"/>
    </row>
    <row r="1579" s="64" customFormat="1" ht="13.5" spans="6:6">
      <c r="F1579" s="126"/>
    </row>
    <row r="1580" s="64" customFormat="1" ht="13.5" spans="6:6">
      <c r="F1580" s="126"/>
    </row>
    <row r="1581" s="64" customFormat="1" ht="13.5" spans="6:6">
      <c r="F1581" s="126"/>
    </row>
    <row r="1582" s="64" customFormat="1" ht="13.5" spans="6:6">
      <c r="F1582" s="126"/>
    </row>
    <row r="1583" s="64" customFormat="1" ht="13.5" spans="6:6">
      <c r="F1583" s="126"/>
    </row>
    <row r="1584" s="64" customFormat="1" ht="13.5" spans="6:6">
      <c r="F1584" s="126"/>
    </row>
    <row r="1585" s="64" customFormat="1" ht="13.5" spans="6:6">
      <c r="F1585" s="126"/>
    </row>
    <row r="1586" s="64" customFormat="1" ht="13.5" spans="6:6">
      <c r="F1586" s="126"/>
    </row>
    <row r="1587" s="64" customFormat="1" ht="13.5" spans="6:6">
      <c r="F1587" s="126"/>
    </row>
    <row r="1588" s="64" customFormat="1" ht="13.5" spans="6:6">
      <c r="F1588" s="126"/>
    </row>
    <row r="1589" s="64" customFormat="1" ht="13.5" spans="6:6">
      <c r="F1589" s="126"/>
    </row>
    <row r="1590" s="64" customFormat="1" ht="13.5" spans="6:6">
      <c r="F1590" s="126"/>
    </row>
    <row r="1591" s="64" customFormat="1" ht="13.5" spans="6:6">
      <c r="F1591" s="126"/>
    </row>
    <row r="1592" s="64" customFormat="1" ht="13.5" spans="6:6">
      <c r="F1592" s="126"/>
    </row>
    <row r="1593" s="64" customFormat="1" ht="13.5" spans="6:6">
      <c r="F1593" s="126"/>
    </row>
    <row r="1594" s="64" customFormat="1" ht="13.5" spans="6:6">
      <c r="F1594" s="126"/>
    </row>
    <row r="1595" s="64" customFormat="1" ht="13.5" spans="6:6">
      <c r="F1595" s="126"/>
    </row>
    <row r="1596" s="64" customFormat="1" ht="13.5" spans="6:6">
      <c r="F1596" s="126"/>
    </row>
    <row r="1597" s="64" customFormat="1" ht="13.5" spans="6:6">
      <c r="F1597" s="126"/>
    </row>
    <row r="1598" s="64" customFormat="1" ht="13.5" spans="6:6">
      <c r="F1598" s="126"/>
    </row>
    <row r="1599" s="64" customFormat="1" ht="13.5" spans="6:6">
      <c r="F1599" s="126"/>
    </row>
    <row r="1600" s="64" customFormat="1" ht="13.5" spans="6:6">
      <c r="F1600" s="126"/>
    </row>
    <row r="1601" s="64" customFormat="1" ht="13.5" spans="6:6">
      <c r="F1601" s="126"/>
    </row>
    <row r="1602" s="64" customFormat="1" ht="13.5" spans="6:6">
      <c r="F1602" s="126"/>
    </row>
    <row r="1603" s="64" customFormat="1" ht="13.5" spans="6:6">
      <c r="F1603" s="126"/>
    </row>
    <row r="1604" s="64" customFormat="1" ht="13.5" spans="6:6">
      <c r="F1604" s="126"/>
    </row>
    <row r="1605" s="64" customFormat="1" ht="13.5" spans="6:6">
      <c r="F1605" s="126"/>
    </row>
    <row r="1606" s="64" customFormat="1" ht="13.5" spans="6:6">
      <c r="F1606" s="126"/>
    </row>
    <row r="1607" s="64" customFormat="1" ht="13.5" spans="6:6">
      <c r="F1607" s="126"/>
    </row>
    <row r="1608" s="64" customFormat="1" ht="13.5" spans="6:6">
      <c r="F1608" s="126"/>
    </row>
    <row r="1609" s="64" customFormat="1" ht="13.5" spans="6:6">
      <c r="F1609" s="126"/>
    </row>
    <row r="1610" s="64" customFormat="1" ht="13.5" spans="6:6">
      <c r="F1610" s="126"/>
    </row>
    <row r="1611" s="64" customFormat="1" ht="13.5" spans="6:6">
      <c r="F1611" s="126"/>
    </row>
    <row r="1612" s="64" customFormat="1" ht="13.5" spans="6:6">
      <c r="F1612" s="126"/>
    </row>
    <row r="1613" s="64" customFormat="1" ht="13.5" spans="6:6">
      <c r="F1613" s="126"/>
    </row>
    <row r="1614" s="64" customFormat="1" ht="13.5" spans="6:6">
      <c r="F1614" s="126"/>
    </row>
    <row r="1615" s="64" customFormat="1" ht="13.5" spans="6:6">
      <c r="F1615" s="126"/>
    </row>
    <row r="1616" s="64" customFormat="1" ht="13.5" spans="6:6">
      <c r="F1616" s="126"/>
    </row>
    <row r="1617" s="64" customFormat="1" ht="13.5" spans="6:6">
      <c r="F1617" s="126"/>
    </row>
    <row r="1618" s="64" customFormat="1" ht="13.5" spans="6:6">
      <c r="F1618" s="126"/>
    </row>
    <row r="1619" s="64" customFormat="1" ht="13.5" spans="6:6">
      <c r="F1619" s="126"/>
    </row>
    <row r="1620" s="64" customFormat="1" ht="13.5" spans="6:6">
      <c r="F1620" s="126"/>
    </row>
    <row r="1621" s="64" customFormat="1" ht="13.5" spans="6:6">
      <c r="F1621" s="126"/>
    </row>
    <row r="1622" s="64" customFormat="1" ht="13.5" spans="6:6">
      <c r="F1622" s="126"/>
    </row>
    <row r="1623" s="64" customFormat="1" ht="13.5" spans="6:6">
      <c r="F1623" s="126"/>
    </row>
    <row r="1624" s="64" customFormat="1" ht="13.5" spans="6:6">
      <c r="F1624" s="126"/>
    </row>
    <row r="1625" s="64" customFormat="1" ht="13.5" spans="6:6">
      <c r="F1625" s="126"/>
    </row>
    <row r="1626" s="64" customFormat="1" ht="13.5" spans="6:6">
      <c r="F1626" s="126"/>
    </row>
    <row r="1627" s="64" customFormat="1" ht="13.5" spans="6:6">
      <c r="F1627" s="126"/>
    </row>
    <row r="1628" s="64" customFormat="1" ht="13.5" spans="6:6">
      <c r="F1628" s="126"/>
    </row>
    <row r="1629" s="64" customFormat="1" ht="13.5" spans="6:6">
      <c r="F1629" s="126"/>
    </row>
    <row r="1630" s="64" customFormat="1" ht="13.5" spans="6:6">
      <c r="F1630" s="126"/>
    </row>
    <row r="1631" s="64" customFormat="1" ht="13.5" spans="6:6">
      <c r="F1631" s="126"/>
    </row>
    <row r="1632" s="64" customFormat="1" ht="13.5" spans="6:6">
      <c r="F1632" s="126"/>
    </row>
    <row r="1633" s="64" customFormat="1" ht="13.5" spans="6:6">
      <c r="F1633" s="126"/>
    </row>
    <row r="1634" s="64" customFormat="1" ht="13.5" spans="6:6">
      <c r="F1634" s="126"/>
    </row>
    <row r="1635" s="64" customFormat="1" ht="13.5" spans="6:6">
      <c r="F1635" s="126"/>
    </row>
    <row r="1636" s="64" customFormat="1" ht="13.5" spans="6:6">
      <c r="F1636" s="126"/>
    </row>
    <row r="1637" s="64" customFormat="1" ht="13.5" spans="6:6">
      <c r="F1637" s="126"/>
    </row>
    <row r="1638" s="64" customFormat="1" ht="13.5" spans="6:6">
      <c r="F1638" s="126"/>
    </row>
    <row r="1639" s="64" customFormat="1" ht="13.5" spans="6:6">
      <c r="F1639" s="126"/>
    </row>
    <row r="1640" s="64" customFormat="1" ht="13.5" spans="6:6">
      <c r="F1640" s="126"/>
    </row>
    <row r="1641" s="64" customFormat="1" ht="13.5" spans="6:6">
      <c r="F1641" s="126"/>
    </row>
    <row r="1642" s="64" customFormat="1" ht="13.5" spans="6:6">
      <c r="F1642" s="126"/>
    </row>
    <row r="1643" s="64" customFormat="1" ht="13.5" spans="6:6">
      <c r="F1643" s="126"/>
    </row>
    <row r="1644" s="64" customFormat="1" ht="13.5" spans="6:6">
      <c r="F1644" s="126"/>
    </row>
    <row r="1645" s="64" customFormat="1" ht="13.5" spans="6:6">
      <c r="F1645" s="126"/>
    </row>
    <row r="1646" s="64" customFormat="1" ht="13.5" spans="6:6">
      <c r="F1646" s="126"/>
    </row>
    <row r="1647" s="64" customFormat="1" ht="13.5" spans="6:6">
      <c r="F1647" s="126"/>
    </row>
    <row r="1648" s="64" customFormat="1" ht="13.5" spans="6:6">
      <c r="F1648" s="126"/>
    </row>
    <row r="1649" s="64" customFormat="1" ht="13.5" spans="6:6">
      <c r="F1649" s="126"/>
    </row>
    <row r="1650" s="64" customFormat="1" ht="13.5" spans="6:6">
      <c r="F1650" s="126"/>
    </row>
    <row r="1651" s="64" customFormat="1" ht="13.5" spans="6:6">
      <c r="F1651" s="126"/>
    </row>
    <row r="1652" s="64" customFormat="1" ht="13.5" spans="6:6">
      <c r="F1652" s="126"/>
    </row>
    <row r="1653" s="64" customFormat="1" ht="13.5" spans="6:6">
      <c r="F1653" s="126"/>
    </row>
    <row r="1654" s="64" customFormat="1" ht="13.5" spans="6:6">
      <c r="F1654" s="126"/>
    </row>
    <row r="1655" s="64" customFormat="1" ht="13.5" spans="6:6">
      <c r="F1655" s="126"/>
    </row>
    <row r="1656" s="64" customFormat="1" ht="13.5" spans="6:6">
      <c r="F1656" s="126"/>
    </row>
    <row r="1657" s="64" customFormat="1" ht="13.5" spans="6:6">
      <c r="F1657" s="126"/>
    </row>
    <row r="1658" s="64" customFormat="1" ht="13.5" spans="6:6">
      <c r="F1658" s="126"/>
    </row>
    <row r="1659" s="64" customFormat="1" ht="13.5" spans="6:6">
      <c r="F1659" s="126"/>
    </row>
    <row r="1660" s="64" customFormat="1" ht="13.5" spans="6:6">
      <c r="F1660" s="126"/>
    </row>
    <row r="1661" s="64" customFormat="1" ht="13.5" spans="6:6">
      <c r="F1661" s="126"/>
    </row>
    <row r="1662" s="64" customFormat="1" ht="13.5" spans="6:6">
      <c r="F1662" s="126"/>
    </row>
    <row r="1663" s="64" customFormat="1" ht="13.5" spans="6:6">
      <c r="F1663" s="126"/>
    </row>
    <row r="1664" s="64" customFormat="1" ht="13.5" spans="6:6">
      <c r="F1664" s="126"/>
    </row>
    <row r="1665" s="64" customFormat="1" ht="13.5" spans="6:6">
      <c r="F1665" s="126"/>
    </row>
    <row r="1666" s="64" customFormat="1" ht="13.5" spans="6:6">
      <c r="F1666" s="126"/>
    </row>
    <row r="1667" s="64" customFormat="1" ht="13.5" spans="6:6">
      <c r="F1667" s="126"/>
    </row>
    <row r="1668" s="64" customFormat="1" ht="13.5" spans="6:6">
      <c r="F1668" s="126"/>
    </row>
    <row r="1669" s="64" customFormat="1" ht="13.5" spans="6:6">
      <c r="F1669" s="126"/>
    </row>
    <row r="1670" s="64" customFormat="1" ht="13.5" spans="6:6">
      <c r="F1670" s="126"/>
    </row>
    <row r="1671" s="64" customFormat="1" ht="13.5" spans="6:6">
      <c r="F1671" s="126"/>
    </row>
    <row r="1672" s="64" customFormat="1" ht="13.5" spans="6:6">
      <c r="F1672" s="126"/>
    </row>
    <row r="1673" s="64" customFormat="1" ht="13.5" spans="6:6">
      <c r="F1673" s="126"/>
    </row>
    <row r="1674" s="64" customFormat="1" ht="13.5" spans="6:6">
      <c r="F1674" s="126"/>
    </row>
    <row r="1675" s="64" customFormat="1" ht="13.5" spans="6:6">
      <c r="F1675" s="126"/>
    </row>
    <row r="1676" s="64" customFormat="1" ht="13.5" spans="6:6">
      <c r="F1676" s="126"/>
    </row>
    <row r="1677" s="64" customFormat="1" ht="13.5" spans="6:6">
      <c r="F1677" s="126"/>
    </row>
    <row r="1678" s="64" customFormat="1" ht="13.5" spans="6:6">
      <c r="F1678" s="126"/>
    </row>
    <row r="1679" s="64" customFormat="1" ht="13.5" spans="6:6">
      <c r="F1679" s="126"/>
    </row>
    <row r="1680" s="64" customFormat="1" ht="13.5" spans="6:6">
      <c r="F1680" s="126"/>
    </row>
    <row r="1681" s="64" customFormat="1" ht="13.5" spans="6:6">
      <c r="F1681" s="126"/>
    </row>
    <row r="1682" s="64" customFormat="1" ht="13.5" spans="6:6">
      <c r="F1682" s="126"/>
    </row>
    <row r="1683" s="64" customFormat="1" ht="13.5" spans="6:6">
      <c r="F1683" s="126"/>
    </row>
    <row r="1684" s="64" customFormat="1" ht="13.5" spans="6:6">
      <c r="F1684" s="126"/>
    </row>
    <row r="1685" s="64" customFormat="1" ht="13.5" spans="6:6">
      <c r="F1685" s="126"/>
    </row>
    <row r="1686" s="64" customFormat="1" ht="13.5" spans="6:6">
      <c r="F1686" s="126"/>
    </row>
    <row r="1687" s="64" customFormat="1" ht="13.5" spans="6:6">
      <c r="F1687" s="126"/>
    </row>
    <row r="1688" s="64" customFormat="1" ht="13.5" spans="6:6">
      <c r="F1688" s="126"/>
    </row>
    <row r="1689" s="64" customFormat="1" ht="13.5" spans="6:6">
      <c r="F1689" s="126"/>
    </row>
    <row r="1690" s="64" customFormat="1" ht="13.5" spans="6:6">
      <c r="F1690" s="126"/>
    </row>
    <row r="1691" s="64" customFormat="1" ht="13.5" spans="6:6">
      <c r="F1691" s="126"/>
    </row>
    <row r="1692" s="64" customFormat="1" ht="13.5" spans="6:6">
      <c r="F1692" s="126"/>
    </row>
    <row r="1693" s="64" customFormat="1" ht="13.5" spans="6:6">
      <c r="F1693" s="126"/>
    </row>
    <row r="1694" s="64" customFormat="1" ht="13.5" spans="6:6">
      <c r="F1694" s="126"/>
    </row>
    <row r="1695" s="64" customFormat="1" ht="13.5" spans="6:6">
      <c r="F1695" s="126"/>
    </row>
    <row r="1696" s="64" customFormat="1" ht="13.5" spans="6:6">
      <c r="F1696" s="126"/>
    </row>
    <row r="1697" s="64" customFormat="1" ht="13.5" spans="6:6">
      <c r="F1697" s="126"/>
    </row>
    <row r="1698" s="64" customFormat="1" ht="13.5" spans="6:6">
      <c r="F1698" s="126"/>
    </row>
    <row r="1699" s="64" customFormat="1" ht="13.5" spans="6:6">
      <c r="F1699" s="126"/>
    </row>
    <row r="1700" s="64" customFormat="1" ht="13.5" spans="6:6">
      <c r="F1700" s="126"/>
    </row>
    <row r="1701" s="64" customFormat="1" ht="13.5" spans="6:6">
      <c r="F1701" s="126"/>
    </row>
    <row r="1702" s="64" customFormat="1" ht="13.5" spans="6:6">
      <c r="F1702" s="126"/>
    </row>
    <row r="1703" s="64" customFormat="1" ht="13.5" spans="6:6">
      <c r="F1703" s="126"/>
    </row>
    <row r="1704" s="64" customFormat="1" ht="13.5" spans="6:6">
      <c r="F1704" s="126"/>
    </row>
    <row r="1705" s="64" customFormat="1" ht="13.5" spans="6:6">
      <c r="F1705" s="126"/>
    </row>
    <row r="1706" s="64" customFormat="1" ht="13.5" spans="6:6">
      <c r="F1706" s="126"/>
    </row>
    <row r="1707" s="64" customFormat="1" ht="13.5" spans="6:6">
      <c r="F1707" s="126"/>
    </row>
    <row r="1708" s="64" customFormat="1" ht="13.5" spans="6:6">
      <c r="F1708" s="126"/>
    </row>
    <row r="1709" s="64" customFormat="1" ht="13.5" spans="6:6">
      <c r="F1709" s="126"/>
    </row>
    <row r="1710" s="64" customFormat="1" ht="13.5" spans="6:6">
      <c r="F1710" s="126"/>
    </row>
    <row r="1711" s="64" customFormat="1" ht="13.5" spans="6:6">
      <c r="F1711" s="126"/>
    </row>
    <row r="1712" s="64" customFormat="1" ht="13.5" spans="6:6">
      <c r="F1712" s="126"/>
    </row>
    <row r="1713" s="64" customFormat="1" ht="13.5" spans="6:6">
      <c r="F1713" s="126"/>
    </row>
    <row r="1714" s="64" customFormat="1" ht="13.5" spans="6:6">
      <c r="F1714" s="126"/>
    </row>
    <row r="1715" s="64" customFormat="1" ht="13.5" spans="6:6">
      <c r="F1715" s="126"/>
    </row>
    <row r="1716" s="64" customFormat="1" ht="13.5" spans="6:6">
      <c r="F1716" s="126"/>
    </row>
    <row r="1717" s="64" customFormat="1" ht="13.5" spans="6:6">
      <c r="F1717" s="126"/>
    </row>
    <row r="1718" s="64" customFormat="1" ht="13.5" spans="6:6">
      <c r="F1718" s="126"/>
    </row>
    <row r="1719" s="64" customFormat="1" ht="13.5" spans="6:6">
      <c r="F1719" s="126"/>
    </row>
    <row r="1720" s="64" customFormat="1" ht="13.5" spans="6:6">
      <c r="F1720" s="126"/>
    </row>
    <row r="1721" s="64" customFormat="1" ht="13.5" spans="6:6">
      <c r="F1721" s="126"/>
    </row>
    <row r="1722" s="64" customFormat="1" ht="13.5" spans="6:6">
      <c r="F1722" s="126"/>
    </row>
    <row r="1723" s="64" customFormat="1" ht="13.5" spans="6:6">
      <c r="F1723" s="126"/>
    </row>
    <row r="1724" s="64" customFormat="1" ht="13.5" spans="6:6">
      <c r="F1724" s="126"/>
    </row>
    <row r="1725" s="64" customFormat="1" ht="13.5" spans="6:6">
      <c r="F1725" s="126"/>
    </row>
    <row r="1726" s="64" customFormat="1" ht="13.5" spans="6:6">
      <c r="F1726" s="126"/>
    </row>
    <row r="1727" s="64" customFormat="1" ht="13.5" spans="6:6">
      <c r="F1727" s="126"/>
    </row>
    <row r="1728" s="64" customFormat="1" ht="13.5" spans="6:6">
      <c r="F1728" s="126"/>
    </row>
    <row r="1729" s="64" customFormat="1" ht="13.5" spans="6:6">
      <c r="F1729" s="126"/>
    </row>
    <row r="1730" s="64" customFormat="1" ht="13.5" spans="6:6">
      <c r="F1730" s="126"/>
    </row>
    <row r="1731" s="64" customFormat="1" ht="13.5" spans="6:6">
      <c r="F1731" s="126"/>
    </row>
    <row r="1732" s="64" customFormat="1" ht="13.5" spans="6:6">
      <c r="F1732" s="126"/>
    </row>
    <row r="1733" s="64" customFormat="1" ht="13.5" spans="6:6">
      <c r="F1733" s="126"/>
    </row>
    <row r="1734" s="64" customFormat="1" ht="13.5" spans="6:6">
      <c r="F1734" s="126"/>
    </row>
    <row r="1735" s="64" customFormat="1" ht="13.5" spans="6:6">
      <c r="F1735" s="126"/>
    </row>
    <row r="1736" s="64" customFormat="1" ht="13.5" spans="6:6">
      <c r="F1736" s="126"/>
    </row>
    <row r="1737" s="64" customFormat="1" ht="13.5" spans="6:6">
      <c r="F1737" s="126"/>
    </row>
    <row r="1738" s="64" customFormat="1" ht="13.5" spans="6:6">
      <c r="F1738" s="126"/>
    </row>
    <row r="1739" s="64" customFormat="1" ht="13.5" spans="6:6">
      <c r="F1739" s="126"/>
    </row>
    <row r="1740" s="64" customFormat="1" ht="13.5" spans="6:6">
      <c r="F1740" s="126"/>
    </row>
    <row r="1741" s="64" customFormat="1" ht="13.5" spans="6:6">
      <c r="F1741" s="126"/>
    </row>
    <row r="1742" s="64" customFormat="1" ht="13.5" spans="6:6">
      <c r="F1742" s="126"/>
    </row>
    <row r="1743" s="64" customFormat="1" ht="13.5" spans="6:6">
      <c r="F1743" s="126"/>
    </row>
    <row r="1744" s="64" customFormat="1" ht="13.5" spans="6:6">
      <c r="F1744" s="126"/>
    </row>
    <row r="1745" s="64" customFormat="1" ht="13.5" spans="6:6">
      <c r="F1745" s="126"/>
    </row>
    <row r="1746" s="64" customFormat="1" ht="13.5" spans="6:6">
      <c r="F1746" s="126"/>
    </row>
    <row r="1747" s="64" customFormat="1" ht="13.5" spans="6:6">
      <c r="F1747" s="126"/>
    </row>
    <row r="1748" s="64" customFormat="1" ht="13.5" spans="6:6">
      <c r="F1748" s="126"/>
    </row>
    <row r="1749" s="64" customFormat="1" ht="13.5" spans="6:6">
      <c r="F1749" s="126"/>
    </row>
    <row r="1750" s="64" customFormat="1" ht="13.5" spans="6:6">
      <c r="F1750" s="126"/>
    </row>
    <row r="1751" s="64" customFormat="1" ht="13.5" spans="6:6">
      <c r="F1751" s="126"/>
    </row>
    <row r="1752" s="64" customFormat="1" ht="13.5" spans="6:6">
      <c r="F1752" s="126"/>
    </row>
    <row r="1753" s="64" customFormat="1" ht="13.5" spans="6:6">
      <c r="F1753" s="126"/>
    </row>
    <row r="1754" s="64" customFormat="1" ht="13.5" spans="6:6">
      <c r="F1754" s="126"/>
    </row>
    <row r="1755" s="64" customFormat="1" ht="13.5" spans="6:6">
      <c r="F1755" s="126"/>
    </row>
    <row r="1756" s="64" customFormat="1" ht="13.5" spans="6:6">
      <c r="F1756" s="126"/>
    </row>
    <row r="1757" s="64" customFormat="1" ht="13.5" spans="6:6">
      <c r="F1757" s="126"/>
    </row>
    <row r="1758" s="64" customFormat="1" ht="13.5" spans="6:6">
      <c r="F1758" s="126"/>
    </row>
    <row r="1759" s="64" customFormat="1" ht="13.5" spans="6:6">
      <c r="F1759" s="126"/>
    </row>
    <row r="1760" s="64" customFormat="1" ht="13.5" spans="6:6">
      <c r="F1760" s="126"/>
    </row>
    <row r="1761" s="64" customFormat="1" ht="13.5" spans="6:6">
      <c r="F1761" s="126"/>
    </row>
    <row r="1762" s="64" customFormat="1" ht="13.5" spans="6:6">
      <c r="F1762" s="126"/>
    </row>
    <row r="1763" s="64" customFormat="1" ht="13.5" spans="6:6">
      <c r="F1763" s="126"/>
    </row>
    <row r="1764" s="64" customFormat="1" ht="13.5" spans="6:6">
      <c r="F1764" s="126"/>
    </row>
    <row r="1765" s="64" customFormat="1" ht="13.5" spans="6:6">
      <c r="F1765" s="126"/>
    </row>
    <row r="1766" s="64" customFormat="1" ht="13.5" spans="6:6">
      <c r="F1766" s="126"/>
    </row>
    <row r="1767" s="64" customFormat="1" ht="13.5" spans="6:6">
      <c r="F1767" s="126"/>
    </row>
    <row r="1768" s="64" customFormat="1" ht="13.5" spans="6:6">
      <c r="F1768" s="126"/>
    </row>
    <row r="1769" s="64" customFormat="1" ht="13.5" spans="6:6">
      <c r="F1769" s="126"/>
    </row>
    <row r="1770" s="64" customFormat="1" ht="13.5" spans="6:6">
      <c r="F1770" s="126"/>
    </row>
    <row r="1771" s="64" customFormat="1" ht="13.5" spans="6:6">
      <c r="F1771" s="126"/>
    </row>
    <row r="1772" s="64" customFormat="1" ht="13.5" spans="6:6">
      <c r="F1772" s="126"/>
    </row>
    <row r="1773" s="64" customFormat="1" ht="13.5" spans="6:6">
      <c r="F1773" s="126"/>
    </row>
    <row r="1774" s="64" customFormat="1" ht="13.5" spans="6:6">
      <c r="F1774" s="126"/>
    </row>
    <row r="1775" s="64" customFormat="1" ht="13.5" spans="6:6">
      <c r="F1775" s="126"/>
    </row>
    <row r="1776" s="64" customFormat="1" ht="13.5" spans="6:6">
      <c r="F1776" s="126"/>
    </row>
    <row r="1777" s="64" customFormat="1" ht="13.5" spans="6:6">
      <c r="F1777" s="126"/>
    </row>
    <row r="1778" s="64" customFormat="1" ht="13.5" spans="6:6">
      <c r="F1778" s="126"/>
    </row>
    <row r="1779" s="64" customFormat="1" ht="13.5" spans="6:6">
      <c r="F1779" s="126"/>
    </row>
    <row r="1780" s="64" customFormat="1" ht="13.5" spans="6:6">
      <c r="F1780" s="126"/>
    </row>
    <row r="1781" s="64" customFormat="1" ht="13.5" spans="6:6">
      <c r="F1781" s="126"/>
    </row>
    <row r="1782" s="64" customFormat="1" ht="13.5" spans="6:6">
      <c r="F1782" s="126"/>
    </row>
    <row r="1783" s="64" customFormat="1" ht="13.5" spans="6:6">
      <c r="F1783" s="126"/>
    </row>
    <row r="1784" s="64" customFormat="1" ht="13.5" spans="6:6">
      <c r="F1784" s="126"/>
    </row>
    <row r="1785" s="64" customFormat="1" ht="13.5" spans="6:6">
      <c r="F1785" s="126"/>
    </row>
    <row r="1786" s="64" customFormat="1" ht="13.5" spans="6:6">
      <c r="F1786" s="126"/>
    </row>
    <row r="1787" s="64" customFormat="1" ht="13.5" spans="6:6">
      <c r="F1787" s="126"/>
    </row>
    <row r="1788" s="64" customFormat="1" ht="13.5" spans="6:6">
      <c r="F1788" s="126"/>
    </row>
    <row r="1789" s="64" customFormat="1" ht="13.5" spans="6:6">
      <c r="F1789" s="126"/>
    </row>
    <row r="1790" s="64" customFormat="1" ht="13.5" spans="6:6">
      <c r="F1790" s="126"/>
    </row>
    <row r="1791" s="64" customFormat="1" ht="13.5" spans="6:6">
      <c r="F1791" s="126"/>
    </row>
    <row r="1792" s="64" customFormat="1" ht="13.5" spans="6:6">
      <c r="F1792" s="126"/>
    </row>
    <row r="1793" s="64" customFormat="1" ht="13.5" spans="6:6">
      <c r="F1793" s="126"/>
    </row>
    <row r="1794" s="64" customFormat="1" ht="13.5" spans="6:6">
      <c r="F1794" s="126"/>
    </row>
    <row r="1795" s="64" customFormat="1" ht="13.5" spans="6:6">
      <c r="F1795" s="126"/>
    </row>
    <row r="1796" s="64" customFormat="1" ht="13.5" spans="6:6">
      <c r="F1796" s="126"/>
    </row>
    <row r="1797" s="64" customFormat="1" ht="13.5" spans="6:6">
      <c r="F1797" s="126"/>
    </row>
    <row r="1798" s="64" customFormat="1" ht="13.5" spans="6:6">
      <c r="F1798" s="126"/>
    </row>
    <row r="1799" s="64" customFormat="1" ht="13.5" spans="6:6">
      <c r="F1799" s="126"/>
    </row>
    <row r="1800" s="64" customFormat="1" ht="13.5" spans="6:6">
      <c r="F1800" s="126"/>
    </row>
    <row r="1801" s="64" customFormat="1" ht="13.5" spans="6:6">
      <c r="F1801" s="126"/>
    </row>
    <row r="1802" s="64" customFormat="1" ht="13.5" spans="6:6">
      <c r="F1802" s="126"/>
    </row>
    <row r="1803" s="64" customFormat="1" ht="13.5" spans="6:6">
      <c r="F1803" s="126"/>
    </row>
    <row r="1804" s="64" customFormat="1" ht="13.5" spans="6:6">
      <c r="F1804" s="126"/>
    </row>
    <row r="1805" s="64" customFormat="1" ht="13.5" spans="6:6">
      <c r="F1805" s="126"/>
    </row>
    <row r="1806" s="64" customFormat="1" ht="13.5" spans="6:6">
      <c r="F1806" s="126"/>
    </row>
    <row r="1807" s="64" customFormat="1" ht="13.5" spans="6:6">
      <c r="F1807" s="126"/>
    </row>
    <row r="1808" s="64" customFormat="1" ht="13.5" spans="6:6">
      <c r="F1808" s="126"/>
    </row>
    <row r="1809" s="64" customFormat="1" ht="13.5" spans="6:6">
      <c r="F1809" s="126"/>
    </row>
    <row r="1810" s="64" customFormat="1" ht="13.5" spans="6:6">
      <c r="F1810" s="126"/>
    </row>
    <row r="1811" s="64" customFormat="1" ht="13.5" spans="6:6">
      <c r="F1811" s="126"/>
    </row>
    <row r="1812" s="64" customFormat="1" ht="13.5" spans="6:6">
      <c r="F1812" s="126"/>
    </row>
    <row r="1813" s="64" customFormat="1" ht="13.5" spans="6:6">
      <c r="F1813" s="126"/>
    </row>
    <row r="1814" s="64" customFormat="1" ht="13.5" spans="6:6">
      <c r="F1814" s="126"/>
    </row>
    <row r="1815" s="64" customFormat="1" ht="13.5" spans="6:6">
      <c r="F1815" s="126"/>
    </row>
    <row r="1816" s="64" customFormat="1" ht="13.5" spans="6:6">
      <c r="F1816" s="126"/>
    </row>
    <row r="1817" s="64" customFormat="1" ht="13.5" spans="6:6">
      <c r="F1817" s="126"/>
    </row>
    <row r="1818" s="64" customFormat="1" ht="13.5" spans="6:6">
      <c r="F1818" s="126"/>
    </row>
    <row r="1819" s="64" customFormat="1" ht="13.5" spans="6:6">
      <c r="F1819" s="126"/>
    </row>
    <row r="1820" s="64" customFormat="1" ht="13.5" spans="6:6">
      <c r="F1820" s="126"/>
    </row>
    <row r="1821" s="64" customFormat="1" ht="13.5" spans="6:6">
      <c r="F1821" s="126"/>
    </row>
    <row r="1822" s="64" customFormat="1" ht="13.5" spans="6:6">
      <c r="F1822" s="126"/>
    </row>
    <row r="1823" s="64" customFormat="1" ht="13.5" spans="6:6">
      <c r="F1823" s="126"/>
    </row>
    <row r="1824" s="64" customFormat="1" ht="13.5" spans="6:6">
      <c r="F1824" s="126"/>
    </row>
    <row r="1825" s="64" customFormat="1" ht="13.5" spans="6:6">
      <c r="F1825" s="126"/>
    </row>
    <row r="1826" s="64" customFormat="1" ht="13.5" spans="6:6">
      <c r="F1826" s="126"/>
    </row>
    <row r="1827" s="64" customFormat="1" ht="13.5" spans="6:6">
      <c r="F1827" s="126"/>
    </row>
    <row r="1828" s="64" customFormat="1" ht="13.5" spans="6:6">
      <c r="F1828" s="126"/>
    </row>
    <row r="1829" s="64" customFormat="1" ht="13.5" spans="6:6">
      <c r="F1829" s="126"/>
    </row>
    <row r="1830" s="64" customFormat="1" ht="13.5" spans="6:6">
      <c r="F1830" s="126"/>
    </row>
    <row r="1831" s="64" customFormat="1" ht="13.5" spans="6:6">
      <c r="F1831" s="126"/>
    </row>
    <row r="1832" s="64" customFormat="1" ht="13.5" spans="6:6">
      <c r="F1832" s="126"/>
    </row>
    <row r="1833" s="64" customFormat="1" ht="13.5" spans="6:6">
      <c r="F1833" s="126"/>
    </row>
    <row r="1834" s="64" customFormat="1" ht="13.5" spans="6:6">
      <c r="F1834" s="126"/>
    </row>
    <row r="1835" s="64" customFormat="1" ht="13.5" spans="6:6">
      <c r="F1835" s="126"/>
    </row>
    <row r="1836" s="64" customFormat="1" ht="13.5" spans="6:6">
      <c r="F1836" s="126"/>
    </row>
    <row r="1837" s="64" customFormat="1" ht="13.5" spans="6:6">
      <c r="F1837" s="126"/>
    </row>
    <row r="1838" s="64" customFormat="1" ht="13.5" spans="6:6">
      <c r="F1838" s="126"/>
    </row>
    <row r="1839" s="64" customFormat="1" ht="13.5" spans="6:6">
      <c r="F1839" s="126"/>
    </row>
    <row r="1840" s="64" customFormat="1" ht="13.5" spans="6:6">
      <c r="F1840" s="126"/>
    </row>
    <row r="1841" s="64" customFormat="1" ht="13.5" spans="6:6">
      <c r="F1841" s="126"/>
    </row>
    <row r="1842" s="64" customFormat="1" ht="13.5" spans="6:6">
      <c r="F1842" s="126"/>
    </row>
    <row r="1843" s="64" customFormat="1" ht="13.5" spans="6:6">
      <c r="F1843" s="126"/>
    </row>
    <row r="1844" s="64" customFormat="1" ht="13.5" spans="6:6">
      <c r="F1844" s="126"/>
    </row>
    <row r="1845" s="64" customFormat="1" ht="13.5" spans="6:6">
      <c r="F1845" s="126"/>
    </row>
    <row r="1846" s="64" customFormat="1" ht="13.5" spans="6:6">
      <c r="F1846" s="126"/>
    </row>
    <row r="1847" s="64" customFormat="1" ht="13.5" spans="6:6">
      <c r="F1847" s="126"/>
    </row>
    <row r="1848" s="64" customFormat="1" ht="13.5" spans="6:6">
      <c r="F1848" s="126"/>
    </row>
    <row r="1849" s="64" customFormat="1" ht="13.5" spans="6:6">
      <c r="F1849" s="126"/>
    </row>
    <row r="1850" s="64" customFormat="1" ht="13.5" spans="6:6">
      <c r="F1850" s="126"/>
    </row>
    <row r="1851" s="64" customFormat="1" ht="13.5" spans="6:6">
      <c r="F1851" s="126"/>
    </row>
    <row r="1852" s="64" customFormat="1" ht="13.5" spans="6:6">
      <c r="F1852" s="126"/>
    </row>
    <row r="1853" s="64" customFormat="1" ht="13.5" spans="6:6">
      <c r="F1853" s="126"/>
    </row>
    <row r="1854" s="64" customFormat="1" ht="13.5" spans="6:6">
      <c r="F1854" s="126"/>
    </row>
    <row r="1855" s="64" customFormat="1" ht="13.5" spans="6:6">
      <c r="F1855" s="126"/>
    </row>
    <row r="1856" s="64" customFormat="1" ht="13.5" spans="6:6">
      <c r="F1856" s="126"/>
    </row>
    <row r="1857" s="64" customFormat="1" ht="13.5" spans="6:6">
      <c r="F1857" s="126"/>
    </row>
    <row r="1858" s="64" customFormat="1" ht="13.5" spans="6:6">
      <c r="F1858" s="126"/>
    </row>
    <row r="1859" s="64" customFormat="1" ht="13.5" spans="6:6">
      <c r="F1859" s="126"/>
    </row>
    <row r="1860" s="64" customFormat="1" ht="13.5" spans="6:6">
      <c r="F1860" s="126"/>
    </row>
    <row r="1861" s="64" customFormat="1" ht="13.5" spans="6:6">
      <c r="F1861" s="126"/>
    </row>
    <row r="1862" s="64" customFormat="1" ht="13.5" spans="6:6">
      <c r="F1862" s="126"/>
    </row>
    <row r="1863" s="64" customFormat="1" ht="13.5" spans="6:6">
      <c r="F1863" s="126"/>
    </row>
    <row r="1864" s="64" customFormat="1" ht="13.5" spans="6:6">
      <c r="F1864" s="126"/>
    </row>
    <row r="1865" s="64" customFormat="1" ht="13.5" spans="6:6">
      <c r="F1865" s="126"/>
    </row>
    <row r="1866" s="64" customFormat="1" ht="13.5" spans="6:6">
      <c r="F1866" s="126"/>
    </row>
    <row r="1867" s="64" customFormat="1" ht="13.5" spans="6:6">
      <c r="F1867" s="126"/>
    </row>
    <row r="1868" s="64" customFormat="1" ht="13.5" spans="6:6">
      <c r="F1868" s="126"/>
    </row>
    <row r="1869" s="64" customFormat="1" ht="13.5" spans="6:6">
      <c r="F1869" s="126"/>
    </row>
    <row r="1870" s="64" customFormat="1" ht="13.5" spans="6:6">
      <c r="F1870" s="126"/>
    </row>
    <row r="1871" s="64" customFormat="1" ht="13.5" spans="6:6">
      <c r="F1871" s="126"/>
    </row>
    <row r="1872" s="64" customFormat="1" ht="13.5" spans="6:6">
      <c r="F1872" s="126"/>
    </row>
    <row r="1873" s="64" customFormat="1" ht="13.5" spans="6:6">
      <c r="F1873" s="126"/>
    </row>
    <row r="1874" s="64" customFormat="1" ht="13.5" spans="6:6">
      <c r="F1874" s="126"/>
    </row>
    <row r="1875" s="64" customFormat="1" ht="13.5" spans="6:6">
      <c r="F1875" s="126"/>
    </row>
    <row r="1876" s="64" customFormat="1" ht="13.5" spans="6:6">
      <c r="F1876" s="126"/>
    </row>
    <row r="1877" s="64" customFormat="1" ht="13.5" spans="6:6">
      <c r="F1877" s="126"/>
    </row>
    <row r="1878" s="64" customFormat="1" ht="13.5" spans="6:6">
      <c r="F1878" s="126"/>
    </row>
    <row r="1879" s="64" customFormat="1" ht="13.5" spans="6:6">
      <c r="F1879" s="126"/>
    </row>
    <row r="1880" s="64" customFormat="1" ht="13.5" spans="6:6">
      <c r="F1880" s="126"/>
    </row>
    <row r="1881" s="64" customFormat="1" ht="13.5" spans="6:6">
      <c r="F1881" s="126"/>
    </row>
    <row r="1882" s="64" customFormat="1" ht="13.5" spans="6:6">
      <c r="F1882" s="126"/>
    </row>
    <row r="1883" s="64" customFormat="1" ht="13.5" spans="6:6">
      <c r="F1883" s="126"/>
    </row>
    <row r="1884" s="64" customFormat="1" ht="13.5" spans="6:6">
      <c r="F1884" s="126"/>
    </row>
    <row r="1885" s="64" customFormat="1" ht="13.5" spans="6:6">
      <c r="F1885" s="126"/>
    </row>
    <row r="1886" s="64" customFormat="1" ht="13.5" spans="6:6">
      <c r="F1886" s="126"/>
    </row>
    <row r="1887" s="64" customFormat="1" ht="13.5" spans="6:6">
      <c r="F1887" s="126"/>
    </row>
    <row r="1888" s="64" customFormat="1" ht="13.5" spans="6:6">
      <c r="F1888" s="126"/>
    </row>
    <row r="1889" s="64" customFormat="1" ht="13.5" spans="6:6">
      <c r="F1889" s="126"/>
    </row>
    <row r="1890" s="64" customFormat="1" ht="13.5" spans="6:6">
      <c r="F1890" s="126"/>
    </row>
    <row r="1891" s="64" customFormat="1" ht="13.5" spans="6:6">
      <c r="F1891" s="126"/>
    </row>
    <row r="1892" s="64" customFormat="1" ht="13.5" spans="6:6">
      <c r="F1892" s="126"/>
    </row>
    <row r="1893" s="64" customFormat="1" ht="13.5" spans="6:6">
      <c r="F1893" s="126"/>
    </row>
    <row r="1894" s="64" customFormat="1" ht="13.5" spans="6:6">
      <c r="F1894" s="126"/>
    </row>
    <row r="1895" s="64" customFormat="1" ht="13.5" spans="6:6">
      <c r="F1895" s="126"/>
    </row>
    <row r="1896" s="64" customFormat="1" ht="13.5" spans="6:6">
      <c r="F1896" s="126"/>
    </row>
    <row r="1897" s="64" customFormat="1" ht="13.5" spans="6:6">
      <c r="F1897" s="126"/>
    </row>
    <row r="1898" s="64" customFormat="1" ht="13.5" spans="6:6">
      <c r="F1898" s="126"/>
    </row>
    <row r="1899" s="64" customFormat="1" ht="13.5" spans="6:6">
      <c r="F1899" s="126"/>
    </row>
    <row r="1900" s="64" customFormat="1" ht="13.5" spans="6:6">
      <c r="F1900" s="126"/>
    </row>
    <row r="1901" s="64" customFormat="1" ht="13.5" spans="6:6">
      <c r="F1901" s="126"/>
    </row>
    <row r="1902" s="64" customFormat="1" ht="13.5" spans="6:6">
      <c r="F1902" s="126"/>
    </row>
    <row r="1903" s="64" customFormat="1" ht="13.5" spans="6:6">
      <c r="F1903" s="126"/>
    </row>
    <row r="1904" s="64" customFormat="1" ht="13.5" spans="6:6">
      <c r="F1904" s="126"/>
    </row>
    <row r="1905" s="64" customFormat="1" ht="13.5" spans="6:6">
      <c r="F1905" s="126"/>
    </row>
    <row r="1906" s="64" customFormat="1" ht="13.5" spans="6:6">
      <c r="F1906" s="126"/>
    </row>
    <row r="1907" s="64" customFormat="1" ht="13.5" spans="6:6">
      <c r="F1907" s="126"/>
    </row>
    <row r="1908" s="64" customFormat="1" ht="13.5" spans="6:6">
      <c r="F1908" s="126"/>
    </row>
    <row r="1909" s="64" customFormat="1" ht="13.5" spans="6:6">
      <c r="F1909" s="126"/>
    </row>
    <row r="1910" s="64" customFormat="1" ht="13.5" spans="6:6">
      <c r="F1910" s="126"/>
    </row>
    <row r="1911" s="64" customFormat="1" ht="13.5" spans="6:6">
      <c r="F1911" s="126"/>
    </row>
    <row r="1912" s="64" customFormat="1" ht="13.5" spans="6:6">
      <c r="F1912" s="126"/>
    </row>
    <row r="1913" s="64" customFormat="1" ht="13.5" spans="6:6">
      <c r="F1913" s="126"/>
    </row>
    <row r="1914" s="64" customFormat="1" ht="13.5" spans="6:6">
      <c r="F1914" s="126"/>
    </row>
    <row r="1915" s="64" customFormat="1" ht="13.5" spans="6:6">
      <c r="F1915" s="126"/>
    </row>
    <row r="1916" s="64" customFormat="1" ht="13.5" spans="6:6">
      <c r="F1916" s="126"/>
    </row>
    <row r="1917" s="64" customFormat="1" ht="13.5" spans="6:6">
      <c r="F1917" s="126"/>
    </row>
    <row r="1918" s="64" customFormat="1" ht="13.5" spans="6:6">
      <c r="F1918" s="126"/>
    </row>
    <row r="1919" s="64" customFormat="1" ht="13.5" spans="6:6">
      <c r="F1919" s="126"/>
    </row>
    <row r="1920" s="64" customFormat="1" ht="13.5" spans="6:6">
      <c r="F1920" s="126"/>
    </row>
    <row r="1921" s="64" customFormat="1" ht="13.5" spans="6:6">
      <c r="F1921" s="126"/>
    </row>
    <row r="1922" s="64" customFormat="1" ht="13.5" spans="6:6">
      <c r="F1922" s="126"/>
    </row>
    <row r="1923" s="64" customFormat="1" ht="13.5" spans="6:6">
      <c r="F1923" s="126"/>
    </row>
    <row r="1924" s="64" customFormat="1" ht="13.5" spans="6:6">
      <c r="F1924" s="126"/>
    </row>
    <row r="1925" s="64" customFormat="1" ht="13.5" spans="6:6">
      <c r="F1925" s="126"/>
    </row>
    <row r="1926" s="64" customFormat="1" ht="13.5" spans="6:6">
      <c r="F1926" s="126"/>
    </row>
    <row r="1927" s="64" customFormat="1" ht="13.5" spans="6:6">
      <c r="F1927" s="126"/>
    </row>
    <row r="1928" s="64" customFormat="1" ht="13.5" spans="6:6">
      <c r="F1928" s="126"/>
    </row>
    <row r="1929" s="64" customFormat="1" ht="13.5" spans="6:6">
      <c r="F1929" s="126"/>
    </row>
    <row r="1930" s="64" customFormat="1" ht="13.5" spans="6:6">
      <c r="F1930" s="126"/>
    </row>
    <row r="1931" s="64" customFormat="1" ht="13.5" spans="6:6">
      <c r="F1931" s="126"/>
    </row>
    <row r="1932" s="64" customFormat="1" ht="13.5" spans="6:6">
      <c r="F1932" s="126"/>
    </row>
    <row r="1933" s="64" customFormat="1" ht="13.5" spans="6:6">
      <c r="F1933" s="126"/>
    </row>
    <row r="1934" s="64" customFormat="1" ht="13.5" spans="6:6">
      <c r="F1934" s="126"/>
    </row>
    <row r="1935" s="64" customFormat="1" ht="13.5" spans="6:6">
      <c r="F1935" s="126"/>
    </row>
    <row r="1936" s="64" customFormat="1" ht="13.5" spans="6:6">
      <c r="F1936" s="126"/>
    </row>
    <row r="1937" s="64" customFormat="1" ht="13.5" spans="6:6">
      <c r="F1937" s="126"/>
    </row>
    <row r="1938" s="64" customFormat="1" ht="13.5" spans="6:6">
      <c r="F1938" s="126"/>
    </row>
    <row r="1939" s="64" customFormat="1" ht="13.5" spans="6:6">
      <c r="F1939" s="126"/>
    </row>
    <row r="1940" s="64" customFormat="1" ht="13.5" spans="6:6">
      <c r="F1940" s="126"/>
    </row>
    <row r="1941" s="64" customFormat="1" ht="13.5" spans="6:6">
      <c r="F1941" s="126"/>
    </row>
    <row r="1942" s="64" customFormat="1" ht="13.5" spans="6:6">
      <c r="F1942" s="126"/>
    </row>
    <row r="1943" s="64" customFormat="1" ht="13.5" spans="6:6">
      <c r="F1943" s="126"/>
    </row>
    <row r="1944" s="64" customFormat="1" ht="13.5" spans="6:6">
      <c r="F1944" s="126"/>
    </row>
    <row r="1945" s="64" customFormat="1" ht="13.5" spans="6:6">
      <c r="F1945" s="126"/>
    </row>
    <row r="1946" s="64" customFormat="1" ht="13.5" spans="6:6">
      <c r="F1946" s="126"/>
    </row>
    <row r="1947" s="64" customFormat="1" ht="13.5" spans="6:6">
      <c r="F1947" s="126"/>
    </row>
    <row r="1948" s="64" customFormat="1" ht="13.5" spans="6:6">
      <c r="F1948" s="126"/>
    </row>
    <row r="1949" s="64" customFormat="1" ht="13.5" spans="6:6">
      <c r="F1949" s="126"/>
    </row>
    <row r="1950" s="64" customFormat="1" ht="13.5" spans="6:6">
      <c r="F1950" s="126"/>
    </row>
    <row r="1951" s="64" customFormat="1" ht="13.5" spans="6:6">
      <c r="F1951" s="126"/>
    </row>
    <row r="1952" s="64" customFormat="1" ht="13.5" spans="6:6">
      <c r="F1952" s="126"/>
    </row>
    <row r="1953" s="64" customFormat="1" ht="13.5" spans="6:6">
      <c r="F1953" s="126"/>
    </row>
    <row r="1954" s="64" customFormat="1" ht="13.5" spans="6:6">
      <c r="F1954" s="126"/>
    </row>
    <row r="1955" s="64" customFormat="1" ht="13.5" spans="6:6">
      <c r="F1955" s="126"/>
    </row>
    <row r="1956" s="64" customFormat="1" ht="13.5" spans="6:6">
      <c r="F1956" s="126"/>
    </row>
    <row r="1957" s="64" customFormat="1" ht="13.5" spans="6:6">
      <c r="F1957" s="126"/>
    </row>
    <row r="1958" s="64" customFormat="1" ht="13.5" spans="6:6">
      <c r="F1958" s="126"/>
    </row>
    <row r="1959" s="64" customFormat="1" ht="13.5" spans="6:6">
      <c r="F1959" s="126"/>
    </row>
    <row r="1960" s="64" customFormat="1" ht="13.5" spans="6:6">
      <c r="F1960" s="126"/>
    </row>
    <row r="1961" s="64" customFormat="1" ht="13.5" spans="6:6">
      <c r="F1961" s="126"/>
    </row>
    <row r="1962" s="64" customFormat="1" ht="13.5" spans="6:6">
      <c r="F1962" s="126"/>
    </row>
    <row r="1963" s="64" customFormat="1" ht="13.5" spans="6:6">
      <c r="F1963" s="126"/>
    </row>
    <row r="1964" s="64" customFormat="1" ht="13.5" spans="6:6">
      <c r="F1964" s="126"/>
    </row>
    <row r="1965" s="64" customFormat="1" ht="13.5" spans="6:6">
      <c r="F1965" s="126"/>
    </row>
    <row r="1966" s="64" customFormat="1" ht="13.5" spans="6:6">
      <c r="F1966" s="126"/>
    </row>
    <row r="1967" s="64" customFormat="1" ht="13.5" spans="6:6">
      <c r="F1967" s="126"/>
    </row>
    <row r="1968" s="64" customFormat="1" ht="13.5" spans="6:6">
      <c r="F1968" s="126"/>
    </row>
    <row r="1969" s="64" customFormat="1" ht="13.5" spans="6:6">
      <c r="F1969" s="126"/>
    </row>
    <row r="1970" s="64" customFormat="1" ht="13.5" spans="6:6">
      <c r="F1970" s="126"/>
    </row>
    <row r="1971" s="64" customFormat="1" ht="13.5" spans="6:6">
      <c r="F1971" s="126"/>
    </row>
    <row r="1972" s="64" customFormat="1" ht="13.5" spans="6:6">
      <c r="F1972" s="126"/>
    </row>
    <row r="1973" s="64" customFormat="1" ht="13.5" spans="6:6">
      <c r="F1973" s="126"/>
    </row>
    <row r="1974" s="64" customFormat="1" ht="13.5" spans="6:6">
      <c r="F1974" s="126"/>
    </row>
    <row r="1975" s="64" customFormat="1" ht="13.5" spans="6:6">
      <c r="F1975" s="126"/>
    </row>
    <row r="1976" s="64" customFormat="1" ht="13.5" spans="6:6">
      <c r="F1976" s="126"/>
    </row>
    <row r="1977" s="64" customFormat="1" ht="13.5" spans="6:6">
      <c r="F1977" s="126"/>
    </row>
    <row r="1978" s="64" customFormat="1" ht="13.5" spans="6:6">
      <c r="F1978" s="126"/>
    </row>
    <row r="1979" s="64" customFormat="1" ht="13.5" spans="6:6">
      <c r="F1979" s="126"/>
    </row>
    <row r="1980" s="64" customFormat="1" ht="13.5" spans="6:6">
      <c r="F1980" s="126"/>
    </row>
    <row r="1981" s="64" customFormat="1" ht="13.5" spans="6:6">
      <c r="F1981" s="126"/>
    </row>
    <row r="1982" s="64" customFormat="1" ht="13.5" spans="6:6">
      <c r="F1982" s="126"/>
    </row>
    <row r="1983" s="64" customFormat="1" ht="13.5" spans="6:6">
      <c r="F1983" s="126"/>
    </row>
    <row r="1984" s="64" customFormat="1" ht="13.5" spans="6:6">
      <c r="F1984" s="126"/>
    </row>
    <row r="1985" s="64" customFormat="1" ht="13.5" spans="6:6">
      <c r="F1985" s="126"/>
    </row>
    <row r="1986" s="64" customFormat="1" ht="13.5" spans="6:6">
      <c r="F1986" s="126"/>
    </row>
    <row r="1987" s="64" customFormat="1" ht="13.5" spans="6:6">
      <c r="F1987" s="126"/>
    </row>
    <row r="1988" s="64" customFormat="1" ht="13.5" spans="6:6">
      <c r="F1988" s="126"/>
    </row>
    <row r="1989" s="64" customFormat="1" ht="13.5" spans="6:6">
      <c r="F1989" s="126"/>
    </row>
    <row r="1990" s="64" customFormat="1" ht="13.5" spans="6:6">
      <c r="F1990" s="126"/>
    </row>
    <row r="1991" s="64" customFormat="1" ht="13.5" spans="6:6">
      <c r="F1991" s="126"/>
    </row>
    <row r="1992" s="64" customFormat="1" ht="13.5" spans="6:6">
      <c r="F1992" s="126"/>
    </row>
    <row r="1993" s="64" customFormat="1" ht="13.5" spans="6:6">
      <c r="F1993" s="126"/>
    </row>
    <row r="1994" s="64" customFormat="1" ht="13.5" spans="6:6">
      <c r="F1994" s="126"/>
    </row>
    <row r="1995" s="64" customFormat="1" ht="13.5" spans="6:6">
      <c r="F1995" s="126"/>
    </row>
    <row r="1996" s="64" customFormat="1" ht="13.5" spans="6:6">
      <c r="F1996" s="126"/>
    </row>
    <row r="1997" s="64" customFormat="1" ht="13.5" spans="6:6">
      <c r="F1997" s="126"/>
    </row>
    <row r="1998" s="64" customFormat="1" ht="13.5" spans="6:6">
      <c r="F1998" s="126"/>
    </row>
    <row r="1999" s="64" customFormat="1" ht="13.5" spans="6:6">
      <c r="F1999" s="126"/>
    </row>
    <row r="2000" s="64" customFormat="1" ht="13.5" spans="6:6">
      <c r="F2000" s="126"/>
    </row>
    <row r="2001" s="64" customFormat="1" ht="13.5" spans="6:6">
      <c r="F2001" s="126"/>
    </row>
    <row r="2002" s="64" customFormat="1" ht="13.5" spans="6:6">
      <c r="F2002" s="126"/>
    </row>
    <row r="2003" s="64" customFormat="1" ht="13.5" spans="6:6">
      <c r="F2003" s="126"/>
    </row>
    <row r="2004" s="64" customFormat="1" ht="13.5" spans="6:6">
      <c r="F2004" s="126"/>
    </row>
    <row r="2005" s="64" customFormat="1" ht="13.5" spans="6:6">
      <c r="F2005" s="126"/>
    </row>
    <row r="2006" s="64" customFormat="1" ht="13.5" spans="6:6">
      <c r="F2006" s="126"/>
    </row>
    <row r="2007" s="64" customFormat="1" ht="13.5" spans="6:6">
      <c r="F2007" s="126"/>
    </row>
    <row r="2008" s="64" customFormat="1" ht="13.5" spans="6:6">
      <c r="F2008" s="126"/>
    </row>
    <row r="2009" s="64" customFormat="1" ht="13.5" spans="6:6">
      <c r="F2009" s="126"/>
    </row>
    <row r="2010" s="64" customFormat="1" ht="13.5" spans="6:6">
      <c r="F2010" s="126"/>
    </row>
    <row r="2011" s="64" customFormat="1" ht="13.5" spans="6:6">
      <c r="F2011" s="126"/>
    </row>
    <row r="2012" s="64" customFormat="1" ht="13.5" spans="6:6">
      <c r="F2012" s="126"/>
    </row>
    <row r="2013" s="64" customFormat="1" ht="13.5" spans="6:6">
      <c r="F2013" s="126"/>
    </row>
    <row r="2014" s="64" customFormat="1" ht="13.5" spans="6:6">
      <c r="F2014" s="126"/>
    </row>
    <row r="2015" s="64" customFormat="1" ht="13.5" spans="6:6">
      <c r="F2015" s="126"/>
    </row>
    <row r="2016" s="64" customFormat="1" ht="13.5" spans="6:6">
      <c r="F2016" s="126"/>
    </row>
    <row r="2017" s="64" customFormat="1" ht="13.5" spans="6:6">
      <c r="F2017" s="126"/>
    </row>
    <row r="2018" s="64" customFormat="1" ht="13.5" spans="6:6">
      <c r="F2018" s="126"/>
    </row>
    <row r="2019" s="64" customFormat="1" ht="13.5" spans="6:6">
      <c r="F2019" s="126"/>
    </row>
    <row r="2020" s="64" customFormat="1" ht="13.5" spans="6:6">
      <c r="F2020" s="126"/>
    </row>
    <row r="2021" s="64" customFormat="1" ht="13.5" spans="6:6">
      <c r="F2021" s="126"/>
    </row>
    <row r="2022" s="64" customFormat="1" ht="13.5" spans="6:6">
      <c r="F2022" s="126"/>
    </row>
    <row r="2023" s="64" customFormat="1" ht="13.5" spans="6:6">
      <c r="F2023" s="126"/>
    </row>
    <row r="2024" s="64" customFormat="1" ht="13.5" spans="6:6">
      <c r="F2024" s="126"/>
    </row>
    <row r="2025" s="64" customFormat="1" ht="13.5" spans="6:6">
      <c r="F2025" s="126"/>
    </row>
    <row r="2026" s="64" customFormat="1" ht="13.5" spans="6:6">
      <c r="F2026" s="126"/>
    </row>
    <row r="2027" s="64" customFormat="1" ht="13.5" spans="6:6">
      <c r="F2027" s="126"/>
    </row>
    <row r="2028" s="64" customFormat="1" ht="13.5" spans="6:6">
      <c r="F2028" s="126"/>
    </row>
    <row r="2029" s="64" customFormat="1" ht="13.5" spans="6:6">
      <c r="F2029" s="126"/>
    </row>
    <row r="2030" s="64" customFormat="1" ht="13.5" spans="6:6">
      <c r="F2030" s="126"/>
    </row>
    <row r="2031" s="64" customFormat="1" ht="13.5" spans="6:6">
      <c r="F2031" s="126"/>
    </row>
    <row r="2032" s="64" customFormat="1" ht="13.5" spans="6:6">
      <c r="F2032" s="126"/>
    </row>
    <row r="2033" s="64" customFormat="1" ht="13.5" spans="6:6">
      <c r="F2033" s="126"/>
    </row>
    <row r="2034" s="64" customFormat="1" ht="13.5" spans="6:6">
      <c r="F2034" s="126"/>
    </row>
    <row r="2035" s="64" customFormat="1" ht="13.5" spans="6:6">
      <c r="F2035" s="126"/>
    </row>
    <row r="2036" s="64" customFormat="1" ht="13.5" spans="6:6">
      <c r="F2036" s="126"/>
    </row>
    <row r="2037" s="64" customFormat="1" ht="13.5" spans="6:6">
      <c r="F2037" s="126"/>
    </row>
    <row r="2038" s="64" customFormat="1" ht="13.5" spans="6:6">
      <c r="F2038" s="126"/>
    </row>
    <row r="2039" s="64" customFormat="1" ht="13.5" spans="6:6">
      <c r="F2039" s="126"/>
    </row>
    <row r="2040" s="64" customFormat="1" ht="13.5" spans="6:6">
      <c r="F2040" s="126"/>
    </row>
    <row r="2041" s="64" customFormat="1" ht="13.5" spans="6:6">
      <c r="F2041" s="126"/>
    </row>
    <row r="2042" s="64" customFormat="1" ht="13.5" spans="6:6">
      <c r="F2042" s="126"/>
    </row>
    <row r="2043" s="64" customFormat="1" ht="13.5" spans="6:6">
      <c r="F2043" s="126"/>
    </row>
    <row r="2044" s="64" customFormat="1" ht="13.5" spans="6:6">
      <c r="F2044" s="126"/>
    </row>
    <row r="2045" s="64" customFormat="1" ht="13.5" spans="6:6">
      <c r="F2045" s="126"/>
    </row>
    <row r="2046" s="64" customFormat="1" ht="13.5" spans="6:6">
      <c r="F2046" s="126"/>
    </row>
    <row r="2047" s="64" customFormat="1" ht="13.5" spans="6:6">
      <c r="F2047" s="126"/>
    </row>
    <row r="2048" s="64" customFormat="1" ht="13.5" spans="6:6">
      <c r="F2048" s="126"/>
    </row>
    <row r="2049" s="64" customFormat="1" ht="13.5" spans="6:6">
      <c r="F2049" s="126"/>
    </row>
    <row r="2050" s="64" customFormat="1" ht="13.5" spans="6:6">
      <c r="F2050" s="126"/>
    </row>
    <row r="2051" s="64" customFormat="1" ht="13.5" spans="6:6">
      <c r="F2051" s="126"/>
    </row>
    <row r="2052" s="64" customFormat="1" ht="13.5" spans="6:6">
      <c r="F2052" s="126"/>
    </row>
    <row r="2053" s="64" customFormat="1" ht="13.5" spans="6:6">
      <c r="F2053" s="126"/>
    </row>
    <row r="2054" s="64" customFormat="1" ht="13.5" spans="6:6">
      <c r="F2054" s="126"/>
    </row>
    <row r="2055" s="64" customFormat="1" ht="13.5" spans="6:6">
      <c r="F2055" s="126"/>
    </row>
    <row r="2056" s="64" customFormat="1" ht="13.5" spans="6:6">
      <c r="F2056" s="126"/>
    </row>
    <row r="2057" s="64" customFormat="1" ht="13.5" spans="6:6">
      <c r="F2057" s="126"/>
    </row>
    <row r="2058" s="64" customFormat="1" ht="13.5" spans="6:6">
      <c r="F2058" s="126"/>
    </row>
    <row r="2059" s="64" customFormat="1" ht="13.5" spans="6:6">
      <c r="F2059" s="126"/>
    </row>
    <row r="2060" s="64" customFormat="1" ht="13.5" spans="6:6">
      <c r="F2060" s="126"/>
    </row>
    <row r="2061" s="64" customFormat="1" ht="13.5" spans="6:6">
      <c r="F2061" s="126"/>
    </row>
    <row r="2062" s="64" customFormat="1" ht="13.5" spans="6:6">
      <c r="F2062" s="126"/>
    </row>
    <row r="2063" s="64" customFormat="1" ht="13.5" spans="6:6">
      <c r="F2063" s="126"/>
    </row>
    <row r="2064" s="64" customFormat="1" ht="13.5" spans="6:6">
      <c r="F2064" s="126"/>
    </row>
    <row r="2065" s="64" customFormat="1" ht="13.5" spans="6:6">
      <c r="F2065" s="126"/>
    </row>
    <row r="2066" s="64" customFormat="1" ht="13.5" spans="6:6">
      <c r="F2066" s="126"/>
    </row>
    <row r="2067" s="64" customFormat="1" ht="13.5" spans="6:6">
      <c r="F2067" s="126"/>
    </row>
    <row r="2068" s="64" customFormat="1" ht="13.5" spans="6:6">
      <c r="F2068" s="126"/>
    </row>
    <row r="2069" s="64" customFormat="1" ht="13.5" spans="6:6">
      <c r="F2069" s="126"/>
    </row>
    <row r="2070" s="64" customFormat="1" ht="13.5" spans="6:6">
      <c r="F2070" s="126"/>
    </row>
    <row r="2071" s="64" customFormat="1" ht="13.5" spans="6:6">
      <c r="F2071" s="126"/>
    </row>
    <row r="2072" s="64" customFormat="1" ht="13.5" spans="6:6">
      <c r="F2072" s="126"/>
    </row>
    <row r="2073" s="64" customFormat="1" ht="13.5" spans="6:6">
      <c r="F2073" s="126"/>
    </row>
    <row r="2074" s="64" customFormat="1" ht="13.5" spans="6:6">
      <c r="F2074" s="126"/>
    </row>
    <row r="2075" s="64" customFormat="1" ht="13.5" spans="6:6">
      <c r="F2075" s="126"/>
    </row>
    <row r="2076" s="64" customFormat="1" ht="13.5" spans="6:6">
      <c r="F2076" s="126"/>
    </row>
    <row r="2077" s="64" customFormat="1" ht="13.5" spans="6:6">
      <c r="F2077" s="126"/>
    </row>
    <row r="2078" s="64" customFormat="1" ht="13.5" spans="6:6">
      <c r="F2078" s="126"/>
    </row>
    <row r="2079" s="64" customFormat="1" ht="13.5" spans="6:6">
      <c r="F2079" s="126"/>
    </row>
    <row r="2080" s="64" customFormat="1" ht="13.5" spans="6:6">
      <c r="F2080" s="126"/>
    </row>
    <row r="2081" s="64" customFormat="1" ht="13.5" spans="6:6">
      <c r="F2081" s="126"/>
    </row>
    <row r="2082" s="64" customFormat="1" ht="13.5" spans="6:6">
      <c r="F2082" s="126"/>
    </row>
    <row r="2083" s="64" customFormat="1" ht="13.5" spans="6:6">
      <c r="F2083" s="126"/>
    </row>
    <row r="2084" s="64" customFormat="1" ht="13.5" spans="6:6">
      <c r="F2084" s="126"/>
    </row>
    <row r="2085" s="64" customFormat="1" ht="13.5" spans="6:6">
      <c r="F2085" s="126"/>
    </row>
    <row r="2086" s="64" customFormat="1" ht="13.5" spans="6:6">
      <c r="F2086" s="126"/>
    </row>
    <row r="2087" s="64" customFormat="1" ht="13.5" spans="6:6">
      <c r="F2087" s="126"/>
    </row>
    <row r="2088" s="64" customFormat="1" ht="13.5" spans="6:6">
      <c r="F2088" s="126"/>
    </row>
    <row r="2089" s="64" customFormat="1" ht="13.5" spans="6:6">
      <c r="F2089" s="126"/>
    </row>
    <row r="2090" s="64" customFormat="1" ht="13.5" spans="6:6">
      <c r="F2090" s="126"/>
    </row>
    <row r="2091" s="64" customFormat="1" ht="13.5" spans="6:6">
      <c r="F2091" s="126"/>
    </row>
    <row r="2092" s="64" customFormat="1" ht="13.5" spans="6:6">
      <c r="F2092" s="126"/>
    </row>
    <row r="2093" s="64" customFormat="1" ht="13.5" spans="6:6">
      <c r="F2093" s="126"/>
    </row>
    <row r="2094" s="64" customFormat="1" ht="13.5" spans="6:6">
      <c r="F2094" s="126"/>
    </row>
    <row r="2095" s="64" customFormat="1" ht="13.5" spans="6:6">
      <c r="F2095" s="126"/>
    </row>
    <row r="2096" s="64" customFormat="1" ht="13.5" spans="6:6">
      <c r="F2096" s="126"/>
    </row>
    <row r="2097" s="64" customFormat="1" ht="13.5" spans="6:6">
      <c r="F2097" s="126"/>
    </row>
    <row r="2098" s="64" customFormat="1" ht="13.5" spans="6:6">
      <c r="F2098" s="126"/>
    </row>
    <row r="2099" s="64" customFormat="1" ht="13.5" spans="6:6">
      <c r="F2099" s="126"/>
    </row>
    <row r="2100" s="64" customFormat="1" ht="13.5" spans="6:6">
      <c r="F2100" s="126"/>
    </row>
    <row r="2101" s="64" customFormat="1" ht="13.5" spans="6:6">
      <c r="F2101" s="126"/>
    </row>
    <row r="2102" s="64" customFormat="1" ht="13.5" spans="6:6">
      <c r="F2102" s="126"/>
    </row>
    <row r="2103" s="64" customFormat="1" ht="13.5" spans="6:6">
      <c r="F2103" s="126"/>
    </row>
    <row r="2104" s="64" customFormat="1" ht="13.5" spans="6:6">
      <c r="F2104" s="126"/>
    </row>
    <row r="2105" s="64" customFormat="1" ht="13.5" spans="6:6">
      <c r="F2105" s="126"/>
    </row>
    <row r="2106" s="64" customFormat="1" ht="13.5" spans="6:6">
      <c r="F2106" s="126"/>
    </row>
    <row r="2107" s="64" customFormat="1" ht="13.5" spans="6:6">
      <c r="F2107" s="126"/>
    </row>
    <row r="2108" s="64" customFormat="1" ht="13.5" spans="6:6">
      <c r="F2108" s="126"/>
    </row>
    <row r="2109" s="64" customFormat="1" ht="13.5" spans="6:6">
      <c r="F2109" s="126"/>
    </row>
    <row r="2110" s="64" customFormat="1" ht="13.5" spans="6:6">
      <c r="F2110" s="126"/>
    </row>
    <row r="2111" s="64" customFormat="1" ht="13.5" spans="6:6">
      <c r="F2111" s="126"/>
    </row>
    <row r="2112" s="64" customFormat="1" ht="13.5" spans="6:6">
      <c r="F2112" s="126"/>
    </row>
    <row r="2113" s="64" customFormat="1" ht="13.5" spans="6:6">
      <c r="F2113" s="126"/>
    </row>
    <row r="2114" s="64" customFormat="1" ht="13.5" spans="6:6">
      <c r="F2114" s="126"/>
    </row>
    <row r="2115" s="64" customFormat="1" ht="13.5" spans="6:6">
      <c r="F2115" s="126"/>
    </row>
    <row r="2116" s="64" customFormat="1" ht="13.5" spans="6:6">
      <c r="F2116" s="126"/>
    </row>
    <row r="2117" s="64" customFormat="1" ht="13.5" spans="6:6">
      <c r="F2117" s="126"/>
    </row>
    <row r="2118" s="64" customFormat="1" ht="13.5" spans="6:6">
      <c r="F2118" s="126"/>
    </row>
    <row r="2119" s="64" customFormat="1" ht="13.5" spans="6:6">
      <c r="F2119" s="126"/>
    </row>
    <row r="2120" s="64" customFormat="1" ht="13.5" spans="6:6">
      <c r="F2120" s="126"/>
    </row>
    <row r="2121" s="64" customFormat="1" ht="13.5" spans="6:6">
      <c r="F2121" s="126"/>
    </row>
    <row r="2122" s="64" customFormat="1" ht="13.5" spans="6:6">
      <c r="F2122" s="126"/>
    </row>
    <row r="2123" s="64" customFormat="1" ht="13.5" spans="6:6">
      <c r="F2123" s="126"/>
    </row>
    <row r="2124" s="64" customFormat="1" ht="13.5" spans="6:6">
      <c r="F2124" s="126"/>
    </row>
    <row r="2125" s="64" customFormat="1" ht="13.5" spans="6:6">
      <c r="F2125" s="126"/>
    </row>
    <row r="2126" s="64" customFormat="1" ht="13.5" spans="6:6">
      <c r="F2126" s="126"/>
    </row>
    <row r="2127" s="64" customFormat="1" ht="13.5" spans="6:6">
      <c r="F2127" s="126"/>
    </row>
    <row r="2128" s="64" customFormat="1" ht="13.5" spans="6:6">
      <c r="F2128" s="126"/>
    </row>
    <row r="2129" s="64" customFormat="1" ht="13.5" spans="6:6">
      <c r="F2129" s="126"/>
    </row>
    <row r="2130" s="64" customFormat="1" ht="13.5" spans="6:6">
      <c r="F2130" s="126"/>
    </row>
    <row r="2131" s="64" customFormat="1" ht="13.5" spans="6:6">
      <c r="F2131" s="126"/>
    </row>
    <row r="2132" s="64" customFormat="1" ht="13.5" spans="6:6">
      <c r="F2132" s="126"/>
    </row>
    <row r="2133" s="64" customFormat="1" ht="13.5" spans="6:6">
      <c r="F2133" s="126"/>
    </row>
    <row r="2134" s="64" customFormat="1" ht="13.5" spans="6:6">
      <c r="F2134" s="126"/>
    </row>
    <row r="2135" s="64" customFormat="1" ht="13.5" spans="6:6">
      <c r="F2135" s="126"/>
    </row>
    <row r="2136" s="64" customFormat="1" ht="13.5" spans="6:6">
      <c r="F2136" s="126"/>
    </row>
    <row r="2137" s="64" customFormat="1" ht="13.5" spans="6:6">
      <c r="F2137" s="126"/>
    </row>
    <row r="2138" s="64" customFormat="1" ht="13.5" spans="6:6">
      <c r="F2138" s="126"/>
    </row>
    <row r="2139" s="64" customFormat="1" ht="13.5" spans="6:6">
      <c r="F2139" s="126"/>
    </row>
    <row r="2140" s="64" customFormat="1" ht="13.5" spans="6:6">
      <c r="F2140" s="126"/>
    </row>
    <row r="2141" s="64" customFormat="1" ht="13.5" spans="6:6">
      <c r="F2141" s="126"/>
    </row>
    <row r="2142" s="64" customFormat="1" ht="13.5" spans="6:6">
      <c r="F2142" s="126"/>
    </row>
    <row r="2143" s="64" customFormat="1" ht="13.5" spans="6:6">
      <c r="F2143" s="126"/>
    </row>
    <row r="2144" s="64" customFormat="1" ht="13.5" spans="6:6">
      <c r="F2144" s="126"/>
    </row>
    <row r="2145" s="64" customFormat="1" ht="13.5" spans="6:6">
      <c r="F2145" s="126"/>
    </row>
    <row r="2146" s="64" customFormat="1" ht="13.5" spans="6:6">
      <c r="F2146" s="126"/>
    </row>
    <row r="2147" s="64" customFormat="1" ht="13.5" spans="6:6">
      <c r="F2147" s="126"/>
    </row>
    <row r="2148" s="64" customFormat="1" ht="13.5" spans="6:6">
      <c r="F2148" s="126"/>
    </row>
    <row r="2149" s="64" customFormat="1" ht="13.5" spans="6:6">
      <c r="F2149" s="126"/>
    </row>
    <row r="2150" s="64" customFormat="1" ht="13.5" spans="6:6">
      <c r="F2150" s="126"/>
    </row>
    <row r="2151" s="64" customFormat="1" ht="13.5" spans="6:6">
      <c r="F2151" s="126"/>
    </row>
    <row r="2152" s="64" customFormat="1" ht="13.5" spans="6:6">
      <c r="F2152" s="126"/>
    </row>
    <row r="2153" s="64" customFormat="1" ht="13.5" spans="6:6">
      <c r="F2153" s="126"/>
    </row>
    <row r="2154" s="64" customFormat="1" ht="13.5" spans="6:6">
      <c r="F2154" s="126"/>
    </row>
    <row r="2155" s="64" customFormat="1" ht="13.5" spans="6:6">
      <c r="F2155" s="126"/>
    </row>
    <row r="2156" s="64" customFormat="1" ht="13.5" spans="6:6">
      <c r="F2156" s="126"/>
    </row>
    <row r="2157" s="64" customFormat="1" ht="13.5" spans="6:6">
      <c r="F2157" s="126"/>
    </row>
    <row r="2158" s="64" customFormat="1" ht="13.5" spans="6:6">
      <c r="F2158" s="126"/>
    </row>
    <row r="2159" s="64" customFormat="1" ht="13.5" spans="6:6">
      <c r="F2159" s="126"/>
    </row>
    <row r="2160" s="64" customFormat="1" ht="13.5" spans="6:6">
      <c r="F2160" s="126"/>
    </row>
    <row r="2161" s="64" customFormat="1" ht="13.5" spans="6:6">
      <c r="F2161" s="126"/>
    </row>
    <row r="2162" s="64" customFormat="1" ht="13.5" spans="6:6">
      <c r="F2162" s="126"/>
    </row>
    <row r="2163" s="64" customFormat="1" ht="13.5" spans="6:6">
      <c r="F2163" s="126"/>
    </row>
    <row r="2164" s="64" customFormat="1" ht="13.5" spans="6:6">
      <c r="F2164" s="126"/>
    </row>
    <row r="2165" s="64" customFormat="1" ht="13.5" spans="6:6">
      <c r="F2165" s="126"/>
    </row>
    <row r="2166" s="64" customFormat="1" ht="13.5" spans="6:6">
      <c r="F2166" s="126"/>
    </row>
    <row r="2167" s="64" customFormat="1" ht="13.5" spans="6:6">
      <c r="F2167" s="126"/>
    </row>
    <row r="2168" s="64" customFormat="1" ht="13.5" spans="6:6">
      <c r="F2168" s="126"/>
    </row>
    <row r="2169" s="64" customFormat="1" ht="13.5" spans="6:6">
      <c r="F2169" s="126"/>
    </row>
    <row r="2170" s="64" customFormat="1" ht="13.5" spans="6:6">
      <c r="F2170" s="126"/>
    </row>
    <row r="2171" s="64" customFormat="1" ht="13.5" spans="6:6">
      <c r="F2171" s="126"/>
    </row>
    <row r="2172" s="64" customFormat="1" ht="13.5" spans="6:6">
      <c r="F2172" s="126"/>
    </row>
    <row r="2173" s="64" customFormat="1" ht="13.5" spans="6:6">
      <c r="F2173" s="126"/>
    </row>
    <row r="2174" s="64" customFormat="1" ht="13.5" spans="6:6">
      <c r="F2174" s="126"/>
    </row>
    <row r="2175" s="64" customFormat="1" ht="13.5" spans="6:6">
      <c r="F2175" s="126"/>
    </row>
    <row r="2176" s="64" customFormat="1" ht="13.5" spans="6:6">
      <c r="F2176" s="126"/>
    </row>
    <row r="2177" s="64" customFormat="1" ht="13.5" spans="6:6">
      <c r="F2177" s="126"/>
    </row>
    <row r="2178" s="64" customFormat="1" ht="13.5" spans="6:6">
      <c r="F2178" s="126"/>
    </row>
    <row r="2179" s="64" customFormat="1" ht="13.5" spans="6:6">
      <c r="F2179" s="126"/>
    </row>
    <row r="2180" s="64" customFormat="1" ht="13.5" spans="6:6">
      <c r="F2180" s="126"/>
    </row>
    <row r="2181" s="64" customFormat="1" ht="13.5" spans="6:6">
      <c r="F2181" s="126"/>
    </row>
    <row r="2182" s="64" customFormat="1" ht="13.5" spans="6:6">
      <c r="F2182" s="126"/>
    </row>
    <row r="2183" s="64" customFormat="1" ht="13.5" spans="6:6">
      <c r="F2183" s="126"/>
    </row>
    <row r="2184" s="64" customFormat="1" ht="13.5" spans="6:6">
      <c r="F2184" s="126"/>
    </row>
    <row r="2185" s="64" customFormat="1" ht="13.5" spans="6:6">
      <c r="F2185" s="126"/>
    </row>
    <row r="2186" s="64" customFormat="1" ht="13.5" spans="6:6">
      <c r="F2186" s="126"/>
    </row>
    <row r="2187" s="64" customFormat="1" ht="13.5" spans="6:6">
      <c r="F2187" s="126"/>
    </row>
    <row r="2188" s="64" customFormat="1" ht="13.5" spans="6:6">
      <c r="F2188" s="126"/>
    </row>
    <row r="2189" s="64" customFormat="1" ht="13.5" spans="6:6">
      <c r="F2189" s="126"/>
    </row>
    <row r="2190" s="64" customFormat="1" ht="13.5" spans="6:6">
      <c r="F2190" s="126"/>
    </row>
    <row r="2191" s="64" customFormat="1" ht="13.5" spans="6:6">
      <c r="F2191" s="126"/>
    </row>
    <row r="2192" s="64" customFormat="1" ht="13.5" spans="6:6">
      <c r="F2192" s="126"/>
    </row>
    <row r="2193" s="64" customFormat="1" ht="13.5" spans="6:6">
      <c r="F2193" s="126"/>
    </row>
    <row r="2194" s="64" customFormat="1" ht="13.5" spans="6:6">
      <c r="F2194" s="126"/>
    </row>
    <row r="2195" s="64" customFormat="1" ht="13.5" spans="6:6">
      <c r="F2195" s="126"/>
    </row>
    <row r="2196" s="64" customFormat="1" ht="13.5" spans="6:6">
      <c r="F2196" s="126"/>
    </row>
    <row r="2197" s="64" customFormat="1" ht="13.5" spans="6:6">
      <c r="F2197" s="126"/>
    </row>
    <row r="2198" s="64" customFormat="1" ht="13.5" spans="6:6">
      <c r="F2198" s="126"/>
    </row>
    <row r="2199" s="64" customFormat="1" ht="13.5" spans="6:6">
      <c r="F2199" s="126"/>
    </row>
    <row r="2200" s="64" customFormat="1" ht="13.5" spans="6:6">
      <c r="F2200" s="126"/>
    </row>
    <row r="2201" s="64" customFormat="1" ht="13.5" spans="6:6">
      <c r="F2201" s="126"/>
    </row>
    <row r="2202" s="64" customFormat="1" ht="13.5" spans="6:6">
      <c r="F2202" s="126"/>
    </row>
    <row r="2203" s="64" customFormat="1" ht="13.5" spans="6:6">
      <c r="F2203" s="126"/>
    </row>
    <row r="2204" s="64" customFormat="1" ht="13.5" spans="6:6">
      <c r="F2204" s="126"/>
    </row>
    <row r="2205" s="64" customFormat="1" ht="13.5" spans="6:6">
      <c r="F2205" s="126"/>
    </row>
    <row r="2206" s="64" customFormat="1" ht="13.5" spans="6:6">
      <c r="F2206" s="126"/>
    </row>
    <row r="2207" s="64" customFormat="1" ht="13.5" spans="6:6">
      <c r="F2207" s="126"/>
    </row>
    <row r="2208" s="64" customFormat="1" ht="13.5" spans="6:6">
      <c r="F2208" s="126"/>
    </row>
    <row r="2209" s="64" customFormat="1" ht="13.5" spans="6:6">
      <c r="F2209" s="126"/>
    </row>
    <row r="2210" s="64" customFormat="1" ht="13.5" spans="6:6">
      <c r="F2210" s="126"/>
    </row>
    <row r="2211" s="64" customFormat="1" ht="13.5" spans="6:6">
      <c r="F2211" s="126"/>
    </row>
    <row r="2212" s="64" customFormat="1" ht="13.5" spans="6:6">
      <c r="F2212" s="126"/>
    </row>
    <row r="2213" s="64" customFormat="1" ht="13.5" spans="6:6">
      <c r="F2213" s="126"/>
    </row>
    <row r="2214" s="64" customFormat="1" ht="13.5" spans="6:6">
      <c r="F2214" s="126"/>
    </row>
    <row r="2215" s="64" customFormat="1" ht="13.5" spans="6:6">
      <c r="F2215" s="126"/>
    </row>
    <row r="2216" s="64" customFormat="1" ht="13.5" spans="6:6">
      <c r="F2216" s="126"/>
    </row>
    <row r="2217" s="64" customFormat="1" ht="13.5" spans="6:6">
      <c r="F2217" s="126"/>
    </row>
    <row r="2218" s="64" customFormat="1" ht="13.5" spans="6:6">
      <c r="F2218" s="126"/>
    </row>
    <row r="2219" s="64" customFormat="1" ht="13.5" spans="6:6">
      <c r="F2219" s="126"/>
    </row>
    <row r="2220" s="64" customFormat="1" ht="13.5" spans="6:6">
      <c r="F2220" s="126"/>
    </row>
    <row r="2221" s="64" customFormat="1" ht="13.5" spans="6:6">
      <c r="F2221" s="126"/>
    </row>
    <row r="2222" s="64" customFormat="1" ht="13.5" spans="6:6">
      <c r="F2222" s="126"/>
    </row>
    <row r="2223" s="64" customFormat="1" ht="13.5" spans="6:6">
      <c r="F2223" s="126"/>
    </row>
    <row r="2224" s="64" customFormat="1" ht="13.5" spans="6:6">
      <c r="F2224" s="126"/>
    </row>
    <row r="2225" s="64" customFormat="1" ht="13.5" spans="6:6">
      <c r="F2225" s="126"/>
    </row>
    <row r="2226" s="64" customFormat="1" ht="13.5" spans="6:6">
      <c r="F2226" s="126"/>
    </row>
    <row r="2227" s="64" customFormat="1" ht="13.5" spans="6:6">
      <c r="F2227" s="126"/>
    </row>
    <row r="2228" s="64" customFormat="1" ht="13.5" spans="6:6">
      <c r="F2228" s="126"/>
    </row>
    <row r="2229" s="64" customFormat="1" ht="13.5" spans="6:6">
      <c r="F2229" s="126"/>
    </row>
    <row r="2230" s="64" customFormat="1" ht="13.5" spans="6:6">
      <c r="F2230" s="126"/>
    </row>
    <row r="2231" s="64" customFormat="1" ht="13.5" spans="6:6">
      <c r="F2231" s="126"/>
    </row>
    <row r="2232" s="64" customFormat="1" ht="13.5" spans="6:6">
      <c r="F2232" s="126"/>
    </row>
    <row r="2233" s="64" customFormat="1" ht="13.5" spans="6:6">
      <c r="F2233" s="126"/>
    </row>
    <row r="2234" s="64" customFormat="1" ht="13.5" spans="6:6">
      <c r="F2234" s="126"/>
    </row>
    <row r="2235" s="64" customFormat="1" ht="13.5" spans="6:6">
      <c r="F2235" s="126"/>
    </row>
    <row r="2236" s="64" customFormat="1" ht="13.5" spans="6:6">
      <c r="F2236" s="126"/>
    </row>
    <row r="2237" s="64" customFormat="1" ht="13.5" spans="6:6">
      <c r="F2237" s="126"/>
    </row>
    <row r="2238" s="64" customFormat="1" ht="13.5" spans="6:6">
      <c r="F2238" s="126"/>
    </row>
    <row r="2239" s="64" customFormat="1" ht="13.5" spans="6:6">
      <c r="F2239" s="126"/>
    </row>
    <row r="2240" s="64" customFormat="1" ht="13.5" spans="6:6">
      <c r="F2240" s="126"/>
    </row>
    <row r="2241" s="64" customFormat="1" ht="13.5" spans="6:6">
      <c r="F2241" s="126"/>
    </row>
    <row r="2242" s="64" customFormat="1" ht="13.5" spans="6:6">
      <c r="F2242" s="126"/>
    </row>
    <row r="2243" s="64" customFormat="1" ht="13.5" spans="6:6">
      <c r="F2243" s="126"/>
    </row>
    <row r="2244" s="64" customFormat="1" ht="13.5" spans="6:6">
      <c r="F2244" s="126"/>
    </row>
    <row r="2245" s="64" customFormat="1" ht="13.5" spans="6:6">
      <c r="F2245" s="126"/>
    </row>
    <row r="2246" s="64" customFormat="1" ht="13.5" spans="6:6">
      <c r="F2246" s="126"/>
    </row>
    <row r="2247" s="64" customFormat="1" ht="13.5" spans="6:6">
      <c r="F2247" s="126"/>
    </row>
    <row r="2248" s="64" customFormat="1" ht="13.5" spans="6:6">
      <c r="F2248" s="126"/>
    </row>
    <row r="2249" s="64" customFormat="1" ht="13.5" spans="6:6">
      <c r="F2249" s="126"/>
    </row>
    <row r="2250" s="64" customFormat="1" ht="13.5" spans="6:6">
      <c r="F2250" s="126"/>
    </row>
    <row r="2251" s="64" customFormat="1" ht="13.5" spans="6:6">
      <c r="F2251" s="126"/>
    </row>
    <row r="2252" s="64" customFormat="1" ht="13.5" spans="6:6">
      <c r="F2252" s="126"/>
    </row>
    <row r="2253" s="64" customFormat="1" ht="13.5" spans="6:6">
      <c r="F2253" s="126"/>
    </row>
    <row r="2254" s="64" customFormat="1" ht="13.5" spans="6:6">
      <c r="F2254" s="126"/>
    </row>
    <row r="2255" s="64" customFormat="1" ht="13.5" spans="6:6">
      <c r="F2255" s="126"/>
    </row>
    <row r="2256" s="64" customFormat="1" ht="13.5" spans="6:6">
      <c r="F2256" s="126"/>
    </row>
    <row r="2257" s="64" customFormat="1" ht="13.5" spans="6:6">
      <c r="F2257" s="126"/>
    </row>
    <row r="2258" s="64" customFormat="1" ht="13.5" spans="6:6">
      <c r="F2258" s="126"/>
    </row>
    <row r="2259" s="64" customFormat="1" ht="13.5" spans="6:6">
      <c r="F2259" s="126"/>
    </row>
    <row r="2260" s="64" customFormat="1" ht="13.5" spans="6:6">
      <c r="F2260" s="126"/>
    </row>
    <row r="2261" s="64" customFormat="1" ht="13.5" spans="6:6">
      <c r="F2261" s="126"/>
    </row>
    <row r="2262" s="64" customFormat="1" ht="13.5" spans="6:6">
      <c r="F2262" s="126"/>
    </row>
    <row r="2263" s="64" customFormat="1" ht="13.5" spans="6:6">
      <c r="F2263" s="126"/>
    </row>
    <row r="2264" s="64" customFormat="1" ht="13.5" spans="6:6">
      <c r="F2264" s="126"/>
    </row>
    <row r="2265" s="64" customFormat="1" ht="13.5" spans="6:6">
      <c r="F2265" s="126"/>
    </row>
    <row r="2266" s="64" customFormat="1" ht="13.5" spans="6:6">
      <c r="F2266" s="126"/>
    </row>
    <row r="2267" s="64" customFormat="1" ht="13.5" spans="6:6">
      <c r="F2267" s="126"/>
    </row>
    <row r="2268" s="64" customFormat="1" ht="13.5" spans="6:6">
      <c r="F2268" s="126"/>
    </row>
    <row r="2269" s="64" customFormat="1" ht="13.5" spans="6:6">
      <c r="F2269" s="126"/>
    </row>
    <row r="2270" s="64" customFormat="1" ht="13.5" spans="6:6">
      <c r="F2270" s="126"/>
    </row>
    <row r="2271" s="64" customFormat="1" ht="13.5" spans="6:6">
      <c r="F2271" s="126"/>
    </row>
    <row r="2272" s="64" customFormat="1" ht="13.5" spans="6:6">
      <c r="F2272" s="126"/>
    </row>
    <row r="2273" s="64" customFormat="1" ht="13.5" spans="6:6">
      <c r="F2273" s="126"/>
    </row>
    <row r="2274" s="64" customFormat="1" ht="13.5" spans="6:6">
      <c r="F2274" s="126"/>
    </row>
    <row r="2275" s="64" customFormat="1" ht="13.5" spans="6:6">
      <c r="F2275" s="126"/>
    </row>
    <row r="2276" s="64" customFormat="1" ht="13.5" spans="6:6">
      <c r="F2276" s="126"/>
    </row>
    <row r="2277" s="64" customFormat="1" ht="13.5" spans="6:6">
      <c r="F2277" s="126"/>
    </row>
    <row r="2278" s="64" customFormat="1" ht="13.5" spans="6:6">
      <c r="F2278" s="126"/>
    </row>
    <row r="2279" s="64" customFormat="1" ht="13.5" spans="6:6">
      <c r="F2279" s="126"/>
    </row>
    <row r="2280" s="64" customFormat="1" ht="13.5" spans="6:6">
      <c r="F2280" s="126"/>
    </row>
    <row r="2281" s="64" customFormat="1" ht="13.5" spans="6:6">
      <c r="F2281" s="126"/>
    </row>
    <row r="2282" s="64" customFormat="1" ht="13.5" spans="6:6">
      <c r="F2282" s="126"/>
    </row>
    <row r="2283" s="64" customFormat="1" ht="13.5" spans="6:6">
      <c r="F2283" s="126"/>
    </row>
    <row r="2284" s="64" customFormat="1" ht="13.5" spans="6:6">
      <c r="F2284" s="126"/>
    </row>
    <row r="2285" s="64" customFormat="1" ht="13.5" spans="6:6">
      <c r="F2285" s="126"/>
    </row>
    <row r="2286" s="64" customFormat="1" ht="13.5" spans="6:6">
      <c r="F2286" s="126"/>
    </row>
    <row r="2287" s="64" customFormat="1" ht="13.5" spans="6:6">
      <c r="F2287" s="126"/>
    </row>
    <row r="2288" s="64" customFormat="1" ht="13.5" spans="6:6">
      <c r="F2288" s="126"/>
    </row>
    <row r="2289" s="64" customFormat="1" ht="13.5" spans="6:6">
      <c r="F2289" s="126"/>
    </row>
    <row r="2290" s="64" customFormat="1" ht="13.5" spans="6:6">
      <c r="F2290" s="126"/>
    </row>
    <row r="2291" s="64" customFormat="1" ht="13.5" spans="6:6">
      <c r="F2291" s="126"/>
    </row>
    <row r="2292" s="64" customFormat="1" ht="13.5" spans="6:6">
      <c r="F2292" s="126"/>
    </row>
    <row r="2293" s="64" customFormat="1" ht="13.5" spans="6:6">
      <c r="F2293" s="126"/>
    </row>
    <row r="2294" s="64" customFormat="1" ht="13.5" spans="6:6">
      <c r="F2294" s="126"/>
    </row>
    <row r="2295" s="64" customFormat="1" ht="13.5" spans="6:6">
      <c r="F2295" s="126"/>
    </row>
    <row r="2296" s="64" customFormat="1" ht="13.5" spans="6:6">
      <c r="F2296" s="126"/>
    </row>
    <row r="2297" s="64" customFormat="1" ht="13.5" spans="6:6">
      <c r="F2297" s="126"/>
    </row>
    <row r="2298" s="64" customFormat="1" ht="13.5" spans="6:6">
      <c r="F2298" s="126"/>
    </row>
    <row r="2299" s="64" customFormat="1" ht="13.5" spans="6:6">
      <c r="F2299" s="126"/>
    </row>
    <row r="2300" s="64" customFormat="1" ht="13.5" spans="6:6">
      <c r="F2300" s="126"/>
    </row>
    <row r="2301" s="64" customFormat="1" ht="13.5" spans="6:6">
      <c r="F2301" s="126"/>
    </row>
    <row r="2302" s="64" customFormat="1" ht="13.5" spans="6:6">
      <c r="F2302" s="126"/>
    </row>
    <row r="2303" s="64" customFormat="1" ht="13.5" spans="6:6">
      <c r="F2303" s="126"/>
    </row>
    <row r="2304" s="64" customFormat="1" ht="13.5" spans="6:6">
      <c r="F2304" s="126"/>
    </row>
    <row r="2305" s="64" customFormat="1" ht="13.5" spans="6:6">
      <c r="F2305" s="126"/>
    </row>
    <row r="2306" s="64" customFormat="1" ht="13.5" spans="6:6">
      <c r="F2306" s="126"/>
    </row>
    <row r="2307" s="64" customFormat="1" ht="13.5" spans="6:6">
      <c r="F2307" s="126"/>
    </row>
    <row r="2308" s="64" customFormat="1" ht="13.5" spans="6:6">
      <c r="F2308" s="126"/>
    </row>
    <row r="2309" s="64" customFormat="1" ht="13.5" spans="6:6">
      <c r="F2309" s="126"/>
    </row>
    <row r="2310" s="64" customFormat="1" ht="13.5" spans="6:6">
      <c r="F2310" s="126"/>
    </row>
    <row r="2311" s="64" customFormat="1" ht="13.5" spans="6:6">
      <c r="F2311" s="126"/>
    </row>
    <row r="2312" s="64" customFormat="1" ht="13.5" spans="6:6">
      <c r="F2312" s="126"/>
    </row>
    <row r="2313" s="64" customFormat="1" ht="13.5" spans="6:6">
      <c r="F2313" s="126"/>
    </row>
    <row r="2314" s="64" customFormat="1" ht="13.5" spans="6:6">
      <c r="F2314" s="126"/>
    </row>
    <row r="2315" s="64" customFormat="1" ht="13.5" spans="6:6">
      <c r="F2315" s="126"/>
    </row>
    <row r="2316" s="64" customFormat="1" ht="13.5" spans="6:6">
      <c r="F2316" s="126"/>
    </row>
    <row r="2317" s="64" customFormat="1" ht="13.5" spans="6:6">
      <c r="F2317" s="126"/>
    </row>
    <row r="2318" s="64" customFormat="1" ht="13.5" spans="6:6">
      <c r="F2318" s="126"/>
    </row>
    <row r="2319" s="64" customFormat="1" ht="13.5" spans="6:6">
      <c r="F2319" s="126"/>
    </row>
    <row r="2320" s="64" customFormat="1" ht="13.5" spans="6:6">
      <c r="F2320" s="126"/>
    </row>
    <row r="2321" s="64" customFormat="1" ht="13.5" spans="6:6">
      <c r="F2321" s="126"/>
    </row>
    <row r="2322" s="64" customFormat="1" ht="13.5" spans="6:6">
      <c r="F2322" s="126"/>
    </row>
    <row r="2323" s="64" customFormat="1" ht="13.5" spans="6:6">
      <c r="F2323" s="126"/>
    </row>
    <row r="2324" s="64" customFormat="1" ht="13.5" spans="6:6">
      <c r="F2324" s="126"/>
    </row>
    <row r="2325" s="64" customFormat="1" ht="13.5" spans="6:6">
      <c r="F2325" s="126"/>
    </row>
    <row r="2326" s="64" customFormat="1" ht="13.5" spans="6:6">
      <c r="F2326" s="126"/>
    </row>
    <row r="2327" s="64" customFormat="1" ht="13.5" spans="6:6">
      <c r="F2327" s="126"/>
    </row>
    <row r="2328" s="64" customFormat="1" ht="13.5" spans="6:6">
      <c r="F2328" s="126"/>
    </row>
    <row r="2329" s="64" customFormat="1" ht="13.5" spans="6:6">
      <c r="F2329" s="126"/>
    </row>
    <row r="2330" s="64" customFormat="1" ht="13.5" spans="6:6">
      <c r="F2330" s="126"/>
    </row>
    <row r="2331" s="64" customFormat="1" ht="13.5" spans="6:6">
      <c r="F2331" s="126"/>
    </row>
    <row r="2332" s="64" customFormat="1" ht="13.5" spans="6:6">
      <c r="F2332" s="126"/>
    </row>
    <row r="2333" s="64" customFormat="1" ht="13.5" spans="6:6">
      <c r="F2333" s="126"/>
    </row>
    <row r="2334" s="64" customFormat="1" ht="13.5" spans="6:6">
      <c r="F2334" s="126"/>
    </row>
    <row r="2335" s="64" customFormat="1" ht="13.5" spans="6:6">
      <c r="F2335" s="126"/>
    </row>
    <row r="2336" s="64" customFormat="1" ht="13.5" spans="6:6">
      <c r="F2336" s="126"/>
    </row>
    <row r="2337" s="64" customFormat="1" ht="13.5" spans="6:6">
      <c r="F2337" s="126"/>
    </row>
    <row r="2338" s="64" customFormat="1" ht="13.5" spans="6:6">
      <c r="F2338" s="126"/>
    </row>
    <row r="2339" s="64" customFormat="1" ht="13.5" spans="6:6">
      <c r="F2339" s="126"/>
    </row>
    <row r="2340" s="64" customFormat="1" ht="13.5" spans="6:6">
      <c r="F2340" s="126"/>
    </row>
    <row r="2341" s="64" customFormat="1" ht="13.5" spans="6:6">
      <c r="F2341" s="126"/>
    </row>
    <row r="2342" s="64" customFormat="1" ht="13.5" spans="6:6">
      <c r="F2342" s="126"/>
    </row>
    <row r="2343" s="64" customFormat="1" ht="13.5" spans="6:6">
      <c r="F2343" s="126"/>
    </row>
    <row r="2344" s="64" customFormat="1" ht="13.5" spans="6:6">
      <c r="F2344" s="126"/>
    </row>
    <row r="2345" s="64" customFormat="1" ht="13.5" spans="6:6">
      <c r="F2345" s="126"/>
    </row>
    <row r="2346" s="64" customFormat="1" ht="13.5" spans="6:6">
      <c r="F2346" s="126"/>
    </row>
    <row r="2347" s="64" customFormat="1" ht="13.5" spans="6:6">
      <c r="F2347" s="126"/>
    </row>
    <row r="2348" s="64" customFormat="1" ht="13.5" spans="6:6">
      <c r="F2348" s="126"/>
    </row>
    <row r="2349" s="64" customFormat="1" ht="13.5" spans="6:6">
      <c r="F2349" s="126"/>
    </row>
    <row r="2350" s="64" customFormat="1" ht="13.5" spans="6:6">
      <c r="F2350" s="126"/>
    </row>
    <row r="2351" s="64" customFormat="1" ht="13.5" spans="6:6">
      <c r="F2351" s="126"/>
    </row>
    <row r="2352" s="64" customFormat="1" ht="13.5" spans="6:6">
      <c r="F2352" s="126"/>
    </row>
    <row r="2353" s="64" customFormat="1" ht="13.5" spans="6:6">
      <c r="F2353" s="126"/>
    </row>
    <row r="2354" s="64" customFormat="1" ht="13.5" spans="6:6">
      <c r="F2354" s="126"/>
    </row>
    <row r="2355" s="64" customFormat="1" ht="13.5" spans="6:6">
      <c r="F2355" s="126"/>
    </row>
    <row r="2356" s="64" customFormat="1" ht="13.5" spans="6:6">
      <c r="F2356" s="126"/>
    </row>
    <row r="2357" s="64" customFormat="1" ht="13.5" spans="6:6">
      <c r="F2357" s="126"/>
    </row>
    <row r="2358" s="64" customFormat="1" ht="13.5" spans="6:6">
      <c r="F2358" s="126"/>
    </row>
    <row r="2359" s="64" customFormat="1" ht="13.5" spans="6:6">
      <c r="F2359" s="126"/>
    </row>
    <row r="2360" s="64" customFormat="1" ht="13.5" spans="6:6">
      <c r="F2360" s="126"/>
    </row>
    <row r="2361" s="64" customFormat="1" ht="13.5" spans="6:6">
      <c r="F2361" s="126"/>
    </row>
    <row r="2362" s="64" customFormat="1" ht="13.5" spans="6:6">
      <c r="F2362" s="126"/>
    </row>
    <row r="2363" s="64" customFormat="1" ht="13.5" spans="6:6">
      <c r="F2363" s="126"/>
    </row>
    <row r="2364" s="64" customFormat="1" ht="13.5" spans="6:6">
      <c r="F2364" s="126"/>
    </row>
    <row r="2365" s="64" customFormat="1" ht="13.5" spans="6:6">
      <c r="F2365" s="126"/>
    </row>
    <row r="2366" s="64" customFormat="1" ht="13.5" spans="6:6">
      <c r="F2366" s="126"/>
    </row>
    <row r="2367" s="64" customFormat="1" ht="13.5" spans="6:6">
      <c r="F2367" s="126"/>
    </row>
    <row r="2368" s="64" customFormat="1" ht="13.5" spans="6:6">
      <c r="F2368" s="126"/>
    </row>
    <row r="2369" s="64" customFormat="1" ht="13.5" spans="6:6">
      <c r="F2369" s="126"/>
    </row>
    <row r="2370" s="64" customFormat="1" ht="13.5" spans="6:6">
      <c r="F2370" s="126"/>
    </row>
    <row r="2371" s="64" customFormat="1" ht="13.5" spans="6:6">
      <c r="F2371" s="126"/>
    </row>
    <row r="2372" s="64" customFormat="1" ht="13.5" spans="6:6">
      <c r="F2372" s="126"/>
    </row>
    <row r="2373" s="64" customFormat="1" ht="13.5" spans="6:6">
      <c r="F2373" s="126"/>
    </row>
    <row r="2374" s="64" customFormat="1" ht="13.5" spans="6:6">
      <c r="F2374" s="126"/>
    </row>
    <row r="2375" s="64" customFormat="1" ht="13.5" spans="6:6">
      <c r="F2375" s="126"/>
    </row>
    <row r="2376" s="64" customFormat="1" ht="13.5" spans="6:6">
      <c r="F2376" s="126"/>
    </row>
    <row r="2377" s="64" customFormat="1" ht="13.5" spans="6:6">
      <c r="F2377" s="126"/>
    </row>
    <row r="2378" s="64" customFormat="1" ht="13.5" spans="6:6">
      <c r="F2378" s="126"/>
    </row>
    <row r="2379" s="64" customFormat="1" ht="13.5" spans="6:6">
      <c r="F2379" s="126"/>
    </row>
    <row r="2380" s="64" customFormat="1" ht="13.5" spans="6:6">
      <c r="F2380" s="126"/>
    </row>
    <row r="2381" s="64" customFormat="1" ht="13.5" spans="6:6">
      <c r="F2381" s="126"/>
    </row>
    <row r="2382" s="64" customFormat="1" ht="13.5" spans="6:6">
      <c r="F2382" s="126"/>
    </row>
    <row r="2383" s="64" customFormat="1" ht="13.5" spans="6:6">
      <c r="F2383" s="126"/>
    </row>
    <row r="2384" s="64" customFormat="1" ht="13.5" spans="6:6">
      <c r="F2384" s="126"/>
    </row>
    <row r="2385" s="64" customFormat="1" ht="13.5" spans="6:6">
      <c r="F2385" s="126"/>
    </row>
    <row r="2386" s="64" customFormat="1" ht="13.5" spans="6:6">
      <c r="F2386" s="126"/>
    </row>
    <row r="2387" s="64" customFormat="1" ht="13.5" spans="6:6">
      <c r="F2387" s="126"/>
    </row>
    <row r="2388" s="64" customFormat="1" ht="13.5" spans="6:6">
      <c r="F2388" s="126"/>
    </row>
    <row r="2389" s="64" customFormat="1" ht="13.5" spans="6:6">
      <c r="F2389" s="126"/>
    </row>
    <row r="2390" s="64" customFormat="1" ht="13.5" spans="6:6">
      <c r="F2390" s="126"/>
    </row>
    <row r="2391" s="64" customFormat="1" ht="13.5" spans="6:6">
      <c r="F2391" s="126"/>
    </row>
    <row r="2392" s="64" customFormat="1" ht="13.5" spans="6:6">
      <c r="F2392" s="126"/>
    </row>
    <row r="2393" s="64" customFormat="1" ht="13.5" spans="6:6">
      <c r="F2393" s="126"/>
    </row>
    <row r="2394" s="64" customFormat="1" ht="13.5" spans="6:6">
      <c r="F2394" s="126"/>
    </row>
    <row r="2395" s="64" customFormat="1" ht="13.5" spans="6:6">
      <c r="F2395" s="126"/>
    </row>
    <row r="2396" s="64" customFormat="1" ht="13.5" spans="6:6">
      <c r="F2396" s="126"/>
    </row>
    <row r="2397" s="64" customFormat="1" ht="13.5" spans="6:6">
      <c r="F2397" s="126"/>
    </row>
    <row r="2398" s="64" customFormat="1" ht="13.5" spans="6:6">
      <c r="F2398" s="126"/>
    </row>
    <row r="2399" s="64" customFormat="1" ht="13.5" spans="6:6">
      <c r="F2399" s="126"/>
    </row>
    <row r="2400" s="64" customFormat="1" ht="13.5" spans="6:6">
      <c r="F2400" s="126"/>
    </row>
    <row r="2401" s="64" customFormat="1" ht="13.5" spans="6:6">
      <c r="F2401" s="126"/>
    </row>
    <row r="2402" s="64" customFormat="1" ht="13.5" spans="6:6">
      <c r="F2402" s="126"/>
    </row>
    <row r="2403" s="64" customFormat="1" ht="13.5" spans="6:6">
      <c r="F2403" s="126"/>
    </row>
    <row r="2404" s="64" customFormat="1" ht="13.5" spans="6:6">
      <c r="F2404" s="126"/>
    </row>
    <row r="2405" s="64" customFormat="1" ht="13.5" spans="6:6">
      <c r="F2405" s="126"/>
    </row>
    <row r="2406" s="64" customFormat="1" ht="13.5" spans="6:6">
      <c r="F2406" s="126"/>
    </row>
    <row r="2407" s="64" customFormat="1" ht="13.5" spans="6:6">
      <c r="F2407" s="126"/>
    </row>
    <row r="2408" s="64" customFormat="1" ht="13.5" spans="6:6">
      <c r="F2408" s="126"/>
    </row>
    <row r="2409" s="64" customFormat="1" ht="13.5" spans="6:6">
      <c r="F2409" s="126"/>
    </row>
    <row r="2410" s="64" customFormat="1" ht="13.5" spans="6:6">
      <c r="F2410" s="126"/>
    </row>
    <row r="2411" s="64" customFormat="1" ht="13.5" spans="6:6">
      <c r="F2411" s="126"/>
    </row>
    <row r="2412" s="64" customFormat="1" ht="13.5" spans="6:6">
      <c r="F2412" s="126"/>
    </row>
    <row r="2413" s="64" customFormat="1" ht="13.5" spans="6:6">
      <c r="F2413" s="126"/>
    </row>
    <row r="2414" s="64" customFormat="1" ht="13.5" spans="6:6">
      <c r="F2414" s="126"/>
    </row>
    <row r="2415" s="64" customFormat="1" ht="13.5" spans="6:6">
      <c r="F2415" s="126"/>
    </row>
    <row r="2416" s="64" customFormat="1" ht="13.5" spans="6:6">
      <c r="F2416" s="126"/>
    </row>
    <row r="2417" s="64" customFormat="1" ht="13.5" spans="6:6">
      <c r="F2417" s="126"/>
    </row>
    <row r="2418" s="64" customFormat="1" ht="13.5" spans="6:6">
      <c r="F2418" s="126"/>
    </row>
    <row r="2419" s="64" customFormat="1" ht="13.5" spans="6:6">
      <c r="F2419" s="126"/>
    </row>
    <row r="2420" s="64" customFormat="1" ht="13.5" spans="6:6">
      <c r="F2420" s="126"/>
    </row>
    <row r="2421" s="64" customFormat="1" ht="13.5" spans="6:6">
      <c r="F2421" s="126"/>
    </row>
    <row r="2422" s="64" customFormat="1" ht="13.5" spans="6:6">
      <c r="F2422" s="126"/>
    </row>
    <row r="2423" s="64" customFormat="1" ht="13.5" spans="6:6">
      <c r="F2423" s="126"/>
    </row>
    <row r="2424" s="64" customFormat="1" ht="13.5" spans="6:6">
      <c r="F2424" s="126"/>
    </row>
    <row r="2425" s="64" customFormat="1" ht="13.5" spans="6:6">
      <c r="F2425" s="126"/>
    </row>
    <row r="2426" s="64" customFormat="1" ht="13.5" spans="6:6">
      <c r="F2426" s="126"/>
    </row>
    <row r="2427" s="64" customFormat="1" ht="13.5" spans="6:6">
      <c r="F2427" s="126"/>
    </row>
    <row r="2428" s="64" customFormat="1" ht="13.5" spans="6:6">
      <c r="F2428" s="126"/>
    </row>
    <row r="2429" s="64" customFormat="1" ht="13.5" spans="6:6">
      <c r="F2429" s="126"/>
    </row>
    <row r="2430" s="64" customFormat="1" ht="13.5" spans="6:6">
      <c r="F2430" s="126"/>
    </row>
    <row r="2431" s="64" customFormat="1" ht="13.5" spans="6:6">
      <c r="F2431" s="126"/>
    </row>
    <row r="2432" s="64" customFormat="1" ht="13.5" spans="6:6">
      <c r="F2432" s="126"/>
    </row>
    <row r="2433" s="64" customFormat="1" ht="13.5" spans="6:6">
      <c r="F2433" s="126"/>
    </row>
    <row r="2434" s="64" customFormat="1" ht="13.5" spans="6:6">
      <c r="F2434" s="126"/>
    </row>
    <row r="2435" s="64" customFormat="1" ht="13.5" spans="6:6">
      <c r="F2435" s="126"/>
    </row>
    <row r="2436" s="64" customFormat="1" ht="13.5" spans="6:6">
      <c r="F2436" s="126"/>
    </row>
    <row r="2437" s="64" customFormat="1" ht="13.5" spans="6:6">
      <c r="F2437" s="126"/>
    </row>
    <row r="2438" s="64" customFormat="1" ht="13.5" spans="6:6">
      <c r="F2438" s="126"/>
    </row>
    <row r="2439" s="64" customFormat="1" ht="13.5" spans="6:6">
      <c r="F2439" s="126"/>
    </row>
    <row r="2440" s="64" customFormat="1" ht="13.5" spans="6:6">
      <c r="F2440" s="126"/>
    </row>
    <row r="2441" s="64" customFormat="1" ht="13.5" spans="6:6">
      <c r="F2441" s="126"/>
    </row>
    <row r="2442" s="64" customFormat="1" ht="13.5" spans="6:6">
      <c r="F2442" s="126"/>
    </row>
    <row r="2443" s="64" customFormat="1" ht="13.5" spans="6:6">
      <c r="F2443" s="126"/>
    </row>
    <row r="2444" s="64" customFormat="1" ht="13.5" spans="6:6">
      <c r="F2444" s="126"/>
    </row>
    <row r="2445" s="64" customFormat="1" ht="13.5" spans="6:6">
      <c r="F2445" s="126"/>
    </row>
    <row r="2446" s="64" customFormat="1" ht="13.5" spans="6:6">
      <c r="F2446" s="126"/>
    </row>
    <row r="2447" s="64" customFormat="1" ht="13.5" spans="6:6">
      <c r="F2447" s="126"/>
    </row>
    <row r="2448" s="64" customFormat="1" ht="13.5" spans="6:6">
      <c r="F2448" s="126"/>
    </row>
    <row r="2449" s="64" customFormat="1" ht="13.5" spans="6:6">
      <c r="F2449" s="126"/>
    </row>
    <row r="2450" s="64" customFormat="1" ht="13.5" spans="6:6">
      <c r="F2450" s="126"/>
    </row>
    <row r="2451" s="64" customFormat="1" ht="13.5" spans="6:6">
      <c r="F2451" s="126"/>
    </row>
    <row r="2452" s="64" customFormat="1" ht="13.5" spans="6:6">
      <c r="F2452" s="126"/>
    </row>
    <row r="2453" s="64" customFormat="1" ht="13.5" spans="6:6">
      <c r="F2453" s="126"/>
    </row>
    <row r="2454" s="64" customFormat="1" ht="13.5" spans="6:6">
      <c r="F2454" s="126"/>
    </row>
    <row r="2455" s="64" customFormat="1" ht="13.5" spans="6:6">
      <c r="F2455" s="126"/>
    </row>
    <row r="2456" s="64" customFormat="1" ht="13.5" spans="6:6">
      <c r="F2456" s="126"/>
    </row>
    <row r="2457" s="64" customFormat="1" ht="13.5" spans="6:6">
      <c r="F2457" s="126"/>
    </row>
    <row r="2458" s="64" customFormat="1" ht="13.5" spans="6:6">
      <c r="F2458" s="126"/>
    </row>
    <row r="2459" s="64" customFormat="1" ht="13.5" spans="6:6">
      <c r="F2459" s="126"/>
    </row>
    <row r="2460" s="64" customFormat="1" ht="13.5" spans="6:6">
      <c r="F2460" s="126"/>
    </row>
    <row r="2461" s="64" customFormat="1" ht="13.5" spans="6:6">
      <c r="F2461" s="126"/>
    </row>
    <row r="2462" s="64" customFormat="1" ht="13.5" spans="6:6">
      <c r="F2462" s="126"/>
    </row>
    <row r="2463" s="64" customFormat="1" ht="13.5" spans="6:6">
      <c r="F2463" s="126"/>
    </row>
    <row r="2464" s="64" customFormat="1" ht="13.5" spans="6:6">
      <c r="F2464" s="126"/>
    </row>
    <row r="2465" s="64" customFormat="1" ht="13.5" spans="6:6">
      <c r="F2465" s="126"/>
    </row>
    <row r="2466" s="64" customFormat="1" ht="13.5" spans="6:6">
      <c r="F2466" s="126"/>
    </row>
    <row r="2467" s="64" customFormat="1" ht="13.5" spans="6:6">
      <c r="F2467" s="126"/>
    </row>
    <row r="2468" s="64" customFormat="1" ht="13.5" spans="6:6">
      <c r="F2468" s="126"/>
    </row>
    <row r="2469" s="64" customFormat="1" ht="13.5" spans="6:6">
      <c r="F2469" s="126"/>
    </row>
    <row r="2470" s="64" customFormat="1" ht="13.5" spans="6:6">
      <c r="F2470" s="126"/>
    </row>
    <row r="2471" s="64" customFormat="1" ht="13.5" spans="6:6">
      <c r="F2471" s="126"/>
    </row>
    <row r="2472" s="64" customFormat="1" ht="13.5" spans="6:6">
      <c r="F2472" s="126"/>
    </row>
    <row r="2473" s="64" customFormat="1" ht="13.5" spans="6:6">
      <c r="F2473" s="126"/>
    </row>
    <row r="2474" s="64" customFormat="1" ht="13.5" spans="6:6">
      <c r="F2474" s="126"/>
    </row>
    <row r="2475" s="64" customFormat="1" ht="13.5" spans="6:6">
      <c r="F2475" s="126"/>
    </row>
    <row r="2476" s="64" customFormat="1" ht="13.5" spans="6:6">
      <c r="F2476" s="126"/>
    </row>
    <row r="2477" s="64" customFormat="1" ht="13.5" spans="6:6">
      <c r="F2477" s="126"/>
    </row>
    <row r="2478" s="64" customFormat="1" ht="13.5" spans="6:6">
      <c r="F2478" s="126"/>
    </row>
    <row r="2479" s="64" customFormat="1" ht="13.5" spans="6:6">
      <c r="F2479" s="126"/>
    </row>
    <row r="2480" s="64" customFormat="1" ht="13.5" spans="6:6">
      <c r="F2480" s="126"/>
    </row>
    <row r="2481" s="64" customFormat="1" ht="13.5" spans="6:6">
      <c r="F2481" s="126"/>
    </row>
    <row r="2482" s="64" customFormat="1" ht="13.5" spans="6:6">
      <c r="F2482" s="126"/>
    </row>
    <row r="2483" s="64" customFormat="1" ht="13.5" spans="6:6">
      <c r="F2483" s="126"/>
    </row>
    <row r="2484" s="64" customFormat="1" ht="13.5" spans="6:6">
      <c r="F2484" s="126"/>
    </row>
    <row r="2485" s="64" customFormat="1" ht="13.5" spans="6:6">
      <c r="F2485" s="126"/>
    </row>
    <row r="2486" s="64" customFormat="1" ht="13.5" spans="6:6">
      <c r="F2486" s="126"/>
    </row>
    <row r="2487" s="64" customFormat="1" ht="13.5" spans="6:6">
      <c r="F2487" s="126"/>
    </row>
    <row r="2488" s="64" customFormat="1" ht="13.5" spans="6:6">
      <c r="F2488" s="126"/>
    </row>
    <row r="2489" s="64" customFormat="1" ht="13.5" spans="6:6">
      <c r="F2489" s="126"/>
    </row>
    <row r="2490" s="64" customFormat="1" ht="13.5" spans="6:6">
      <c r="F2490" s="126"/>
    </row>
    <row r="2491" s="64" customFormat="1" ht="13.5" spans="6:6">
      <c r="F2491" s="126"/>
    </row>
    <row r="2492" s="64" customFormat="1" ht="13.5" spans="6:6">
      <c r="F2492" s="126"/>
    </row>
    <row r="2493" s="64" customFormat="1" ht="13.5" spans="6:6">
      <c r="F2493" s="126"/>
    </row>
    <row r="2494" s="64" customFormat="1" ht="13.5" spans="6:6">
      <c r="F2494" s="126"/>
    </row>
    <row r="2495" s="64" customFormat="1" ht="13.5" spans="6:6">
      <c r="F2495" s="126"/>
    </row>
    <row r="2496" s="64" customFormat="1" ht="13.5" spans="6:6">
      <c r="F2496" s="126"/>
    </row>
    <row r="2497" s="64" customFormat="1" ht="13.5" spans="6:6">
      <c r="F2497" s="126"/>
    </row>
    <row r="2498" s="64" customFormat="1" ht="13.5" spans="6:6">
      <c r="F2498" s="126"/>
    </row>
    <row r="2499" s="64" customFormat="1" ht="13.5" spans="6:6">
      <c r="F2499" s="126"/>
    </row>
    <row r="2500" s="64" customFormat="1" ht="13.5" spans="6:6">
      <c r="F2500" s="126"/>
    </row>
    <row r="2501" s="64" customFormat="1" ht="13.5" spans="6:6">
      <c r="F2501" s="126"/>
    </row>
    <row r="2502" s="64" customFormat="1" ht="13.5" spans="6:6">
      <c r="F2502" s="126"/>
    </row>
    <row r="2503" s="64" customFormat="1" ht="13.5" spans="6:6">
      <c r="F2503" s="126"/>
    </row>
    <row r="2504" s="64" customFormat="1" ht="13.5" spans="6:6">
      <c r="F2504" s="126"/>
    </row>
    <row r="2505" s="64" customFormat="1" ht="13.5" spans="6:6">
      <c r="F2505" s="126"/>
    </row>
    <row r="2506" s="64" customFormat="1" ht="13.5" spans="6:6">
      <c r="F2506" s="126"/>
    </row>
    <row r="2507" s="64" customFormat="1" ht="13.5" spans="6:6">
      <c r="F2507" s="126"/>
    </row>
    <row r="2508" s="64" customFormat="1" ht="13.5" spans="6:6">
      <c r="F2508" s="126"/>
    </row>
    <row r="2509" s="64" customFormat="1" ht="13.5" spans="6:6">
      <c r="F2509" s="126"/>
    </row>
    <row r="2510" s="64" customFormat="1" ht="13.5" spans="6:6">
      <c r="F2510" s="126"/>
    </row>
    <row r="2511" s="64" customFormat="1" ht="13.5" spans="6:6">
      <c r="F2511" s="126"/>
    </row>
    <row r="2512" s="64" customFormat="1" ht="13.5" spans="6:6">
      <c r="F2512" s="126"/>
    </row>
    <row r="2513" s="64" customFormat="1" ht="13.5" spans="6:6">
      <c r="F2513" s="126"/>
    </row>
    <row r="2514" s="64" customFormat="1" ht="13.5" spans="6:6">
      <c r="F2514" s="126"/>
    </row>
    <row r="2515" s="64" customFormat="1" ht="13.5" spans="6:6">
      <c r="F2515" s="126"/>
    </row>
    <row r="2516" s="64" customFormat="1" ht="13.5" spans="6:6">
      <c r="F2516" s="126"/>
    </row>
    <row r="2517" s="64" customFormat="1" ht="13.5" spans="6:6">
      <c r="F2517" s="126"/>
    </row>
    <row r="2518" s="64" customFormat="1" ht="13.5" spans="6:6">
      <c r="F2518" s="126"/>
    </row>
    <row r="2519" s="64" customFormat="1" ht="13.5" spans="6:6">
      <c r="F2519" s="126"/>
    </row>
    <row r="2520" s="64" customFormat="1" ht="13.5" spans="6:6">
      <c r="F2520" s="126"/>
    </row>
    <row r="2521" s="64" customFormat="1" ht="13.5" spans="6:6">
      <c r="F2521" s="126"/>
    </row>
    <row r="2522" s="64" customFormat="1" ht="13.5" spans="6:6">
      <c r="F2522" s="126"/>
    </row>
    <row r="2523" s="64" customFormat="1" ht="13.5" spans="6:6">
      <c r="F2523" s="126"/>
    </row>
    <row r="2524" s="64" customFormat="1" ht="13.5" spans="6:6">
      <c r="F2524" s="126"/>
    </row>
    <row r="2525" s="64" customFormat="1" ht="13.5" spans="6:6">
      <c r="F2525" s="126"/>
    </row>
    <row r="2526" s="64" customFormat="1" ht="13.5" spans="6:6">
      <c r="F2526" s="126"/>
    </row>
    <row r="2527" s="64" customFormat="1" ht="13.5" spans="6:6">
      <c r="F2527" s="126"/>
    </row>
    <row r="2528" s="64" customFormat="1" ht="13.5" spans="6:6">
      <c r="F2528" s="126"/>
    </row>
    <row r="2529" s="64" customFormat="1" ht="13.5" spans="6:6">
      <c r="F2529" s="126"/>
    </row>
    <row r="2530" s="64" customFormat="1" ht="13.5" spans="6:6">
      <c r="F2530" s="126"/>
    </row>
    <row r="2531" s="64" customFormat="1" ht="13.5" spans="6:6">
      <c r="F2531" s="126"/>
    </row>
    <row r="2532" s="64" customFormat="1" ht="13.5" spans="6:6">
      <c r="F2532" s="126"/>
    </row>
    <row r="2533" s="64" customFormat="1" ht="13.5" spans="6:6">
      <c r="F2533" s="126"/>
    </row>
    <row r="2534" s="64" customFormat="1" ht="13.5" spans="6:6">
      <c r="F2534" s="126"/>
    </row>
    <row r="2535" s="64" customFormat="1" ht="13.5" spans="6:6">
      <c r="F2535" s="126"/>
    </row>
    <row r="2536" s="64" customFormat="1" ht="13.5" spans="6:6">
      <c r="F2536" s="126"/>
    </row>
    <row r="2537" s="64" customFormat="1" ht="13.5" spans="6:6">
      <c r="F2537" s="126"/>
    </row>
    <row r="2538" s="64" customFormat="1" ht="13.5" spans="6:6">
      <c r="F2538" s="126"/>
    </row>
    <row r="2539" s="64" customFormat="1" ht="13.5" spans="6:6">
      <c r="F2539" s="126"/>
    </row>
    <row r="2540" s="64" customFormat="1" ht="13.5" spans="6:6">
      <c r="F2540" s="126"/>
    </row>
    <row r="2541" s="64" customFormat="1" ht="13.5" spans="6:6">
      <c r="F2541" s="126"/>
    </row>
    <row r="2542" s="64" customFormat="1" ht="13.5" spans="6:6">
      <c r="F2542" s="126"/>
    </row>
    <row r="2543" s="64" customFormat="1" ht="13.5" spans="6:6">
      <c r="F2543" s="126"/>
    </row>
    <row r="2544" s="64" customFormat="1" ht="13.5" spans="6:6">
      <c r="F2544" s="126"/>
    </row>
    <row r="2545" s="64" customFormat="1" ht="13.5" spans="6:6">
      <c r="F2545" s="126"/>
    </row>
    <row r="2546" s="64" customFormat="1" ht="13.5" spans="6:6">
      <c r="F2546" s="126"/>
    </row>
    <row r="2547" s="64" customFormat="1" ht="13.5" spans="6:6">
      <c r="F2547" s="126"/>
    </row>
    <row r="2548" s="64" customFormat="1" ht="13.5" spans="6:6">
      <c r="F2548" s="126"/>
    </row>
    <row r="2549" s="64" customFormat="1" ht="13.5" spans="6:6">
      <c r="F2549" s="126"/>
    </row>
    <row r="2550" s="64" customFormat="1" ht="13.5" spans="6:6">
      <c r="F2550" s="126"/>
    </row>
    <row r="2551" s="64" customFormat="1" ht="13.5" spans="6:6">
      <c r="F2551" s="126"/>
    </row>
    <row r="2552" s="64" customFormat="1" ht="13.5" spans="6:6">
      <c r="F2552" s="126"/>
    </row>
    <row r="2553" s="64" customFormat="1" ht="13.5" spans="6:6">
      <c r="F2553" s="126"/>
    </row>
    <row r="2554" s="64" customFormat="1" ht="13.5" spans="6:6">
      <c r="F2554" s="126"/>
    </row>
    <row r="2555" s="64" customFormat="1" ht="13.5" spans="6:6">
      <c r="F2555" s="126"/>
    </row>
    <row r="2556" s="64" customFormat="1" ht="13.5" spans="6:6">
      <c r="F2556" s="126"/>
    </row>
    <row r="2557" s="64" customFormat="1" ht="13.5" spans="6:6">
      <c r="F2557" s="126"/>
    </row>
    <row r="2558" s="64" customFormat="1" ht="13.5" spans="6:6">
      <c r="F2558" s="126"/>
    </row>
    <row r="2559" s="64" customFormat="1" ht="13.5" spans="6:6">
      <c r="F2559" s="126"/>
    </row>
    <row r="2560" s="64" customFormat="1" ht="13.5" spans="6:6">
      <c r="F2560" s="126"/>
    </row>
    <row r="2561" s="64" customFormat="1" ht="13.5" spans="6:6">
      <c r="F2561" s="126"/>
    </row>
    <row r="2562" s="64" customFormat="1" ht="13.5" spans="6:6">
      <c r="F2562" s="126"/>
    </row>
    <row r="2563" s="64" customFormat="1" ht="13.5" spans="6:6">
      <c r="F2563" s="126"/>
    </row>
    <row r="2564" s="64" customFormat="1" ht="13.5" spans="6:6">
      <c r="F2564" s="126"/>
    </row>
    <row r="2565" s="64" customFormat="1" ht="13.5" spans="6:6">
      <c r="F2565" s="126"/>
    </row>
    <row r="2566" s="64" customFormat="1" ht="13.5" spans="6:6">
      <c r="F2566" s="126"/>
    </row>
    <row r="2567" s="64" customFormat="1" ht="13.5" spans="6:6">
      <c r="F2567" s="126"/>
    </row>
    <row r="2568" s="64" customFormat="1" ht="13.5" spans="6:6">
      <c r="F2568" s="126"/>
    </row>
    <row r="2569" s="64" customFormat="1" ht="13.5" spans="6:6">
      <c r="F2569" s="126"/>
    </row>
    <row r="2570" s="64" customFormat="1" ht="13.5" spans="6:6">
      <c r="F2570" s="126"/>
    </row>
    <row r="2571" s="64" customFormat="1" ht="13.5" spans="6:6">
      <c r="F2571" s="126"/>
    </row>
    <row r="2572" s="64" customFormat="1" ht="13.5" spans="6:6">
      <c r="F2572" s="126"/>
    </row>
    <row r="2573" s="64" customFormat="1" ht="13.5" spans="6:6">
      <c r="F2573" s="126"/>
    </row>
    <row r="2574" s="64" customFormat="1" ht="13.5" spans="6:6">
      <c r="F2574" s="126"/>
    </row>
    <row r="2575" s="64" customFormat="1" ht="13.5" spans="6:6">
      <c r="F2575" s="126"/>
    </row>
    <row r="2576" s="64" customFormat="1" ht="13.5" spans="6:6">
      <c r="F2576" s="126"/>
    </row>
    <row r="2577" s="64" customFormat="1" ht="13.5" spans="6:6">
      <c r="F2577" s="126"/>
    </row>
    <row r="2578" s="64" customFormat="1" ht="13.5" spans="6:6">
      <c r="F2578" s="126"/>
    </row>
    <row r="2579" s="64" customFormat="1" ht="13.5" spans="6:6">
      <c r="F2579" s="126"/>
    </row>
    <row r="2580" s="64" customFormat="1" ht="13.5" spans="6:6">
      <c r="F2580" s="126"/>
    </row>
    <row r="2581" s="64" customFormat="1" ht="13.5" spans="6:6">
      <c r="F2581" s="126"/>
    </row>
    <row r="2582" s="64" customFormat="1" ht="13.5" spans="6:6">
      <c r="F2582" s="126"/>
    </row>
    <row r="2583" s="64" customFormat="1" ht="13.5" spans="6:6">
      <c r="F2583" s="126"/>
    </row>
    <row r="2584" s="64" customFormat="1" ht="13.5" spans="6:6">
      <c r="F2584" s="126"/>
    </row>
    <row r="2585" s="64" customFormat="1" ht="13.5" spans="6:6">
      <c r="F2585" s="126"/>
    </row>
    <row r="2586" s="64" customFormat="1" ht="13.5" spans="6:6">
      <c r="F2586" s="126"/>
    </row>
    <row r="2587" s="64" customFormat="1" ht="13.5" spans="6:6">
      <c r="F2587" s="126"/>
    </row>
    <row r="2588" s="64" customFormat="1" ht="13.5" spans="6:6">
      <c r="F2588" s="126"/>
    </row>
    <row r="2589" s="64" customFormat="1" ht="13.5" spans="6:6">
      <c r="F2589" s="126"/>
    </row>
    <row r="2590" s="64" customFormat="1" ht="13.5" spans="6:6">
      <c r="F2590" s="126"/>
    </row>
    <row r="2591" s="64" customFormat="1" ht="13.5" spans="6:6">
      <c r="F2591" s="126"/>
    </row>
    <row r="2592" s="64" customFormat="1" ht="13.5" spans="6:6">
      <c r="F2592" s="126"/>
    </row>
    <row r="2593" s="64" customFormat="1" ht="13.5" spans="6:6">
      <c r="F2593" s="126"/>
    </row>
    <row r="2594" s="64" customFormat="1" ht="13.5" spans="6:6">
      <c r="F2594" s="126"/>
    </row>
    <row r="2595" s="64" customFormat="1" ht="13.5" spans="6:6">
      <c r="F2595" s="126"/>
    </row>
    <row r="2596" s="64" customFormat="1" ht="13.5" spans="6:6">
      <c r="F2596" s="126"/>
    </row>
    <row r="2597" s="64" customFormat="1" ht="13.5" spans="6:6">
      <c r="F2597" s="126"/>
    </row>
    <row r="2598" s="64" customFormat="1" ht="13.5" spans="6:6">
      <c r="F2598" s="126"/>
    </row>
    <row r="2599" s="64" customFormat="1" ht="13.5" spans="6:6">
      <c r="F2599" s="126"/>
    </row>
    <row r="2600" s="64" customFormat="1" ht="13.5" spans="6:6">
      <c r="F2600" s="126"/>
    </row>
    <row r="2601" s="64" customFormat="1" ht="13.5" spans="6:6">
      <c r="F2601" s="126"/>
    </row>
    <row r="2602" s="64" customFormat="1" ht="13.5" spans="6:6">
      <c r="F2602" s="126"/>
    </row>
    <row r="2603" s="64" customFormat="1" ht="13.5" spans="6:6">
      <c r="F2603" s="126"/>
    </row>
    <row r="2604" s="64" customFormat="1" ht="13.5" spans="6:6">
      <c r="F2604" s="126"/>
    </row>
    <row r="2605" s="64" customFormat="1" ht="13.5" spans="6:6">
      <c r="F2605" s="126"/>
    </row>
    <row r="2606" s="64" customFormat="1" ht="13.5" spans="6:6">
      <c r="F2606" s="126"/>
    </row>
    <row r="2607" s="64" customFormat="1" ht="13.5" spans="6:6">
      <c r="F2607" s="126"/>
    </row>
    <row r="2608" s="64" customFormat="1" ht="13.5" spans="6:6">
      <c r="F2608" s="126"/>
    </row>
    <row r="2609" s="64" customFormat="1" ht="13.5" spans="6:6">
      <c r="F2609" s="126"/>
    </row>
    <row r="2610" s="64" customFormat="1" ht="13.5" spans="6:6">
      <c r="F2610" s="126"/>
    </row>
    <row r="2611" s="64" customFormat="1" ht="13.5" spans="6:6">
      <c r="F2611" s="126"/>
    </row>
    <row r="2612" s="64" customFormat="1" ht="13.5" spans="6:6">
      <c r="F2612" s="126"/>
    </row>
    <row r="2613" s="64" customFormat="1" ht="13.5" spans="6:6">
      <c r="F2613" s="126"/>
    </row>
    <row r="2614" s="64" customFormat="1" ht="13.5" spans="6:6">
      <c r="F2614" s="126"/>
    </row>
    <row r="2615" s="64" customFormat="1" ht="13.5" spans="6:6">
      <c r="F2615" s="126"/>
    </row>
    <row r="2616" s="64" customFormat="1" ht="13.5" spans="6:6">
      <c r="F2616" s="126"/>
    </row>
    <row r="2617" s="64" customFormat="1" ht="13.5" spans="6:6">
      <c r="F2617" s="126"/>
    </row>
    <row r="2618" s="64" customFormat="1" ht="13.5" spans="6:6">
      <c r="F2618" s="126"/>
    </row>
    <row r="2619" s="64" customFormat="1" ht="13.5" spans="6:6">
      <c r="F2619" s="126"/>
    </row>
    <row r="2620" s="64" customFormat="1" ht="13.5" spans="6:6">
      <c r="F2620" s="126"/>
    </row>
    <row r="2621" s="64" customFormat="1" ht="13.5" spans="6:6">
      <c r="F2621" s="126"/>
    </row>
    <row r="2622" s="64" customFormat="1" ht="13.5" spans="6:6">
      <c r="F2622" s="126"/>
    </row>
    <row r="2623" s="64" customFormat="1" ht="13.5" spans="6:6">
      <c r="F2623" s="126"/>
    </row>
    <row r="2624" s="64" customFormat="1" ht="13.5" spans="6:6">
      <c r="F2624" s="126"/>
    </row>
    <row r="2625" s="64" customFormat="1" ht="13.5" spans="6:6">
      <c r="F2625" s="126"/>
    </row>
    <row r="2626" s="64" customFormat="1" ht="13.5" spans="6:6">
      <c r="F2626" s="126"/>
    </row>
    <row r="2627" s="64" customFormat="1" ht="13.5" spans="6:6">
      <c r="F2627" s="126"/>
    </row>
    <row r="2628" s="64" customFormat="1" ht="13.5" spans="6:6">
      <c r="F2628" s="126"/>
    </row>
    <row r="2629" s="64" customFormat="1" ht="13.5" spans="6:6">
      <c r="F2629" s="126"/>
    </row>
    <row r="2630" s="64" customFormat="1" ht="13.5" spans="6:6">
      <c r="F2630" s="126"/>
    </row>
    <row r="2631" s="64" customFormat="1" ht="13.5" spans="6:6">
      <c r="F2631" s="126"/>
    </row>
    <row r="2632" s="64" customFormat="1" ht="13.5" spans="6:6">
      <c r="F2632" s="126"/>
    </row>
    <row r="2633" s="64" customFormat="1" ht="13.5" spans="6:6">
      <c r="F2633" s="126"/>
    </row>
    <row r="2634" s="64" customFormat="1" ht="13.5" spans="6:6">
      <c r="F2634" s="126"/>
    </row>
    <row r="2635" s="64" customFormat="1" ht="13.5" spans="6:6">
      <c r="F2635" s="126"/>
    </row>
    <row r="2636" s="64" customFormat="1" ht="13.5" spans="6:6">
      <c r="F2636" s="126"/>
    </row>
    <row r="2637" s="64" customFormat="1" ht="13.5" spans="6:6">
      <c r="F2637" s="126"/>
    </row>
    <row r="2638" s="64" customFormat="1" ht="13.5" spans="6:6">
      <c r="F2638" s="126"/>
    </row>
    <row r="2639" s="64" customFormat="1" ht="13.5" spans="6:6">
      <c r="F2639" s="126"/>
    </row>
    <row r="2640" s="64" customFormat="1" ht="13.5" spans="6:6">
      <c r="F2640" s="126"/>
    </row>
    <row r="2641" s="64" customFormat="1" ht="13.5" spans="6:6">
      <c r="F2641" s="126"/>
    </row>
    <row r="2642" s="64" customFormat="1" ht="13.5" spans="6:6">
      <c r="F2642" s="126"/>
    </row>
    <row r="2643" s="64" customFormat="1" ht="13.5" spans="6:6">
      <c r="F2643" s="126"/>
    </row>
    <row r="2644" s="64" customFormat="1" ht="13.5" spans="6:6">
      <c r="F2644" s="126"/>
    </row>
    <row r="2645" s="64" customFormat="1" ht="13.5" spans="6:6">
      <c r="F2645" s="126"/>
    </row>
    <row r="2646" s="64" customFormat="1" ht="13.5" spans="6:6">
      <c r="F2646" s="126"/>
    </row>
    <row r="2647" s="64" customFormat="1" ht="13.5" spans="6:6">
      <c r="F2647" s="126"/>
    </row>
    <row r="2648" s="64" customFormat="1" ht="13.5" spans="6:6">
      <c r="F2648" s="126"/>
    </row>
    <row r="2649" s="64" customFormat="1" ht="13.5" spans="6:6">
      <c r="F2649" s="126"/>
    </row>
    <row r="2650" s="64" customFormat="1" ht="13.5" spans="6:6">
      <c r="F2650" s="126"/>
    </row>
    <row r="2651" s="64" customFormat="1" ht="13.5" spans="6:6">
      <c r="F2651" s="126"/>
    </row>
    <row r="2652" s="64" customFormat="1" ht="13.5" spans="6:6">
      <c r="F2652" s="126"/>
    </row>
    <row r="2653" s="64" customFormat="1" ht="13.5" spans="6:6">
      <c r="F2653" s="126"/>
    </row>
    <row r="2654" s="64" customFormat="1" ht="13.5" spans="6:6">
      <c r="F2654" s="126"/>
    </row>
    <row r="2655" s="64" customFormat="1" ht="13.5" spans="6:6">
      <c r="F2655" s="126"/>
    </row>
    <row r="2656" s="64" customFormat="1" ht="13.5" spans="6:6">
      <c r="F2656" s="126"/>
    </row>
    <row r="2657" s="64" customFormat="1" ht="13.5" spans="6:6">
      <c r="F2657" s="126"/>
    </row>
    <row r="2658" s="64" customFormat="1" ht="13.5" spans="6:6">
      <c r="F2658" s="126"/>
    </row>
    <row r="2659" s="64" customFormat="1" ht="13.5" spans="6:6">
      <c r="F2659" s="126"/>
    </row>
    <row r="2660" s="64" customFormat="1" ht="13.5" spans="6:6">
      <c r="F2660" s="126"/>
    </row>
    <row r="2661" s="64" customFormat="1" ht="13.5" spans="6:6">
      <c r="F2661" s="126"/>
    </row>
    <row r="2662" s="64" customFormat="1" ht="13.5" spans="6:6">
      <c r="F2662" s="126"/>
    </row>
    <row r="2663" s="64" customFormat="1" ht="13.5" spans="6:6">
      <c r="F2663" s="126"/>
    </row>
    <row r="2664" s="64" customFormat="1" ht="13.5" spans="6:6">
      <c r="F2664" s="126"/>
    </row>
    <row r="2665" s="64" customFormat="1" ht="13.5" spans="6:6">
      <c r="F2665" s="126"/>
    </row>
    <row r="2666" s="64" customFormat="1" ht="13.5" spans="6:6">
      <c r="F2666" s="126"/>
    </row>
    <row r="2667" s="64" customFormat="1" ht="13.5" spans="6:6">
      <c r="F2667" s="126"/>
    </row>
    <row r="2668" s="64" customFormat="1" ht="13.5" spans="6:6">
      <c r="F2668" s="126"/>
    </row>
    <row r="2669" s="64" customFormat="1" ht="13.5" spans="6:6">
      <c r="F2669" s="126"/>
    </row>
    <row r="2670" s="64" customFormat="1" ht="13.5" spans="6:6">
      <c r="F2670" s="126"/>
    </row>
    <row r="2671" s="64" customFormat="1" ht="13.5" spans="6:6">
      <c r="F2671" s="126"/>
    </row>
    <row r="2672" s="64" customFormat="1" ht="13.5" spans="6:6">
      <c r="F2672" s="126"/>
    </row>
    <row r="2673" s="64" customFormat="1" ht="13.5" spans="6:6">
      <c r="F2673" s="126"/>
    </row>
    <row r="2674" s="64" customFormat="1" ht="13.5" spans="6:6">
      <c r="F2674" s="126"/>
    </row>
    <row r="2675" s="64" customFormat="1" ht="13.5" spans="6:6">
      <c r="F2675" s="126"/>
    </row>
    <row r="2676" s="64" customFormat="1" ht="13.5" spans="6:6">
      <c r="F2676" s="126"/>
    </row>
    <row r="2677" s="64" customFormat="1" ht="13.5" spans="6:6">
      <c r="F2677" s="126"/>
    </row>
    <row r="2678" s="64" customFormat="1" ht="13.5" spans="6:6">
      <c r="F2678" s="126"/>
    </row>
    <row r="2679" s="64" customFormat="1" ht="13.5" spans="6:6">
      <c r="F2679" s="126"/>
    </row>
    <row r="2680" s="64" customFormat="1" ht="13.5" spans="6:6">
      <c r="F2680" s="126"/>
    </row>
    <row r="2681" s="64" customFormat="1" ht="13.5" spans="6:6">
      <c r="F2681" s="126"/>
    </row>
    <row r="2682" s="64" customFormat="1" ht="13.5" spans="6:6">
      <c r="F2682" s="126"/>
    </row>
    <row r="2683" s="64" customFormat="1" ht="13.5" spans="6:6">
      <c r="F2683" s="126"/>
    </row>
    <row r="2684" s="64" customFormat="1" ht="13.5" spans="6:6">
      <c r="F2684" s="126"/>
    </row>
    <row r="2685" s="64" customFormat="1" ht="13.5" spans="6:6">
      <c r="F2685" s="126"/>
    </row>
    <row r="2686" s="64" customFormat="1" ht="13.5" spans="6:6">
      <c r="F2686" s="126"/>
    </row>
    <row r="2687" s="64" customFormat="1" ht="13.5" spans="6:6">
      <c r="F2687" s="126"/>
    </row>
    <row r="2688" s="64" customFormat="1" ht="13.5" spans="6:6">
      <c r="F2688" s="126"/>
    </row>
    <row r="2689" s="64" customFormat="1" ht="13.5" spans="6:6">
      <c r="F2689" s="126"/>
    </row>
    <row r="2690" s="64" customFormat="1" ht="13.5" spans="6:6">
      <c r="F2690" s="126"/>
    </row>
    <row r="2691" s="64" customFormat="1" ht="13.5" spans="6:6">
      <c r="F2691" s="126"/>
    </row>
    <row r="2692" s="64" customFormat="1" ht="13.5" spans="6:6">
      <c r="F2692" s="126"/>
    </row>
    <row r="2693" s="64" customFormat="1" ht="13.5" spans="6:6">
      <c r="F2693" s="126"/>
    </row>
    <row r="2694" s="64" customFormat="1" ht="13.5" spans="6:6">
      <c r="F2694" s="126"/>
    </row>
    <row r="2695" s="64" customFormat="1" ht="13.5" spans="6:6">
      <c r="F2695" s="126"/>
    </row>
    <row r="2696" s="64" customFormat="1" ht="13.5" spans="6:6">
      <c r="F2696" s="126"/>
    </row>
    <row r="2697" s="64" customFormat="1" ht="13.5" spans="6:6">
      <c r="F2697" s="126"/>
    </row>
    <row r="2698" s="64" customFormat="1" ht="13.5" spans="6:6">
      <c r="F2698" s="126"/>
    </row>
    <row r="2699" s="64" customFormat="1" ht="13.5" spans="6:6">
      <c r="F2699" s="126"/>
    </row>
    <row r="2700" s="64" customFormat="1" ht="13.5" spans="6:6">
      <c r="F2700" s="126"/>
    </row>
    <row r="2701" s="64" customFormat="1" ht="13.5" spans="6:6">
      <c r="F2701" s="126"/>
    </row>
    <row r="2702" s="64" customFormat="1" ht="13.5" spans="6:6">
      <c r="F2702" s="126"/>
    </row>
    <row r="2703" s="64" customFormat="1" ht="13.5" spans="6:6">
      <c r="F2703" s="126"/>
    </row>
    <row r="2704" s="64" customFormat="1" ht="13.5" spans="6:6">
      <c r="F2704" s="126"/>
    </row>
    <row r="2705" s="64" customFormat="1" ht="13.5" spans="6:6">
      <c r="F2705" s="126"/>
    </row>
    <row r="2706" s="64" customFormat="1" ht="13.5" spans="6:6">
      <c r="F2706" s="126"/>
    </row>
    <row r="2707" s="64" customFormat="1" ht="13.5" spans="6:6">
      <c r="F2707" s="126"/>
    </row>
    <row r="2708" s="64" customFormat="1" ht="13.5" spans="6:6">
      <c r="F2708" s="126"/>
    </row>
    <row r="2709" s="64" customFormat="1" ht="13.5" spans="6:6">
      <c r="F2709" s="126"/>
    </row>
    <row r="2710" s="64" customFormat="1" ht="13.5" spans="6:6">
      <c r="F2710" s="126"/>
    </row>
    <row r="2711" s="64" customFormat="1" ht="13.5" spans="6:6">
      <c r="F2711" s="126"/>
    </row>
    <row r="2712" s="64" customFormat="1" ht="13.5" spans="6:6">
      <c r="F2712" s="126"/>
    </row>
    <row r="2713" s="64" customFormat="1" ht="13.5" spans="6:6">
      <c r="F2713" s="126"/>
    </row>
    <row r="2714" s="64" customFormat="1" ht="13.5" spans="6:6">
      <c r="F2714" s="126"/>
    </row>
    <row r="2715" s="64" customFormat="1" ht="13.5" spans="6:6">
      <c r="F2715" s="126"/>
    </row>
    <row r="2716" s="64" customFormat="1" ht="13.5" spans="6:6">
      <c r="F2716" s="126"/>
    </row>
    <row r="2717" s="64" customFormat="1" ht="13.5" spans="6:6">
      <c r="F2717" s="126"/>
    </row>
    <row r="2718" s="64" customFormat="1" ht="13.5" spans="6:6">
      <c r="F2718" s="126"/>
    </row>
    <row r="2719" s="64" customFormat="1" ht="13.5" spans="6:6">
      <c r="F2719" s="126"/>
    </row>
    <row r="2720" s="64" customFormat="1" ht="13.5" spans="6:6">
      <c r="F2720" s="126"/>
    </row>
    <row r="2721" s="64" customFormat="1" ht="13.5" spans="6:6">
      <c r="F2721" s="126"/>
    </row>
    <row r="2722" s="64" customFormat="1" ht="13.5" spans="6:6">
      <c r="F2722" s="126"/>
    </row>
    <row r="2723" s="64" customFormat="1" ht="13.5" spans="6:6">
      <c r="F2723" s="126"/>
    </row>
    <row r="2724" s="64" customFormat="1" ht="13.5" spans="6:6">
      <c r="F2724" s="126"/>
    </row>
    <row r="2725" s="64" customFormat="1" ht="13.5" spans="6:6">
      <c r="F2725" s="126"/>
    </row>
    <row r="2726" s="64" customFormat="1" ht="13.5" spans="6:6">
      <c r="F2726" s="126"/>
    </row>
    <row r="2727" s="64" customFormat="1" ht="13.5" spans="6:6">
      <c r="F2727" s="126"/>
    </row>
    <row r="2728" s="64" customFormat="1" ht="13.5" spans="6:6">
      <c r="F2728" s="126"/>
    </row>
    <row r="2729" s="64" customFormat="1" ht="13.5" spans="6:6">
      <c r="F2729" s="126"/>
    </row>
    <row r="2730" s="64" customFormat="1" ht="13.5" spans="6:6">
      <c r="F2730" s="126"/>
    </row>
    <row r="2731" s="64" customFormat="1" ht="13.5" spans="6:6">
      <c r="F2731" s="126"/>
    </row>
    <row r="2732" s="64" customFormat="1" ht="13.5" spans="6:6">
      <c r="F2732" s="126"/>
    </row>
    <row r="2733" s="64" customFormat="1" ht="13.5" spans="6:6">
      <c r="F2733" s="126"/>
    </row>
    <row r="2734" s="64" customFormat="1" ht="13.5" spans="6:6">
      <c r="F2734" s="126"/>
    </row>
    <row r="2735" s="64" customFormat="1" ht="13.5" spans="6:6">
      <c r="F2735" s="126"/>
    </row>
    <row r="2736" s="64" customFormat="1" ht="13.5" spans="6:6">
      <c r="F2736" s="126"/>
    </row>
    <row r="2737" s="64" customFormat="1" ht="13.5" spans="6:6">
      <c r="F2737" s="126"/>
    </row>
    <row r="2738" s="64" customFormat="1" ht="13.5" spans="6:6">
      <c r="F2738" s="126"/>
    </row>
    <row r="2739" s="64" customFormat="1" ht="13.5" spans="6:6">
      <c r="F2739" s="126"/>
    </row>
    <row r="2740" s="64" customFormat="1" ht="13.5" spans="6:6">
      <c r="F2740" s="126"/>
    </row>
    <row r="2741" s="64" customFormat="1" ht="13.5" spans="6:6">
      <c r="F2741" s="126"/>
    </row>
    <row r="2742" s="64" customFormat="1" ht="13.5" spans="6:6">
      <c r="F2742" s="126"/>
    </row>
    <row r="2743" s="64" customFormat="1" ht="13.5" spans="6:6">
      <c r="F2743" s="126"/>
    </row>
    <row r="2744" s="64" customFormat="1" ht="13.5" spans="6:6">
      <c r="F2744" s="126"/>
    </row>
    <row r="2745" s="64" customFormat="1" ht="13.5" spans="6:6">
      <c r="F2745" s="126"/>
    </row>
    <row r="2746" s="64" customFormat="1" ht="13.5" spans="6:6">
      <c r="F2746" s="126"/>
    </row>
    <row r="2747" s="64" customFormat="1" ht="13.5" spans="6:6">
      <c r="F2747" s="126"/>
    </row>
    <row r="2748" s="64" customFormat="1" ht="13.5" spans="6:6">
      <c r="F2748" s="126"/>
    </row>
    <row r="2749" s="64" customFormat="1" ht="13.5" spans="6:6">
      <c r="F2749" s="126"/>
    </row>
    <row r="2750" s="64" customFormat="1" ht="13.5" spans="6:6">
      <c r="F2750" s="126"/>
    </row>
    <row r="2751" s="64" customFormat="1" ht="13.5" spans="6:6">
      <c r="F2751" s="126"/>
    </row>
    <row r="2752" s="64" customFormat="1" ht="13.5" spans="6:6">
      <c r="F2752" s="126"/>
    </row>
    <row r="2753" s="64" customFormat="1" ht="13.5" spans="6:6">
      <c r="F2753" s="126"/>
    </row>
    <row r="2754" s="64" customFormat="1" ht="13.5" spans="6:6">
      <c r="F2754" s="126"/>
    </row>
    <row r="2755" s="64" customFormat="1" ht="13.5" spans="6:6">
      <c r="F2755" s="126"/>
    </row>
    <row r="2756" s="64" customFormat="1" ht="13.5" spans="6:6">
      <c r="F2756" s="126"/>
    </row>
    <row r="2757" s="64" customFormat="1" ht="13.5" spans="6:6">
      <c r="F2757" s="126"/>
    </row>
    <row r="2758" s="64" customFormat="1" ht="13.5" spans="6:6">
      <c r="F2758" s="126"/>
    </row>
    <row r="2759" s="64" customFormat="1" ht="13.5" spans="6:6">
      <c r="F2759" s="126"/>
    </row>
    <row r="2760" s="64" customFormat="1" ht="13.5" spans="6:6">
      <c r="F2760" s="126"/>
    </row>
    <row r="2761" s="64" customFormat="1" ht="13.5" spans="6:6">
      <c r="F2761" s="126"/>
    </row>
    <row r="2762" s="64" customFormat="1" ht="13.5" spans="6:6">
      <c r="F2762" s="126"/>
    </row>
    <row r="2763" s="64" customFormat="1" ht="13.5" spans="6:6">
      <c r="F2763" s="126"/>
    </row>
    <row r="2764" s="64" customFormat="1" ht="13.5" spans="6:6">
      <c r="F2764" s="126"/>
    </row>
    <row r="2765" s="64" customFormat="1" ht="13.5" spans="6:6">
      <c r="F2765" s="126"/>
    </row>
    <row r="2766" s="64" customFormat="1" ht="13.5" spans="6:6">
      <c r="F2766" s="126"/>
    </row>
    <row r="2767" s="64" customFormat="1" ht="13.5" spans="6:6">
      <c r="F2767" s="126"/>
    </row>
    <row r="2768" s="64" customFormat="1" ht="13.5" spans="6:6">
      <c r="F2768" s="126"/>
    </row>
    <row r="2769" s="64" customFormat="1" ht="13.5" spans="6:6">
      <c r="F2769" s="126"/>
    </row>
    <row r="2770" s="64" customFormat="1" ht="13.5" spans="6:6">
      <c r="F2770" s="126"/>
    </row>
    <row r="2771" s="64" customFormat="1" ht="13.5" spans="6:6">
      <c r="F2771" s="126"/>
    </row>
    <row r="2772" s="64" customFormat="1" ht="13.5" spans="6:6">
      <c r="F2772" s="126"/>
    </row>
    <row r="2773" s="64" customFormat="1" ht="13.5" spans="6:6">
      <c r="F2773" s="126"/>
    </row>
    <row r="2774" s="64" customFormat="1" ht="13.5" spans="6:6">
      <c r="F2774" s="126"/>
    </row>
    <row r="2775" s="64" customFormat="1" ht="13.5" spans="6:6">
      <c r="F2775" s="126"/>
    </row>
    <row r="2776" s="64" customFormat="1" ht="13.5" spans="6:6">
      <c r="F2776" s="126"/>
    </row>
    <row r="2777" s="64" customFormat="1" ht="13.5" spans="6:6">
      <c r="F2777" s="126"/>
    </row>
    <row r="2778" s="64" customFormat="1" ht="13.5" spans="6:6">
      <c r="F2778" s="126"/>
    </row>
    <row r="2779" s="64" customFormat="1" ht="13.5" spans="6:6">
      <c r="F2779" s="126"/>
    </row>
    <row r="2780" s="64" customFormat="1" ht="13.5" spans="6:6">
      <c r="F2780" s="126"/>
    </row>
    <row r="2781" s="64" customFormat="1" ht="13.5" spans="6:6">
      <c r="F2781" s="126"/>
    </row>
    <row r="2782" s="64" customFormat="1" ht="13.5" spans="6:6">
      <c r="F2782" s="126"/>
    </row>
    <row r="2783" s="64" customFormat="1" ht="13.5" spans="6:6">
      <c r="F2783" s="126"/>
    </row>
    <row r="2784" s="64" customFormat="1" ht="13.5" spans="6:6">
      <c r="F2784" s="126"/>
    </row>
    <row r="2785" s="64" customFormat="1" ht="13.5" spans="6:6">
      <c r="F2785" s="126"/>
    </row>
    <row r="2786" s="64" customFormat="1" ht="13.5" spans="6:6">
      <c r="F2786" s="126"/>
    </row>
    <row r="2787" s="64" customFormat="1" ht="13.5" spans="6:6">
      <c r="F2787" s="126"/>
    </row>
    <row r="2788" s="64" customFormat="1" ht="13.5" spans="6:6">
      <c r="F2788" s="126"/>
    </row>
    <row r="2789" s="64" customFormat="1" ht="13.5" spans="6:6">
      <c r="F2789" s="126"/>
    </row>
    <row r="2790" s="64" customFormat="1" ht="13.5" spans="6:6">
      <c r="F2790" s="126"/>
    </row>
    <row r="2791" s="64" customFormat="1" ht="13.5" spans="6:6">
      <c r="F2791" s="126"/>
    </row>
    <row r="2792" s="64" customFormat="1" ht="13.5" spans="6:6">
      <c r="F2792" s="126"/>
    </row>
    <row r="2793" s="64" customFormat="1" ht="13.5" spans="6:6">
      <c r="F2793" s="126"/>
    </row>
    <row r="2794" s="64" customFormat="1" ht="13.5" spans="6:6">
      <c r="F2794" s="126"/>
    </row>
    <row r="2795" s="64" customFormat="1" ht="13.5" spans="6:6">
      <c r="F2795" s="126"/>
    </row>
    <row r="2796" s="64" customFormat="1" ht="13.5" spans="6:6">
      <c r="F2796" s="126"/>
    </row>
    <row r="2797" s="64" customFormat="1" ht="13.5" spans="6:6">
      <c r="F2797" s="126"/>
    </row>
    <row r="2798" s="64" customFormat="1" ht="13.5" spans="6:6">
      <c r="F2798" s="126"/>
    </row>
    <row r="2799" s="64" customFormat="1" ht="13.5" spans="6:6">
      <c r="F2799" s="126"/>
    </row>
    <row r="2800" s="64" customFormat="1" ht="13.5" spans="6:6">
      <c r="F2800" s="126"/>
    </row>
    <row r="2801" s="64" customFormat="1" ht="13.5" spans="6:6">
      <c r="F2801" s="126"/>
    </row>
    <row r="2802" s="64" customFormat="1" ht="13.5" spans="6:6">
      <c r="F2802" s="126"/>
    </row>
    <row r="2803" s="64" customFormat="1" ht="13.5" spans="6:6">
      <c r="F2803" s="126"/>
    </row>
    <row r="2804" s="64" customFormat="1" ht="13.5" spans="6:6">
      <c r="F2804" s="126"/>
    </row>
    <row r="2805" s="64" customFormat="1" ht="13.5" spans="6:6">
      <c r="F2805" s="126"/>
    </row>
    <row r="2806" s="64" customFormat="1" ht="13.5" spans="6:6">
      <c r="F2806" s="126"/>
    </row>
    <row r="2807" s="64" customFormat="1" ht="13.5" spans="6:6">
      <c r="F2807" s="126"/>
    </row>
    <row r="2808" s="64" customFormat="1" ht="13.5" spans="6:6">
      <c r="F2808" s="126"/>
    </row>
    <row r="2809" s="64" customFormat="1" ht="13.5" spans="6:6">
      <c r="F2809" s="126"/>
    </row>
    <row r="2810" s="64" customFormat="1" ht="13.5" spans="6:6">
      <c r="F2810" s="126"/>
    </row>
    <row r="2811" s="64" customFormat="1" ht="13.5" spans="6:6">
      <c r="F2811" s="126"/>
    </row>
    <row r="2812" s="64" customFormat="1" ht="13.5" spans="6:6">
      <c r="F2812" s="126"/>
    </row>
    <row r="2813" s="64" customFormat="1" ht="13.5" spans="6:6">
      <c r="F2813" s="126"/>
    </row>
    <row r="2814" s="64" customFormat="1" ht="13.5" spans="6:6">
      <c r="F2814" s="126"/>
    </row>
    <row r="2815" s="64" customFormat="1" ht="13.5" spans="6:6">
      <c r="F2815" s="126"/>
    </row>
    <row r="2816" s="64" customFormat="1" ht="13.5" spans="6:6">
      <c r="F2816" s="126"/>
    </row>
    <row r="2817" s="64" customFormat="1" ht="13.5" spans="6:6">
      <c r="F2817" s="126"/>
    </row>
    <row r="2818" s="64" customFormat="1" ht="13.5" spans="6:6">
      <c r="F2818" s="126"/>
    </row>
    <row r="2819" s="64" customFormat="1" ht="13.5" spans="6:6">
      <c r="F2819" s="126"/>
    </row>
    <row r="2820" s="64" customFormat="1" ht="13.5" spans="6:6">
      <c r="F2820" s="126"/>
    </row>
    <row r="2821" s="64" customFormat="1" ht="13.5" spans="6:6">
      <c r="F2821" s="126"/>
    </row>
    <row r="2822" s="64" customFormat="1" ht="13.5" spans="6:6">
      <c r="F2822" s="126"/>
    </row>
    <row r="2823" s="64" customFormat="1" ht="13.5" spans="6:6">
      <c r="F2823" s="126"/>
    </row>
    <row r="2824" s="64" customFormat="1" ht="13.5" spans="6:6">
      <c r="F2824" s="126"/>
    </row>
    <row r="2825" s="64" customFormat="1" ht="13.5" spans="6:6">
      <c r="F2825" s="126"/>
    </row>
    <row r="2826" s="64" customFormat="1" ht="13.5" spans="6:6">
      <c r="F2826" s="126"/>
    </row>
    <row r="2827" s="64" customFormat="1" ht="13.5" spans="6:6">
      <c r="F2827" s="126"/>
    </row>
    <row r="2828" s="64" customFormat="1" ht="13.5" spans="6:6">
      <c r="F2828" s="126"/>
    </row>
    <row r="2829" s="64" customFormat="1" ht="13.5" spans="6:6">
      <c r="F2829" s="126"/>
    </row>
    <row r="2830" s="64" customFormat="1" ht="13.5" spans="6:6">
      <c r="F2830" s="126"/>
    </row>
    <row r="2831" s="64" customFormat="1" ht="13.5" spans="6:6">
      <c r="F2831" s="126"/>
    </row>
    <row r="2832" s="64" customFormat="1" ht="13.5" spans="6:6">
      <c r="F2832" s="126"/>
    </row>
    <row r="2833" s="64" customFormat="1" ht="13.5" spans="6:6">
      <c r="F2833" s="126"/>
    </row>
    <row r="2834" s="64" customFormat="1" ht="13.5" spans="6:6">
      <c r="F2834" s="126"/>
    </row>
    <row r="2835" s="64" customFormat="1" ht="13.5" spans="6:6">
      <c r="F2835" s="126"/>
    </row>
    <row r="2836" s="64" customFormat="1" ht="13.5" spans="6:6">
      <c r="F2836" s="126"/>
    </row>
    <row r="2837" s="64" customFormat="1" ht="13.5" spans="6:6">
      <c r="F2837" s="126"/>
    </row>
    <row r="2838" s="64" customFormat="1" ht="13.5" spans="6:6">
      <c r="F2838" s="126"/>
    </row>
    <row r="2839" s="64" customFormat="1" ht="13.5" spans="6:6">
      <c r="F2839" s="126"/>
    </row>
    <row r="2840" s="64" customFormat="1" ht="13.5" spans="6:6">
      <c r="F2840" s="126"/>
    </row>
    <row r="2841" s="64" customFormat="1" ht="13.5" spans="6:6">
      <c r="F2841" s="126"/>
    </row>
    <row r="2842" s="64" customFormat="1" ht="13.5" spans="6:6">
      <c r="F2842" s="126"/>
    </row>
    <row r="2843" s="64" customFormat="1" ht="13.5" spans="6:6">
      <c r="F2843" s="126"/>
    </row>
    <row r="2844" s="64" customFormat="1" ht="13.5" spans="6:6">
      <c r="F2844" s="126"/>
    </row>
    <row r="2845" s="64" customFormat="1" ht="13.5" spans="6:6">
      <c r="F2845" s="126"/>
    </row>
    <row r="2846" s="64" customFormat="1" ht="13.5" spans="6:6">
      <c r="F2846" s="126"/>
    </row>
    <row r="2847" s="64" customFormat="1" ht="13.5" spans="6:6">
      <c r="F2847" s="126"/>
    </row>
    <row r="2848" s="64" customFormat="1" ht="13.5" spans="6:6">
      <c r="F2848" s="126"/>
    </row>
    <row r="2849" s="64" customFormat="1" ht="13.5" spans="6:6">
      <c r="F2849" s="126"/>
    </row>
    <row r="2850" s="64" customFormat="1" ht="13.5" spans="6:6">
      <c r="F2850" s="126"/>
    </row>
    <row r="2851" s="64" customFormat="1" ht="13.5" spans="6:6">
      <c r="F2851" s="126"/>
    </row>
    <row r="2852" s="64" customFormat="1" ht="13.5" spans="6:6">
      <c r="F2852" s="126"/>
    </row>
    <row r="2853" s="64" customFormat="1" ht="13.5" spans="6:6">
      <c r="F2853" s="126"/>
    </row>
    <row r="2854" s="64" customFormat="1" ht="13.5" spans="6:6">
      <c r="F2854" s="126"/>
    </row>
    <row r="2855" s="64" customFormat="1" ht="13.5" spans="6:6">
      <c r="F2855" s="126"/>
    </row>
    <row r="2856" s="64" customFormat="1" ht="13.5" spans="6:6">
      <c r="F2856" s="126"/>
    </row>
    <row r="2857" s="64" customFormat="1" ht="13.5" spans="6:6">
      <c r="F2857" s="126"/>
    </row>
    <row r="2858" s="64" customFormat="1" ht="13.5" spans="6:6">
      <c r="F2858" s="126"/>
    </row>
    <row r="2859" s="64" customFormat="1" ht="13.5" spans="6:6">
      <c r="F2859" s="126"/>
    </row>
    <row r="2860" s="64" customFormat="1" ht="13.5" spans="6:6">
      <c r="F2860" s="126"/>
    </row>
    <row r="2861" s="64" customFormat="1" ht="13.5" spans="6:6">
      <c r="F2861" s="126"/>
    </row>
    <row r="2862" s="64" customFormat="1" ht="13.5" spans="6:6">
      <c r="F2862" s="126"/>
    </row>
    <row r="2863" s="64" customFormat="1" ht="13.5" spans="6:6">
      <c r="F2863" s="126"/>
    </row>
    <row r="2864" s="64" customFormat="1" ht="13.5" spans="6:6">
      <c r="F2864" s="126"/>
    </row>
    <row r="2865" s="64" customFormat="1" ht="13.5" spans="6:6">
      <c r="F2865" s="126"/>
    </row>
    <row r="2866" s="64" customFormat="1" ht="13.5" spans="6:6">
      <c r="F2866" s="126"/>
    </row>
    <row r="2867" s="64" customFormat="1" ht="13.5" spans="6:6">
      <c r="F2867" s="126"/>
    </row>
    <row r="2868" s="64" customFormat="1" ht="13.5" spans="6:6">
      <c r="F2868" s="126"/>
    </row>
    <row r="2869" s="64" customFormat="1" ht="13.5" spans="6:6">
      <c r="F2869" s="126"/>
    </row>
    <row r="2870" s="64" customFormat="1" ht="13.5" spans="6:6">
      <c r="F2870" s="126"/>
    </row>
    <row r="2871" s="64" customFormat="1" ht="13.5" spans="6:6">
      <c r="F2871" s="126"/>
    </row>
    <row r="2872" s="64" customFormat="1" ht="13.5" spans="6:6">
      <c r="F2872" s="126"/>
    </row>
    <row r="2873" s="64" customFormat="1" ht="13.5" spans="6:6">
      <c r="F2873" s="126"/>
    </row>
    <row r="2874" s="64" customFormat="1" ht="13.5" spans="6:6">
      <c r="F2874" s="126"/>
    </row>
    <row r="2875" s="64" customFormat="1" ht="13.5" spans="6:6">
      <c r="F2875" s="126"/>
    </row>
    <row r="2876" s="64" customFormat="1" ht="13.5" spans="6:6">
      <c r="F2876" s="126"/>
    </row>
    <row r="2877" s="64" customFormat="1" ht="13.5" spans="6:6">
      <c r="F2877" s="126"/>
    </row>
    <row r="2878" s="64" customFormat="1" ht="13.5" spans="6:6">
      <c r="F2878" s="126"/>
    </row>
    <row r="2879" s="64" customFormat="1" ht="13.5" spans="6:6">
      <c r="F2879" s="126"/>
    </row>
    <row r="2880" s="64" customFormat="1" ht="13.5" spans="6:6">
      <c r="F2880" s="126"/>
    </row>
    <row r="2881" s="64" customFormat="1" ht="13.5" spans="6:6">
      <c r="F2881" s="126"/>
    </row>
    <row r="2882" s="64" customFormat="1" ht="13.5" spans="6:6">
      <c r="F2882" s="126"/>
    </row>
    <row r="2883" s="64" customFormat="1" ht="13.5" spans="6:6">
      <c r="F2883" s="126"/>
    </row>
    <row r="2884" s="64" customFormat="1" ht="13.5" spans="6:6">
      <c r="F2884" s="126"/>
    </row>
    <row r="2885" s="64" customFormat="1" ht="13.5" spans="6:6">
      <c r="F2885" s="126"/>
    </row>
    <row r="2886" s="64" customFormat="1" ht="13.5" spans="6:6">
      <c r="F2886" s="126"/>
    </row>
    <row r="2887" s="64" customFormat="1" ht="13.5" spans="6:6">
      <c r="F2887" s="126"/>
    </row>
    <row r="2888" s="64" customFormat="1" ht="13.5" spans="6:6">
      <c r="F2888" s="126"/>
    </row>
    <row r="2889" s="64" customFormat="1" ht="13.5" spans="6:6">
      <c r="F2889" s="126"/>
    </row>
    <row r="2890" s="64" customFormat="1" ht="13.5" spans="6:6">
      <c r="F2890" s="126"/>
    </row>
    <row r="2891" s="64" customFormat="1" ht="13.5" spans="6:6">
      <c r="F2891" s="126"/>
    </row>
    <row r="2892" s="64" customFormat="1" ht="13.5" spans="6:6">
      <c r="F2892" s="126"/>
    </row>
    <row r="2893" s="64" customFormat="1" ht="13.5" spans="6:6">
      <c r="F2893" s="126"/>
    </row>
    <row r="2894" s="64" customFormat="1" ht="13.5" spans="6:6">
      <c r="F2894" s="126"/>
    </row>
    <row r="2895" s="64" customFormat="1" ht="13.5" spans="6:6">
      <c r="F2895" s="126"/>
    </row>
    <row r="2896" s="64" customFormat="1" ht="13.5" spans="6:6">
      <c r="F2896" s="126"/>
    </row>
    <row r="2897" s="64" customFormat="1" ht="13.5" spans="6:6">
      <c r="F2897" s="126"/>
    </row>
    <row r="2898" s="64" customFormat="1" ht="13.5" spans="6:6">
      <c r="F2898" s="126"/>
    </row>
    <row r="2899" s="64" customFormat="1" ht="13.5" spans="6:6">
      <c r="F2899" s="126"/>
    </row>
    <row r="2900" s="64" customFormat="1" ht="13.5" spans="6:6">
      <c r="F2900" s="126"/>
    </row>
    <row r="2901" s="64" customFormat="1" ht="13.5" spans="6:6">
      <c r="F2901" s="126"/>
    </row>
    <row r="2902" s="64" customFormat="1" ht="13.5" spans="6:6">
      <c r="F2902" s="126"/>
    </row>
    <row r="2903" s="64" customFormat="1" ht="13.5" spans="6:6">
      <c r="F2903" s="126"/>
    </row>
    <row r="2904" s="64" customFormat="1" ht="13.5" spans="6:6">
      <c r="F2904" s="126"/>
    </row>
    <row r="2905" s="64" customFormat="1" ht="13.5" spans="6:6">
      <c r="F2905" s="126"/>
    </row>
    <row r="2906" s="64" customFormat="1" ht="13.5" spans="6:6">
      <c r="F2906" s="126"/>
    </row>
    <row r="2907" s="64" customFormat="1" ht="13.5" spans="6:6">
      <c r="F2907" s="126"/>
    </row>
    <row r="2908" s="64" customFormat="1" ht="13.5" spans="6:6">
      <c r="F2908" s="126"/>
    </row>
    <row r="2909" s="64" customFormat="1" ht="13.5" spans="6:6">
      <c r="F2909" s="126"/>
    </row>
    <row r="2910" s="64" customFormat="1" ht="13.5" spans="6:6">
      <c r="F2910" s="126"/>
    </row>
    <row r="2911" s="64" customFormat="1" ht="13.5" spans="6:6">
      <c r="F2911" s="126"/>
    </row>
    <row r="2912" s="64" customFormat="1" ht="13.5" spans="6:6">
      <c r="F2912" s="126"/>
    </row>
    <row r="2913" s="64" customFormat="1" ht="13.5" spans="6:6">
      <c r="F2913" s="126"/>
    </row>
    <row r="2914" s="64" customFormat="1" ht="13.5" spans="6:6">
      <c r="F2914" s="126"/>
    </row>
    <row r="2915" s="64" customFormat="1" ht="13.5" spans="6:6">
      <c r="F2915" s="126"/>
    </row>
    <row r="2916" s="64" customFormat="1" ht="13.5" spans="6:6">
      <c r="F2916" s="126"/>
    </row>
    <row r="2917" s="64" customFormat="1" ht="13.5" spans="6:6">
      <c r="F2917" s="126"/>
    </row>
    <row r="2918" s="64" customFormat="1" ht="13.5" spans="6:6">
      <c r="F2918" s="126"/>
    </row>
    <row r="2919" s="64" customFormat="1" ht="13.5" spans="6:6">
      <c r="F2919" s="126"/>
    </row>
    <row r="2920" s="64" customFormat="1" ht="13.5" spans="6:6">
      <c r="F2920" s="126"/>
    </row>
    <row r="2921" s="64" customFormat="1" ht="13.5" spans="6:6">
      <c r="F2921" s="126"/>
    </row>
    <row r="2922" s="64" customFormat="1" ht="13.5" spans="6:6">
      <c r="F2922" s="126"/>
    </row>
    <row r="2923" s="64" customFormat="1" ht="13.5" spans="6:6">
      <c r="F2923" s="126"/>
    </row>
    <row r="2924" s="64" customFormat="1" ht="13.5" spans="6:6">
      <c r="F2924" s="126"/>
    </row>
    <row r="2925" s="64" customFormat="1" ht="13.5" spans="6:6">
      <c r="F2925" s="126"/>
    </row>
    <row r="2926" s="64" customFormat="1" ht="13.5" spans="6:6">
      <c r="F2926" s="126"/>
    </row>
    <row r="2927" s="64" customFormat="1" ht="13.5" spans="6:6">
      <c r="F2927" s="126"/>
    </row>
    <row r="2928" s="64" customFormat="1" ht="13.5" spans="6:6">
      <c r="F2928" s="126"/>
    </row>
    <row r="2929" s="64" customFormat="1" ht="13.5" spans="6:6">
      <c r="F2929" s="126"/>
    </row>
    <row r="2930" s="64" customFormat="1" ht="13.5" spans="6:6">
      <c r="F2930" s="126"/>
    </row>
    <row r="2931" s="64" customFormat="1" ht="13.5" spans="6:6">
      <c r="F2931" s="126"/>
    </row>
    <row r="2932" s="64" customFormat="1" ht="13.5" spans="6:6">
      <c r="F2932" s="126"/>
    </row>
    <row r="2933" s="64" customFormat="1" ht="13.5" spans="6:6">
      <c r="F2933" s="126"/>
    </row>
    <row r="2934" s="64" customFormat="1" ht="13.5" spans="6:6">
      <c r="F2934" s="126"/>
    </row>
    <row r="2935" s="64" customFormat="1" ht="13.5" spans="6:6">
      <c r="F2935" s="126"/>
    </row>
    <row r="2936" s="64" customFormat="1" ht="13.5" spans="6:6">
      <c r="F2936" s="126"/>
    </row>
    <row r="2937" s="64" customFormat="1" ht="13.5" spans="6:6">
      <c r="F2937" s="126"/>
    </row>
    <row r="2938" s="64" customFormat="1" ht="13.5" spans="6:6">
      <c r="F2938" s="126"/>
    </row>
    <row r="2939" s="64" customFormat="1" ht="13.5" spans="6:6">
      <c r="F2939" s="126"/>
    </row>
    <row r="2940" s="64" customFormat="1" ht="13.5" spans="6:6">
      <c r="F2940" s="126"/>
    </row>
    <row r="2941" s="64" customFormat="1" ht="13.5" spans="6:6">
      <c r="F2941" s="126"/>
    </row>
    <row r="2942" s="64" customFormat="1" ht="13.5" spans="6:6">
      <c r="F2942" s="126"/>
    </row>
    <row r="2943" s="64" customFormat="1" ht="13.5" spans="6:6">
      <c r="F2943" s="126"/>
    </row>
    <row r="2944" s="64" customFormat="1" ht="13.5" spans="6:6">
      <c r="F2944" s="126"/>
    </row>
    <row r="2945" s="64" customFormat="1" ht="13.5" spans="6:6">
      <c r="F2945" s="126"/>
    </row>
    <row r="2946" s="64" customFormat="1" ht="13.5" spans="6:6">
      <c r="F2946" s="126"/>
    </row>
    <row r="2947" s="64" customFormat="1" ht="13.5" spans="6:6">
      <c r="F2947" s="126"/>
    </row>
    <row r="2948" s="64" customFormat="1" ht="13.5" spans="6:6">
      <c r="F2948" s="126"/>
    </row>
    <row r="2949" s="64" customFormat="1" ht="13.5" spans="6:6">
      <c r="F2949" s="126"/>
    </row>
    <row r="2950" s="64" customFormat="1" ht="13.5" spans="6:6">
      <c r="F2950" s="126"/>
    </row>
    <row r="2951" s="64" customFormat="1" ht="13.5" spans="6:6">
      <c r="F2951" s="126"/>
    </row>
    <row r="2952" s="64" customFormat="1" ht="13.5" spans="6:6">
      <c r="F2952" s="126"/>
    </row>
    <row r="2953" s="64" customFormat="1" ht="13.5" spans="6:6">
      <c r="F2953" s="126"/>
    </row>
    <row r="2954" s="64" customFormat="1" ht="13.5" spans="6:6">
      <c r="F2954" s="126"/>
    </row>
    <row r="2955" s="64" customFormat="1" ht="13.5" spans="6:6">
      <c r="F2955" s="126"/>
    </row>
    <row r="2956" s="64" customFormat="1" ht="13.5" spans="6:6">
      <c r="F2956" s="126"/>
    </row>
    <row r="2957" s="64" customFormat="1" ht="13.5" spans="6:6">
      <c r="F2957" s="126"/>
    </row>
    <row r="2958" s="64" customFormat="1" ht="13.5" spans="6:6">
      <c r="F2958" s="126"/>
    </row>
    <row r="2959" s="64" customFormat="1" ht="13.5" spans="6:6">
      <c r="F2959" s="126"/>
    </row>
    <row r="2960" s="64" customFormat="1" ht="13.5" spans="6:6">
      <c r="F2960" s="126"/>
    </row>
    <row r="2961" s="64" customFormat="1" ht="13.5" spans="6:6">
      <c r="F2961" s="126"/>
    </row>
    <row r="2962" s="64" customFormat="1" ht="13.5" spans="6:6">
      <c r="F2962" s="126"/>
    </row>
    <row r="2963" s="64" customFormat="1" ht="13.5" spans="6:6">
      <c r="F2963" s="126"/>
    </row>
    <row r="2964" s="64" customFormat="1" ht="13.5" spans="6:6">
      <c r="F2964" s="126"/>
    </row>
    <row r="2965" s="64" customFormat="1" ht="13.5" spans="6:6">
      <c r="F2965" s="126"/>
    </row>
    <row r="2966" s="64" customFormat="1" ht="13.5" spans="6:6">
      <c r="F2966" s="126"/>
    </row>
    <row r="2967" s="64" customFormat="1" ht="13.5" spans="6:6">
      <c r="F2967" s="126"/>
    </row>
    <row r="2968" s="64" customFormat="1" ht="13.5" spans="6:6">
      <c r="F2968" s="126"/>
    </row>
    <row r="2969" s="64" customFormat="1" ht="13.5" spans="6:6">
      <c r="F2969" s="126"/>
    </row>
    <row r="2970" s="64" customFormat="1" ht="13.5" spans="6:6">
      <c r="F2970" s="126"/>
    </row>
    <row r="2971" s="64" customFormat="1" ht="13.5" spans="6:6">
      <c r="F2971" s="126"/>
    </row>
    <row r="2972" s="64" customFormat="1" ht="13.5" spans="6:6">
      <c r="F2972" s="126"/>
    </row>
    <row r="2973" s="64" customFormat="1" ht="13.5" spans="6:6">
      <c r="F2973" s="126"/>
    </row>
    <row r="2974" s="64" customFormat="1" ht="13.5" spans="6:6">
      <c r="F2974" s="126"/>
    </row>
    <row r="2975" s="64" customFormat="1" ht="13.5" spans="6:6">
      <c r="F2975" s="126"/>
    </row>
    <row r="2976" s="64" customFormat="1" ht="13.5" spans="6:6">
      <c r="F2976" s="126"/>
    </row>
    <row r="2977" s="64" customFormat="1" ht="13.5" spans="6:6">
      <c r="F2977" s="126"/>
    </row>
    <row r="2978" s="64" customFormat="1" ht="13.5" spans="6:6">
      <c r="F2978" s="126"/>
    </row>
    <row r="2979" s="64" customFormat="1" ht="13.5" spans="6:6">
      <c r="F2979" s="126"/>
    </row>
    <row r="2980" s="64" customFormat="1" ht="13.5" spans="6:6">
      <c r="F2980" s="126"/>
    </row>
    <row r="2981" s="64" customFormat="1" ht="13.5" spans="6:6">
      <c r="F2981" s="126"/>
    </row>
    <row r="2982" s="64" customFormat="1" ht="13.5" spans="6:6">
      <c r="F2982" s="126"/>
    </row>
    <row r="2983" s="64" customFormat="1" ht="13.5" spans="6:6">
      <c r="F2983" s="126"/>
    </row>
    <row r="2984" s="64" customFormat="1" ht="13.5" spans="6:6">
      <c r="F2984" s="126"/>
    </row>
    <row r="2985" s="64" customFormat="1" ht="13.5" spans="6:6">
      <c r="F2985" s="126"/>
    </row>
    <row r="2986" s="64" customFormat="1" ht="13.5" spans="6:6">
      <c r="F2986" s="126"/>
    </row>
    <row r="2987" s="64" customFormat="1" ht="13.5" spans="6:6">
      <c r="F2987" s="126"/>
    </row>
    <row r="2988" s="64" customFormat="1" ht="13.5" spans="6:6">
      <c r="F2988" s="126"/>
    </row>
    <row r="2989" s="64" customFormat="1" ht="13.5" spans="6:6">
      <c r="F2989" s="126"/>
    </row>
    <row r="2990" s="64" customFormat="1" ht="13.5" spans="6:6">
      <c r="F2990" s="126"/>
    </row>
    <row r="2991" s="64" customFormat="1" ht="13.5" spans="6:6">
      <c r="F2991" s="126"/>
    </row>
    <row r="2992" s="64" customFormat="1" ht="13.5" spans="6:6">
      <c r="F2992" s="126"/>
    </row>
    <row r="2993" s="64" customFormat="1" ht="13.5" spans="6:6">
      <c r="F2993" s="126"/>
    </row>
    <row r="2994" s="64" customFormat="1" ht="13.5" spans="6:6">
      <c r="F2994" s="126"/>
    </row>
    <row r="2995" s="64" customFormat="1" ht="13.5" spans="6:6">
      <c r="F2995" s="126"/>
    </row>
    <row r="2996" s="64" customFormat="1" ht="13.5" spans="6:6">
      <c r="F2996" s="126"/>
    </row>
    <row r="2997" s="64" customFormat="1" ht="13.5" spans="6:6">
      <c r="F2997" s="126"/>
    </row>
    <row r="2998" s="64" customFormat="1" ht="13.5" spans="6:6">
      <c r="F2998" s="126"/>
    </row>
    <row r="2999" s="64" customFormat="1" ht="13.5" spans="6:6">
      <c r="F2999" s="126"/>
    </row>
    <row r="3000" s="64" customFormat="1" ht="13.5" spans="6:6">
      <c r="F3000" s="126"/>
    </row>
    <row r="3001" s="64" customFormat="1" ht="13.5" spans="6:6">
      <c r="F3001" s="126"/>
    </row>
    <row r="3002" s="64" customFormat="1" ht="13.5" spans="6:6">
      <c r="F3002" s="126"/>
    </row>
    <row r="3003" s="64" customFormat="1" ht="13.5" spans="6:6">
      <c r="F3003" s="126"/>
    </row>
    <row r="3004" s="64" customFormat="1" ht="13.5" spans="6:6">
      <c r="F3004" s="126"/>
    </row>
    <row r="3005" s="64" customFormat="1" ht="13.5" spans="6:6">
      <c r="F3005" s="126"/>
    </row>
    <row r="3006" s="64" customFormat="1" ht="13.5" spans="6:6">
      <c r="F3006" s="126"/>
    </row>
    <row r="3007" s="64" customFormat="1" ht="13.5" spans="6:6">
      <c r="F3007" s="126"/>
    </row>
    <row r="3008" s="64" customFormat="1" ht="13.5" spans="6:6">
      <c r="F3008" s="126"/>
    </row>
    <row r="3009" s="64" customFormat="1" ht="13.5" spans="6:6">
      <c r="F3009" s="126"/>
    </row>
    <row r="3010" s="64" customFormat="1" ht="13.5" spans="6:6">
      <c r="F3010" s="126"/>
    </row>
    <row r="3011" s="64" customFormat="1" ht="13.5" spans="6:6">
      <c r="F3011" s="126"/>
    </row>
    <row r="3012" s="64" customFormat="1" ht="13.5" spans="6:6">
      <c r="F3012" s="126"/>
    </row>
    <row r="3013" s="64" customFormat="1" ht="13.5" spans="6:6">
      <c r="F3013" s="126"/>
    </row>
    <row r="3014" s="64" customFormat="1" ht="13.5" spans="6:6">
      <c r="F3014" s="126"/>
    </row>
    <row r="3015" s="64" customFormat="1" ht="13.5" spans="6:6">
      <c r="F3015" s="126"/>
    </row>
    <row r="3016" s="64" customFormat="1" ht="13.5" spans="6:6">
      <c r="F3016" s="126"/>
    </row>
    <row r="3017" s="64" customFormat="1" ht="13.5" spans="6:6">
      <c r="F3017" s="126"/>
    </row>
    <row r="3018" s="64" customFormat="1" ht="13.5" spans="6:6">
      <c r="F3018" s="126"/>
    </row>
    <row r="3019" s="64" customFormat="1" ht="13.5" spans="6:6">
      <c r="F3019" s="126"/>
    </row>
    <row r="3020" s="64" customFormat="1" ht="13.5" spans="6:6">
      <c r="F3020" s="126"/>
    </row>
    <row r="3021" s="64" customFormat="1" ht="13.5" spans="6:6">
      <c r="F3021" s="126"/>
    </row>
    <row r="3022" s="64" customFormat="1" ht="13.5" spans="6:6">
      <c r="F3022" s="126"/>
    </row>
    <row r="3023" s="64" customFormat="1" ht="13.5" spans="6:6">
      <c r="F3023" s="126"/>
    </row>
    <row r="3024" s="64" customFormat="1" ht="13.5" spans="6:6">
      <c r="F3024" s="126"/>
    </row>
    <row r="3025" s="64" customFormat="1" ht="13.5" spans="6:6">
      <c r="F3025" s="126"/>
    </row>
    <row r="3026" s="64" customFormat="1" ht="13.5" spans="6:6">
      <c r="F3026" s="126"/>
    </row>
    <row r="3027" s="64" customFormat="1" ht="13.5" spans="6:6">
      <c r="F3027" s="126"/>
    </row>
    <row r="3028" s="64" customFormat="1" ht="13.5" spans="6:6">
      <c r="F3028" s="126"/>
    </row>
    <row r="3029" s="64" customFormat="1" ht="13.5" spans="6:6">
      <c r="F3029" s="126"/>
    </row>
    <row r="3030" s="64" customFormat="1" ht="13.5" spans="6:6">
      <c r="F3030" s="126"/>
    </row>
    <row r="3031" s="64" customFormat="1" ht="13.5" spans="6:6">
      <c r="F3031" s="126"/>
    </row>
    <row r="3032" s="64" customFormat="1" ht="13.5" spans="6:6">
      <c r="F3032" s="126"/>
    </row>
    <row r="3033" s="64" customFormat="1" ht="13.5" spans="6:6">
      <c r="F3033" s="126"/>
    </row>
    <row r="3034" s="64" customFormat="1" ht="13.5" spans="6:6">
      <c r="F3034" s="126"/>
    </row>
    <row r="3035" s="64" customFormat="1" ht="13.5" spans="6:6">
      <c r="F3035" s="126"/>
    </row>
    <row r="3036" s="64" customFormat="1" ht="13.5" spans="6:6">
      <c r="F3036" s="126"/>
    </row>
    <row r="3037" s="64" customFormat="1" ht="13.5" spans="6:6">
      <c r="F3037" s="126"/>
    </row>
    <row r="3038" s="64" customFormat="1" ht="13.5" spans="6:6">
      <c r="F3038" s="126"/>
    </row>
    <row r="3039" s="64" customFormat="1" ht="13.5" spans="6:6">
      <c r="F3039" s="126"/>
    </row>
    <row r="3040" s="64" customFormat="1" ht="13.5" spans="6:6">
      <c r="F3040" s="126"/>
    </row>
    <row r="3041" s="64" customFormat="1" ht="13.5" spans="6:6">
      <c r="F3041" s="126"/>
    </row>
    <row r="3042" s="64" customFormat="1" ht="13.5" spans="6:6">
      <c r="F3042" s="126"/>
    </row>
    <row r="3043" s="64" customFormat="1" ht="13.5" spans="6:6">
      <c r="F3043" s="126"/>
    </row>
    <row r="3044" s="64" customFormat="1" ht="13.5" spans="6:6">
      <c r="F3044" s="126"/>
    </row>
    <row r="3045" s="64" customFormat="1" ht="13.5" spans="6:6">
      <c r="F3045" s="126"/>
    </row>
    <row r="3046" s="64" customFormat="1" ht="13.5" spans="6:6">
      <c r="F3046" s="126"/>
    </row>
    <row r="3047" s="64" customFormat="1" ht="13.5" spans="6:6">
      <c r="F3047" s="126"/>
    </row>
    <row r="3048" s="64" customFormat="1" ht="13.5" spans="6:6">
      <c r="F3048" s="126"/>
    </row>
    <row r="3049" s="64" customFormat="1" ht="13.5" spans="6:6">
      <c r="F3049" s="126"/>
    </row>
    <row r="3050" s="64" customFormat="1" ht="13.5" spans="6:6">
      <c r="F3050" s="126"/>
    </row>
    <row r="3051" s="64" customFormat="1" ht="13.5" spans="6:6">
      <c r="F3051" s="126"/>
    </row>
    <row r="3052" s="64" customFormat="1" ht="13.5" spans="6:6">
      <c r="F3052" s="126"/>
    </row>
    <row r="3053" s="64" customFormat="1" ht="13.5" spans="6:6">
      <c r="F3053" s="126"/>
    </row>
    <row r="3054" s="64" customFormat="1" ht="13.5" spans="6:6">
      <c r="F3054" s="126"/>
    </row>
    <row r="3055" s="64" customFormat="1" ht="13.5" spans="6:6">
      <c r="F3055" s="126"/>
    </row>
    <row r="3056" s="64" customFormat="1" ht="13.5" spans="6:6">
      <c r="F3056" s="126"/>
    </row>
    <row r="3057" s="64" customFormat="1" ht="13.5" spans="6:6">
      <c r="F3057" s="126"/>
    </row>
    <row r="3058" s="64" customFormat="1" ht="13.5" spans="6:6">
      <c r="F3058" s="126"/>
    </row>
    <row r="3059" s="64" customFormat="1" ht="13.5" spans="6:6">
      <c r="F3059" s="126"/>
    </row>
    <row r="3060" s="64" customFormat="1" ht="13.5" spans="6:6">
      <c r="F3060" s="126"/>
    </row>
    <row r="3061" s="64" customFormat="1" ht="13.5" spans="6:6">
      <c r="F3061" s="126"/>
    </row>
    <row r="3062" s="64" customFormat="1" ht="13.5" spans="6:6">
      <c r="F3062" s="126"/>
    </row>
    <row r="3063" s="64" customFormat="1" ht="13.5" spans="6:6">
      <c r="F3063" s="126"/>
    </row>
    <row r="3064" s="64" customFormat="1" ht="13.5" spans="6:6">
      <c r="F3064" s="126"/>
    </row>
    <row r="3065" s="64" customFormat="1" ht="13.5" spans="6:6">
      <c r="F3065" s="126"/>
    </row>
    <row r="3066" s="64" customFormat="1" ht="13.5" spans="6:6">
      <c r="F3066" s="126"/>
    </row>
    <row r="3067" s="64" customFormat="1" ht="13.5" spans="6:6">
      <c r="F3067" s="126"/>
    </row>
    <row r="3068" s="64" customFormat="1" ht="13.5" spans="6:6">
      <c r="F3068" s="126"/>
    </row>
    <row r="3069" s="64" customFormat="1" ht="13.5" spans="6:6">
      <c r="F3069" s="126"/>
    </row>
    <row r="3070" s="64" customFormat="1" ht="13.5" spans="6:6">
      <c r="F3070" s="126"/>
    </row>
    <row r="3071" s="64" customFormat="1" ht="13.5" spans="6:6">
      <c r="F3071" s="126"/>
    </row>
    <row r="3072" s="64" customFormat="1" ht="13.5" spans="6:6">
      <c r="F3072" s="126"/>
    </row>
    <row r="3073" s="64" customFormat="1" ht="13.5" spans="6:6">
      <c r="F3073" s="126"/>
    </row>
    <row r="3074" s="64" customFormat="1" ht="13.5" spans="6:6">
      <c r="F3074" s="126"/>
    </row>
    <row r="3075" s="64" customFormat="1" ht="13.5" spans="6:6">
      <c r="F3075" s="126"/>
    </row>
    <row r="3076" s="64" customFormat="1" ht="13.5" spans="6:6">
      <c r="F3076" s="126"/>
    </row>
    <row r="3077" s="64" customFormat="1" ht="13.5" spans="6:6">
      <c r="F3077" s="126"/>
    </row>
    <row r="3078" s="64" customFormat="1" ht="13.5" spans="6:6">
      <c r="F3078" s="126"/>
    </row>
    <row r="3079" s="64" customFormat="1" ht="13.5" spans="6:6">
      <c r="F3079" s="126"/>
    </row>
    <row r="3080" s="64" customFormat="1" ht="13.5" spans="6:6">
      <c r="F3080" s="126"/>
    </row>
    <row r="3081" s="64" customFormat="1" ht="13.5" spans="6:6">
      <c r="F3081" s="126"/>
    </row>
    <row r="3082" s="64" customFormat="1" ht="13.5" spans="6:6">
      <c r="F3082" s="126"/>
    </row>
    <row r="3083" s="64" customFormat="1" ht="13.5" spans="6:6">
      <c r="F3083" s="126"/>
    </row>
    <row r="3084" s="64" customFormat="1" ht="13.5" spans="6:6">
      <c r="F3084" s="126"/>
    </row>
    <row r="3085" s="64" customFormat="1" ht="13.5" spans="6:6">
      <c r="F3085" s="126"/>
    </row>
    <row r="3086" s="64" customFormat="1" ht="13.5" spans="6:6">
      <c r="F3086" s="126"/>
    </row>
    <row r="3087" s="64" customFormat="1" ht="13.5" spans="6:6">
      <c r="F3087" s="126"/>
    </row>
    <row r="3088" s="64" customFormat="1" ht="13.5" spans="6:6">
      <c r="F3088" s="126"/>
    </row>
    <row r="3089" s="64" customFormat="1" ht="13.5" spans="6:6">
      <c r="F3089" s="126"/>
    </row>
    <row r="3090" s="64" customFormat="1" ht="13.5" spans="6:6">
      <c r="F3090" s="126"/>
    </row>
    <row r="3091" s="64" customFormat="1" ht="13.5" spans="6:6">
      <c r="F3091" s="126"/>
    </row>
    <row r="3092" s="64" customFormat="1" ht="13.5" spans="6:6">
      <c r="F3092" s="126"/>
    </row>
    <row r="3093" s="64" customFormat="1" ht="13.5" spans="6:6">
      <c r="F3093" s="126"/>
    </row>
    <row r="3094" s="64" customFormat="1" ht="13.5" spans="6:6">
      <c r="F3094" s="126"/>
    </row>
    <row r="3095" s="64" customFormat="1" ht="13.5" spans="6:6">
      <c r="F3095" s="126"/>
    </row>
    <row r="3096" s="64" customFormat="1" ht="13.5" spans="6:6">
      <c r="F3096" s="126"/>
    </row>
    <row r="3097" s="64" customFormat="1" ht="13.5" spans="6:6">
      <c r="F3097" s="126"/>
    </row>
    <row r="3098" s="64" customFormat="1" ht="13.5" spans="6:6">
      <c r="F3098" s="126"/>
    </row>
    <row r="3099" s="64" customFormat="1" ht="13.5" spans="6:6">
      <c r="F3099" s="126"/>
    </row>
    <row r="3100" s="64" customFormat="1" ht="13.5" spans="6:6">
      <c r="F3100" s="126"/>
    </row>
    <row r="3101" s="64" customFormat="1" ht="13.5" spans="6:6">
      <c r="F3101" s="126"/>
    </row>
    <row r="3102" s="64" customFormat="1" ht="13.5" spans="6:6">
      <c r="F3102" s="126"/>
    </row>
    <row r="3103" s="64" customFormat="1" ht="13.5" spans="6:6">
      <c r="F3103" s="126"/>
    </row>
    <row r="3104" s="64" customFormat="1" ht="13.5" spans="6:6">
      <c r="F3104" s="126"/>
    </row>
    <row r="3105" s="64" customFormat="1" ht="13.5" spans="6:6">
      <c r="F3105" s="126"/>
    </row>
    <row r="3106" s="64" customFormat="1" ht="13.5" spans="6:6">
      <c r="F3106" s="126"/>
    </row>
    <row r="3107" s="64" customFormat="1" ht="13.5" spans="6:6">
      <c r="F3107" s="126"/>
    </row>
    <row r="3108" s="64" customFormat="1" ht="13.5" spans="6:6">
      <c r="F3108" s="126"/>
    </row>
    <row r="3109" s="64" customFormat="1" ht="13.5" spans="6:6">
      <c r="F3109" s="126"/>
    </row>
    <row r="3110" s="64" customFormat="1" ht="13.5" spans="6:6">
      <c r="F3110" s="126"/>
    </row>
    <row r="3111" s="64" customFormat="1" ht="13.5" spans="6:6">
      <c r="F3111" s="126"/>
    </row>
    <row r="3112" s="64" customFormat="1" ht="13.5" spans="6:6">
      <c r="F3112" s="126"/>
    </row>
    <row r="3113" s="64" customFormat="1" ht="13.5" spans="6:6">
      <c r="F3113" s="126"/>
    </row>
    <row r="3114" s="64" customFormat="1" ht="13.5" spans="6:6">
      <c r="F3114" s="126"/>
    </row>
    <row r="3115" s="64" customFormat="1" ht="13.5" spans="6:6">
      <c r="F3115" s="126"/>
    </row>
    <row r="3116" s="64" customFormat="1" ht="13.5" spans="6:6">
      <c r="F3116" s="126"/>
    </row>
    <row r="3117" s="64" customFormat="1" ht="13.5" spans="6:6">
      <c r="F3117" s="126"/>
    </row>
    <row r="3118" s="64" customFormat="1" ht="13.5" spans="6:6">
      <c r="F3118" s="126"/>
    </row>
    <row r="3119" s="64" customFormat="1" ht="13.5" spans="6:6">
      <c r="F3119" s="126"/>
    </row>
    <row r="3120" s="64" customFormat="1" ht="13.5" spans="6:6">
      <c r="F3120" s="126"/>
    </row>
    <row r="3121" s="64" customFormat="1" ht="13.5" spans="6:6">
      <c r="F3121" s="126"/>
    </row>
    <row r="3122" s="64" customFormat="1" ht="13.5" spans="6:6">
      <c r="F3122" s="126"/>
    </row>
    <row r="3123" s="64" customFormat="1" ht="13.5" spans="6:6">
      <c r="F3123" s="126"/>
    </row>
    <row r="3124" s="64" customFormat="1" ht="13.5" spans="6:6">
      <c r="F3124" s="126"/>
    </row>
    <row r="3125" s="64" customFormat="1" ht="13.5" spans="6:6">
      <c r="F3125" s="126"/>
    </row>
    <row r="3126" s="64" customFormat="1" ht="13.5" spans="6:6">
      <c r="F3126" s="126"/>
    </row>
    <row r="3127" s="64" customFormat="1" ht="13.5" spans="6:6">
      <c r="F3127" s="126"/>
    </row>
    <row r="3128" s="64" customFormat="1" ht="13.5" spans="6:6">
      <c r="F3128" s="126"/>
    </row>
    <row r="3129" s="64" customFormat="1" ht="13.5" spans="6:6">
      <c r="F3129" s="126"/>
    </row>
    <row r="3130" s="64" customFormat="1" ht="13.5" spans="6:6">
      <c r="F3130" s="126"/>
    </row>
    <row r="3131" s="64" customFormat="1" ht="13.5" spans="6:6">
      <c r="F3131" s="126"/>
    </row>
    <row r="3132" s="64" customFormat="1" ht="13.5" spans="6:6">
      <c r="F3132" s="126"/>
    </row>
    <row r="3133" s="64" customFormat="1" ht="13.5" spans="6:6">
      <c r="F3133" s="126"/>
    </row>
    <row r="3134" s="64" customFormat="1" ht="13.5" spans="6:6">
      <c r="F3134" s="126"/>
    </row>
    <row r="3135" s="64" customFormat="1" ht="13.5" spans="6:6">
      <c r="F3135" s="126"/>
    </row>
    <row r="3136" s="64" customFormat="1" ht="13.5" spans="6:6">
      <c r="F3136" s="126"/>
    </row>
    <row r="3137" s="64" customFormat="1" ht="13.5" spans="6:6">
      <c r="F3137" s="126"/>
    </row>
    <row r="3138" s="64" customFormat="1" ht="13.5" spans="6:6">
      <c r="F3138" s="126"/>
    </row>
    <row r="3139" s="64" customFormat="1" ht="13.5" spans="6:6">
      <c r="F3139" s="126"/>
    </row>
    <row r="3140" s="64" customFormat="1" ht="13.5" spans="6:6">
      <c r="F3140" s="126"/>
    </row>
    <row r="3141" s="64" customFormat="1" ht="13.5" spans="6:6">
      <c r="F3141" s="126"/>
    </row>
    <row r="3142" s="64" customFormat="1" ht="13.5" spans="6:6">
      <c r="F3142" s="126"/>
    </row>
    <row r="3143" s="64" customFormat="1" ht="13.5" spans="6:6">
      <c r="F3143" s="126"/>
    </row>
    <row r="3144" s="64" customFormat="1" ht="13.5" spans="6:6">
      <c r="F3144" s="126"/>
    </row>
    <row r="3145" s="64" customFormat="1" ht="13.5" spans="6:6">
      <c r="F3145" s="126"/>
    </row>
    <row r="3146" s="64" customFormat="1" ht="13.5" spans="6:6">
      <c r="F3146" s="126"/>
    </row>
    <row r="3147" s="64" customFormat="1" ht="13.5" spans="6:6">
      <c r="F3147" s="126"/>
    </row>
    <row r="3148" s="64" customFormat="1" ht="13.5" spans="6:6">
      <c r="F3148" s="126"/>
    </row>
    <row r="3149" s="64" customFormat="1" ht="13.5" spans="6:6">
      <c r="F3149" s="126"/>
    </row>
    <row r="3150" s="64" customFormat="1" ht="13.5" spans="6:6">
      <c r="F3150" s="126"/>
    </row>
    <row r="3151" s="64" customFormat="1" ht="13.5" spans="6:6">
      <c r="F3151" s="126"/>
    </row>
    <row r="3152" s="64" customFormat="1" ht="13.5" spans="6:6">
      <c r="F3152" s="126"/>
    </row>
    <row r="3153" s="64" customFormat="1" ht="13.5" spans="6:6">
      <c r="F3153" s="126"/>
    </row>
    <row r="3154" s="64" customFormat="1" ht="13.5" spans="6:6">
      <c r="F3154" s="126"/>
    </row>
    <row r="3155" s="64" customFormat="1" ht="13.5" spans="6:6">
      <c r="F3155" s="126"/>
    </row>
    <row r="3156" s="64" customFormat="1" ht="13.5" spans="6:6">
      <c r="F3156" s="126"/>
    </row>
    <row r="3157" s="64" customFormat="1" ht="13.5" spans="6:6">
      <c r="F3157" s="126"/>
    </row>
    <row r="3158" s="64" customFormat="1" ht="13.5" spans="6:6">
      <c r="F3158" s="126"/>
    </row>
    <row r="3159" s="64" customFormat="1" ht="13.5" spans="6:6">
      <c r="F3159" s="126"/>
    </row>
    <row r="3160" s="64" customFormat="1" ht="13.5" spans="6:6">
      <c r="F3160" s="126"/>
    </row>
    <row r="3161" s="64" customFormat="1" ht="13.5" spans="6:6">
      <c r="F3161" s="126"/>
    </row>
    <row r="3162" s="64" customFormat="1" ht="13.5" spans="6:6">
      <c r="F3162" s="126"/>
    </row>
    <row r="3163" s="64" customFormat="1" ht="13.5" spans="6:6">
      <c r="F3163" s="126"/>
    </row>
    <row r="3164" s="64" customFormat="1" ht="13.5" spans="6:6">
      <c r="F3164" s="126"/>
    </row>
    <row r="3165" s="64" customFormat="1" ht="13.5" spans="6:6">
      <c r="F3165" s="126"/>
    </row>
    <row r="3166" s="64" customFormat="1" ht="13.5" spans="6:6">
      <c r="F3166" s="126"/>
    </row>
    <row r="3167" s="64" customFormat="1" ht="13.5" spans="6:6">
      <c r="F3167" s="126"/>
    </row>
    <row r="3168" s="64" customFormat="1" ht="13.5" spans="6:6">
      <c r="F3168" s="126"/>
    </row>
    <row r="3169" s="64" customFormat="1" ht="13.5" spans="6:6">
      <c r="F3169" s="126"/>
    </row>
    <row r="3170" s="64" customFormat="1" ht="13.5" spans="6:6">
      <c r="F3170" s="126"/>
    </row>
    <row r="3171" s="64" customFormat="1" ht="13.5" spans="6:6">
      <c r="F3171" s="126"/>
    </row>
    <row r="3172" s="64" customFormat="1" ht="13.5" spans="6:6">
      <c r="F3172" s="126"/>
    </row>
    <row r="3173" s="64" customFormat="1" ht="13.5" spans="6:6">
      <c r="F3173" s="126"/>
    </row>
    <row r="3174" s="64" customFormat="1" ht="13.5" spans="6:6">
      <c r="F3174" s="126"/>
    </row>
    <row r="3175" s="64" customFormat="1" ht="13.5" spans="6:6">
      <c r="F3175" s="126"/>
    </row>
    <row r="3176" s="64" customFormat="1" ht="13.5" spans="6:6">
      <c r="F3176" s="126"/>
    </row>
    <row r="3177" s="64" customFormat="1" ht="13.5" spans="6:6">
      <c r="F3177" s="126"/>
    </row>
    <row r="3178" s="64" customFormat="1" ht="13.5" spans="6:6">
      <c r="F3178" s="126"/>
    </row>
    <row r="3179" s="64" customFormat="1" ht="13.5" spans="6:6">
      <c r="F3179" s="126"/>
    </row>
    <row r="3180" s="64" customFormat="1" ht="13.5" spans="6:6">
      <c r="F3180" s="126"/>
    </row>
    <row r="3181" s="64" customFormat="1" ht="13.5" spans="6:6">
      <c r="F3181" s="126"/>
    </row>
    <row r="3182" s="64" customFormat="1" ht="13.5" spans="6:6">
      <c r="F3182" s="126"/>
    </row>
    <row r="3183" s="64" customFormat="1" ht="13.5" spans="6:6">
      <c r="F3183" s="126"/>
    </row>
    <row r="3184" s="64" customFormat="1" ht="13.5" spans="6:6">
      <c r="F3184" s="126"/>
    </row>
    <row r="3185" s="64" customFormat="1" ht="13.5" spans="6:6">
      <c r="F3185" s="126"/>
    </row>
    <row r="3186" s="64" customFormat="1" ht="13.5" spans="6:6">
      <c r="F3186" s="126"/>
    </row>
    <row r="3187" s="64" customFormat="1" ht="13.5" spans="6:6">
      <c r="F3187" s="126"/>
    </row>
    <row r="3188" s="64" customFormat="1" ht="13.5" spans="6:6">
      <c r="F3188" s="126"/>
    </row>
    <row r="3189" s="64" customFormat="1" ht="13.5" spans="6:6">
      <c r="F3189" s="126"/>
    </row>
    <row r="3190" s="64" customFormat="1" ht="13.5" spans="6:6">
      <c r="F3190" s="126"/>
    </row>
    <row r="3191" s="64" customFormat="1" ht="13.5" spans="6:6">
      <c r="F3191" s="126"/>
    </row>
    <row r="3192" s="64" customFormat="1" ht="13.5" spans="6:6">
      <c r="F3192" s="126"/>
    </row>
    <row r="3193" s="64" customFormat="1" ht="13.5" spans="6:6">
      <c r="F3193" s="126"/>
    </row>
    <row r="3194" s="64" customFormat="1" ht="13.5" spans="6:6">
      <c r="F3194" s="126"/>
    </row>
    <row r="3195" s="64" customFormat="1" ht="13.5" spans="6:6">
      <c r="F3195" s="126"/>
    </row>
    <row r="3196" s="64" customFormat="1" ht="13.5" spans="6:6">
      <c r="F3196" s="126"/>
    </row>
    <row r="3197" s="64" customFormat="1" ht="13.5" spans="6:6">
      <c r="F3197" s="126"/>
    </row>
    <row r="3198" s="64" customFormat="1" ht="13.5" spans="6:6">
      <c r="F3198" s="126"/>
    </row>
    <row r="3199" s="64" customFormat="1" ht="13.5" spans="6:6">
      <c r="F3199" s="126"/>
    </row>
    <row r="3200" s="64" customFormat="1" ht="13.5" spans="6:6">
      <c r="F3200" s="126"/>
    </row>
    <row r="3201" s="64" customFormat="1" ht="13.5" spans="6:6">
      <c r="F3201" s="126"/>
    </row>
    <row r="3202" s="64" customFormat="1" ht="13.5" spans="6:6">
      <c r="F3202" s="126"/>
    </row>
    <row r="3203" s="64" customFormat="1" ht="13.5" spans="6:6">
      <c r="F3203" s="126"/>
    </row>
    <row r="3204" s="64" customFormat="1" ht="13.5" spans="6:6">
      <c r="F3204" s="126"/>
    </row>
    <row r="3205" s="64" customFormat="1" ht="13.5" spans="6:6">
      <c r="F3205" s="126"/>
    </row>
    <row r="3206" s="64" customFormat="1" ht="13.5" spans="6:6">
      <c r="F3206" s="126"/>
    </row>
    <row r="3207" s="64" customFormat="1" ht="13.5" spans="6:6">
      <c r="F3207" s="126"/>
    </row>
    <row r="3208" s="64" customFormat="1" ht="13.5" spans="6:6">
      <c r="F3208" s="126"/>
    </row>
    <row r="3209" s="64" customFormat="1" ht="13.5" spans="6:6">
      <c r="F3209" s="126"/>
    </row>
    <row r="3210" s="64" customFormat="1" ht="13.5" spans="6:6">
      <c r="F3210" s="126"/>
    </row>
    <row r="3211" s="64" customFormat="1" ht="13.5" spans="6:6">
      <c r="F3211" s="126"/>
    </row>
    <row r="3212" s="64" customFormat="1" ht="13.5" spans="6:6">
      <c r="F3212" s="126"/>
    </row>
    <row r="3213" s="64" customFormat="1" ht="13.5" spans="6:6">
      <c r="F3213" s="126"/>
    </row>
    <row r="3214" s="64" customFormat="1" ht="13.5" spans="6:6">
      <c r="F3214" s="126"/>
    </row>
    <row r="3215" s="64" customFormat="1" ht="13.5" spans="6:6">
      <c r="F3215" s="126"/>
    </row>
    <row r="3216" s="64" customFormat="1" ht="13.5" spans="6:6">
      <c r="F3216" s="126"/>
    </row>
    <row r="3217" s="64" customFormat="1" ht="13.5" spans="6:6">
      <c r="F3217" s="126"/>
    </row>
    <row r="3218" s="64" customFormat="1" ht="13.5" spans="6:6">
      <c r="F3218" s="126"/>
    </row>
    <row r="3219" s="64" customFormat="1" ht="13.5" spans="6:6">
      <c r="F3219" s="126"/>
    </row>
    <row r="3220" s="64" customFormat="1" ht="13.5" spans="6:6">
      <c r="F3220" s="126"/>
    </row>
    <row r="3221" s="64" customFormat="1" ht="13.5" spans="6:6">
      <c r="F3221" s="126"/>
    </row>
    <row r="3222" s="64" customFormat="1" ht="13.5" spans="6:6">
      <c r="F3222" s="126"/>
    </row>
    <row r="3223" s="64" customFormat="1" ht="13.5" spans="6:6">
      <c r="F3223" s="126"/>
    </row>
    <row r="3224" s="64" customFormat="1" ht="13.5" spans="6:6">
      <c r="F3224" s="126"/>
    </row>
    <row r="3225" s="64" customFormat="1" ht="13.5" spans="6:6">
      <c r="F3225" s="126"/>
    </row>
    <row r="3226" s="64" customFormat="1" ht="13.5" spans="6:6">
      <c r="F3226" s="126"/>
    </row>
    <row r="3227" s="64" customFormat="1" ht="13.5" spans="6:6">
      <c r="F3227" s="126"/>
    </row>
    <row r="3228" s="64" customFormat="1" ht="13.5" spans="6:6">
      <c r="F3228" s="126"/>
    </row>
    <row r="3229" s="64" customFormat="1" ht="13.5" spans="6:6">
      <c r="F3229" s="126"/>
    </row>
    <row r="3230" s="64" customFormat="1" ht="13.5" spans="6:6">
      <c r="F3230" s="126"/>
    </row>
    <row r="3231" s="64" customFormat="1" ht="13.5" spans="6:6">
      <c r="F3231" s="126"/>
    </row>
    <row r="3232" s="64" customFormat="1" ht="13.5" spans="6:6">
      <c r="F3232" s="126"/>
    </row>
    <row r="3233" s="64" customFormat="1" ht="13.5" spans="6:6">
      <c r="F3233" s="126"/>
    </row>
    <row r="3234" s="64" customFormat="1" ht="13.5" spans="6:6">
      <c r="F3234" s="126"/>
    </row>
    <row r="3235" s="64" customFormat="1" ht="13.5" spans="6:6">
      <c r="F3235" s="126"/>
    </row>
    <row r="3236" s="64" customFormat="1" ht="13.5" spans="6:6">
      <c r="F3236" s="126"/>
    </row>
    <row r="3237" s="64" customFormat="1" ht="13.5" spans="6:6">
      <c r="F3237" s="126"/>
    </row>
    <row r="3238" s="64" customFormat="1" ht="13.5" spans="6:6">
      <c r="F3238" s="126"/>
    </row>
    <row r="3239" s="64" customFormat="1" ht="13.5" spans="6:6">
      <c r="F3239" s="126"/>
    </row>
    <row r="3240" s="64" customFormat="1" ht="13.5" spans="6:6">
      <c r="F3240" s="126"/>
    </row>
    <row r="3241" s="64" customFormat="1" ht="13.5" spans="6:6">
      <c r="F3241" s="126"/>
    </row>
    <row r="3242" s="64" customFormat="1" ht="13.5" spans="6:6">
      <c r="F3242" s="126"/>
    </row>
    <row r="3243" s="64" customFormat="1" ht="13.5" spans="6:6">
      <c r="F3243" s="126"/>
    </row>
    <row r="3244" s="64" customFormat="1" ht="13.5" spans="6:6">
      <c r="F3244" s="126"/>
    </row>
    <row r="3245" s="64" customFormat="1" ht="13.5" spans="6:6">
      <c r="F3245" s="126"/>
    </row>
    <row r="3246" s="64" customFormat="1" ht="13.5" spans="6:6">
      <c r="F3246" s="126"/>
    </row>
    <row r="3247" s="64" customFormat="1" ht="13.5" spans="6:6">
      <c r="F3247" s="126"/>
    </row>
    <row r="3248" s="64" customFormat="1" ht="13.5" spans="6:6">
      <c r="F3248" s="126"/>
    </row>
    <row r="3249" s="64" customFormat="1" ht="13.5" spans="6:6">
      <c r="F3249" s="126"/>
    </row>
    <row r="3250" s="64" customFormat="1" ht="13.5" spans="6:6">
      <c r="F3250" s="126"/>
    </row>
    <row r="3251" s="64" customFormat="1" ht="13.5" spans="6:6">
      <c r="F3251" s="126"/>
    </row>
    <row r="3252" s="64" customFormat="1" ht="13.5" spans="6:6">
      <c r="F3252" s="126"/>
    </row>
    <row r="3253" s="64" customFormat="1" ht="13.5" spans="6:6">
      <c r="F3253" s="126"/>
    </row>
    <row r="3254" s="64" customFormat="1" ht="13.5" spans="6:6">
      <c r="F3254" s="126"/>
    </row>
    <row r="3255" s="64" customFormat="1" ht="13.5" spans="6:6">
      <c r="F3255" s="126"/>
    </row>
    <row r="3256" s="64" customFormat="1" ht="13.5" spans="6:6">
      <c r="F3256" s="126"/>
    </row>
    <row r="3257" s="64" customFormat="1" ht="13.5" spans="6:6">
      <c r="F3257" s="126"/>
    </row>
    <row r="3258" s="64" customFormat="1" ht="13.5" spans="6:6">
      <c r="F3258" s="126"/>
    </row>
    <row r="3259" s="64" customFormat="1" ht="13.5" spans="6:6">
      <c r="F3259" s="126"/>
    </row>
    <row r="3260" s="64" customFormat="1" ht="13.5" spans="6:6">
      <c r="F3260" s="126"/>
    </row>
    <row r="3261" s="64" customFormat="1" ht="13.5" spans="6:6">
      <c r="F3261" s="126"/>
    </row>
    <row r="3262" s="64" customFormat="1" ht="13.5" spans="6:6">
      <c r="F3262" s="126"/>
    </row>
    <row r="3263" s="64" customFormat="1" ht="13.5" spans="6:6">
      <c r="F3263" s="126"/>
    </row>
    <row r="3264" s="64" customFormat="1" ht="13.5" spans="6:6">
      <c r="F3264" s="126"/>
    </row>
    <row r="3265" s="64" customFormat="1" ht="13.5" spans="6:6">
      <c r="F3265" s="126"/>
    </row>
    <row r="3266" s="64" customFormat="1" ht="13.5" spans="6:6">
      <c r="F3266" s="126"/>
    </row>
    <row r="3267" s="64" customFormat="1" ht="13.5" spans="6:6">
      <c r="F3267" s="126"/>
    </row>
    <row r="3268" s="64" customFormat="1" ht="13.5" spans="6:6">
      <c r="F3268" s="126"/>
    </row>
    <row r="3269" s="64" customFormat="1" ht="13.5" spans="6:6">
      <c r="F3269" s="126"/>
    </row>
    <row r="3270" s="64" customFormat="1" ht="13.5" spans="6:6">
      <c r="F3270" s="126"/>
    </row>
    <row r="3271" s="64" customFormat="1" ht="13.5" spans="6:6">
      <c r="F3271" s="126"/>
    </row>
    <row r="3272" s="64" customFormat="1" ht="13.5" spans="6:6">
      <c r="F3272" s="126"/>
    </row>
    <row r="3273" s="64" customFormat="1" ht="13.5" spans="6:6">
      <c r="F3273" s="126"/>
    </row>
    <row r="3274" s="64" customFormat="1" ht="13.5" spans="6:6">
      <c r="F3274" s="126"/>
    </row>
    <row r="3275" s="64" customFormat="1" ht="13.5" spans="6:6">
      <c r="F3275" s="126"/>
    </row>
    <row r="3276" s="64" customFormat="1" ht="13.5" spans="6:6">
      <c r="F3276" s="126"/>
    </row>
    <row r="3277" s="64" customFormat="1" ht="13.5" spans="6:6">
      <c r="F3277" s="126"/>
    </row>
    <row r="3278" s="64" customFormat="1" ht="13.5" spans="6:6">
      <c r="F3278" s="126"/>
    </row>
    <row r="3279" s="64" customFormat="1" ht="13.5" spans="6:6">
      <c r="F3279" s="126"/>
    </row>
    <row r="3280" s="64" customFormat="1" ht="13.5" spans="6:6">
      <c r="F3280" s="126"/>
    </row>
    <row r="3281" s="64" customFormat="1" ht="13.5" spans="6:6">
      <c r="F3281" s="126"/>
    </row>
    <row r="3282" s="64" customFormat="1" ht="13.5" spans="6:6">
      <c r="F3282" s="126"/>
    </row>
    <row r="3283" s="64" customFormat="1" ht="13.5" spans="6:6">
      <c r="F3283" s="126"/>
    </row>
    <row r="3284" s="64" customFormat="1" ht="13.5" spans="6:6">
      <c r="F3284" s="126"/>
    </row>
    <row r="3285" s="64" customFormat="1" ht="13.5" spans="6:6">
      <c r="F3285" s="126"/>
    </row>
    <row r="3286" s="64" customFormat="1" ht="13.5" spans="6:6">
      <c r="F3286" s="126"/>
    </row>
    <row r="3287" s="64" customFormat="1" ht="13.5" spans="6:6">
      <c r="F3287" s="126"/>
    </row>
    <row r="3288" s="64" customFormat="1" ht="13.5" spans="6:6">
      <c r="F3288" s="126"/>
    </row>
    <row r="3289" s="64" customFormat="1" ht="13.5" spans="6:6">
      <c r="F3289" s="126"/>
    </row>
    <row r="3290" s="64" customFormat="1" ht="13.5" spans="6:6">
      <c r="F3290" s="126"/>
    </row>
    <row r="3291" s="64" customFormat="1" ht="13.5" spans="6:6">
      <c r="F3291" s="126"/>
    </row>
    <row r="3292" s="64" customFormat="1" ht="13.5" spans="6:6">
      <c r="F3292" s="126"/>
    </row>
    <row r="3293" s="64" customFormat="1" ht="13.5" spans="6:6">
      <c r="F3293" s="126"/>
    </row>
    <row r="3294" s="64" customFormat="1" ht="13.5" spans="6:6">
      <c r="F3294" s="126"/>
    </row>
    <row r="3295" s="64" customFormat="1" ht="13.5" spans="6:6">
      <c r="F3295" s="126"/>
    </row>
    <row r="3296" s="64" customFormat="1" ht="13.5" spans="6:6">
      <c r="F3296" s="126"/>
    </row>
    <row r="3297" s="64" customFormat="1" ht="13.5" spans="6:6">
      <c r="F3297" s="126"/>
    </row>
    <row r="3298" s="64" customFormat="1" ht="13.5" spans="6:6">
      <c r="F3298" s="126"/>
    </row>
    <row r="3299" s="64" customFormat="1" ht="13.5" spans="6:6">
      <c r="F3299" s="126"/>
    </row>
    <row r="3300" s="64" customFormat="1" ht="13.5" spans="6:6">
      <c r="F3300" s="126"/>
    </row>
    <row r="3301" s="64" customFormat="1" ht="13.5" spans="6:6">
      <c r="F3301" s="126"/>
    </row>
    <row r="3302" s="64" customFormat="1" ht="13.5" spans="6:6">
      <c r="F3302" s="126"/>
    </row>
    <row r="3303" s="64" customFormat="1" ht="13.5" spans="6:6">
      <c r="F3303" s="126"/>
    </row>
    <row r="3304" s="64" customFormat="1" ht="13.5" spans="6:6">
      <c r="F3304" s="126"/>
    </row>
    <row r="3305" s="64" customFormat="1" ht="13.5" spans="6:6">
      <c r="F3305" s="126"/>
    </row>
    <row r="3306" s="64" customFormat="1" ht="13.5" spans="6:6">
      <c r="F3306" s="126"/>
    </row>
    <row r="3307" s="64" customFormat="1" ht="13.5" spans="6:6">
      <c r="F3307" s="126"/>
    </row>
    <row r="3308" s="64" customFormat="1" ht="13.5" spans="6:6">
      <c r="F3308" s="126"/>
    </row>
    <row r="3309" s="64" customFormat="1" ht="13.5" spans="6:6">
      <c r="F3309" s="126"/>
    </row>
    <row r="3310" s="64" customFormat="1" ht="13.5" spans="6:6">
      <c r="F3310" s="126"/>
    </row>
    <row r="3311" s="64" customFormat="1" ht="13.5" spans="6:6">
      <c r="F3311" s="126"/>
    </row>
    <row r="3312" s="64" customFormat="1" ht="13.5" spans="6:6">
      <c r="F3312" s="126"/>
    </row>
    <row r="3313" s="64" customFormat="1" ht="13.5" spans="6:6">
      <c r="F3313" s="126"/>
    </row>
    <row r="3314" s="64" customFormat="1" ht="13.5" spans="6:6">
      <c r="F3314" s="126"/>
    </row>
    <row r="3315" s="64" customFormat="1" ht="13.5" spans="6:6">
      <c r="F3315" s="126"/>
    </row>
    <row r="3316" s="64" customFormat="1" ht="13.5" spans="6:6">
      <c r="F3316" s="126"/>
    </row>
    <row r="3317" s="64" customFormat="1" ht="13.5" spans="6:6">
      <c r="F3317" s="126"/>
    </row>
    <row r="3318" s="64" customFormat="1" ht="13.5" spans="6:6">
      <c r="F3318" s="126"/>
    </row>
    <row r="3319" s="64" customFormat="1" ht="13.5" spans="6:6">
      <c r="F3319" s="126"/>
    </row>
    <row r="3320" s="64" customFormat="1" ht="13.5" spans="6:6">
      <c r="F3320" s="126"/>
    </row>
    <row r="3321" s="64" customFormat="1" ht="13.5" spans="6:6">
      <c r="F3321" s="126"/>
    </row>
    <row r="3322" s="64" customFormat="1" ht="13.5" spans="6:6">
      <c r="F3322" s="126"/>
    </row>
    <row r="3323" s="64" customFormat="1" ht="13.5" spans="6:6">
      <c r="F3323" s="126"/>
    </row>
    <row r="3324" s="64" customFormat="1" ht="13.5" spans="6:6">
      <c r="F3324" s="126"/>
    </row>
    <row r="3325" s="64" customFormat="1" ht="13.5" spans="6:6">
      <c r="F3325" s="126"/>
    </row>
    <row r="3326" s="64" customFormat="1" ht="13.5" spans="6:6">
      <c r="F3326" s="126"/>
    </row>
    <row r="3327" s="64" customFormat="1" ht="13.5" spans="6:6">
      <c r="F3327" s="126"/>
    </row>
    <row r="3328" s="64" customFormat="1" ht="13.5" spans="6:6">
      <c r="F3328" s="126"/>
    </row>
    <row r="3329" s="64" customFormat="1" ht="13.5" spans="6:6">
      <c r="F3329" s="126"/>
    </row>
    <row r="3330" s="64" customFormat="1" ht="13.5" spans="6:6">
      <c r="F3330" s="126"/>
    </row>
    <row r="3331" s="64" customFormat="1" ht="13.5" spans="6:6">
      <c r="F3331" s="126"/>
    </row>
    <row r="3332" s="64" customFormat="1" ht="13.5" spans="6:6">
      <c r="F3332" s="126"/>
    </row>
    <row r="3333" s="64" customFormat="1" ht="13.5" spans="6:6">
      <c r="F3333" s="126"/>
    </row>
    <row r="3334" s="64" customFormat="1" ht="13.5" spans="6:6">
      <c r="F3334" s="126"/>
    </row>
    <row r="3335" s="64" customFormat="1" ht="13.5" spans="6:6">
      <c r="F3335" s="126"/>
    </row>
    <row r="3336" s="64" customFormat="1" ht="13.5" spans="6:6">
      <c r="F3336" s="126"/>
    </row>
    <row r="3337" s="64" customFormat="1" ht="13.5" spans="6:6">
      <c r="F3337" s="126"/>
    </row>
    <row r="3338" s="64" customFormat="1" ht="13.5" spans="6:6">
      <c r="F3338" s="126"/>
    </row>
    <row r="3339" s="64" customFormat="1" ht="13.5" spans="6:6">
      <c r="F3339" s="126"/>
    </row>
    <row r="3340" s="64" customFormat="1" ht="13.5" spans="6:6">
      <c r="F3340" s="126"/>
    </row>
    <row r="3341" s="64" customFormat="1" ht="13.5" spans="6:6">
      <c r="F3341" s="126"/>
    </row>
    <row r="3342" s="64" customFormat="1" ht="13.5" spans="6:6">
      <c r="F3342" s="126"/>
    </row>
    <row r="3343" s="64" customFormat="1" ht="13.5" spans="6:6">
      <c r="F3343" s="126"/>
    </row>
    <row r="3344" s="64" customFormat="1" ht="13.5" spans="6:6">
      <c r="F3344" s="126"/>
    </row>
    <row r="3345" s="64" customFormat="1" ht="13.5" spans="6:6">
      <c r="F3345" s="126"/>
    </row>
    <row r="3346" s="64" customFormat="1" ht="13.5" spans="6:6">
      <c r="F3346" s="126"/>
    </row>
    <row r="3347" s="64" customFormat="1" ht="13.5" spans="6:6">
      <c r="F3347" s="126"/>
    </row>
    <row r="3348" s="64" customFormat="1" ht="13.5" spans="6:6">
      <c r="F3348" s="126"/>
    </row>
    <row r="3349" s="64" customFormat="1" ht="13.5" spans="6:6">
      <c r="F3349" s="126"/>
    </row>
    <row r="3350" s="64" customFormat="1" ht="13.5" spans="6:6">
      <c r="F3350" s="126"/>
    </row>
    <row r="3351" s="64" customFormat="1" ht="13.5" spans="6:6">
      <c r="F3351" s="126"/>
    </row>
    <row r="3352" s="64" customFormat="1" ht="13.5" spans="6:6">
      <c r="F3352" s="126"/>
    </row>
    <row r="3353" s="64" customFormat="1" ht="13.5" spans="6:6">
      <c r="F3353" s="126"/>
    </row>
    <row r="3354" s="64" customFormat="1" ht="13.5" spans="6:6">
      <c r="F3354" s="126"/>
    </row>
    <row r="3355" s="64" customFormat="1" ht="13.5" spans="6:6">
      <c r="F3355" s="126"/>
    </row>
    <row r="3356" s="64" customFormat="1" ht="13.5" spans="6:6">
      <c r="F3356" s="126"/>
    </row>
    <row r="3357" s="64" customFormat="1" ht="13.5" spans="6:6">
      <c r="F3357" s="126"/>
    </row>
    <row r="3358" s="64" customFormat="1" ht="13.5" spans="6:6">
      <c r="F3358" s="126"/>
    </row>
    <row r="3359" s="64" customFormat="1" ht="13.5" spans="6:6">
      <c r="F3359" s="126"/>
    </row>
    <row r="3360" s="64" customFormat="1" ht="13.5" spans="6:6">
      <c r="F3360" s="126"/>
    </row>
    <row r="3361" s="64" customFormat="1" ht="13.5" spans="6:6">
      <c r="F3361" s="126"/>
    </row>
    <row r="3362" s="64" customFormat="1" ht="13.5" spans="6:6">
      <c r="F3362" s="126"/>
    </row>
    <row r="3363" s="64" customFormat="1" ht="13.5" spans="6:6">
      <c r="F3363" s="126"/>
    </row>
    <row r="3364" s="64" customFormat="1" ht="13.5" spans="6:6">
      <c r="F3364" s="126"/>
    </row>
    <row r="3365" s="64" customFormat="1" ht="13.5" spans="6:6">
      <c r="F3365" s="126"/>
    </row>
    <row r="3366" s="64" customFormat="1" ht="13.5" spans="6:6">
      <c r="F3366" s="126"/>
    </row>
    <row r="3367" s="64" customFormat="1" ht="13.5" spans="6:6">
      <c r="F3367" s="126"/>
    </row>
    <row r="3368" s="64" customFormat="1" ht="13.5" spans="6:6">
      <c r="F3368" s="126"/>
    </row>
    <row r="3369" s="64" customFormat="1" ht="13.5" spans="6:6">
      <c r="F3369" s="126"/>
    </row>
    <row r="3370" s="64" customFormat="1" ht="13.5" spans="6:6">
      <c r="F3370" s="126"/>
    </row>
    <row r="3371" s="64" customFormat="1" ht="13.5" spans="6:6">
      <c r="F3371" s="126"/>
    </row>
    <row r="3372" s="64" customFormat="1" ht="13.5" spans="6:6">
      <c r="F3372" s="126"/>
    </row>
    <row r="3373" s="64" customFormat="1" ht="13.5" spans="6:6">
      <c r="F3373" s="126"/>
    </row>
    <row r="3374" s="64" customFormat="1" ht="13.5" spans="6:6">
      <c r="F3374" s="126"/>
    </row>
    <row r="3375" s="64" customFormat="1" ht="13.5" spans="6:6">
      <c r="F3375" s="126"/>
    </row>
    <row r="3376" s="64" customFormat="1" ht="13.5" spans="6:6">
      <c r="F3376" s="126"/>
    </row>
    <row r="3377" s="64" customFormat="1" ht="13.5" spans="6:6">
      <c r="F3377" s="126"/>
    </row>
    <row r="3378" s="64" customFormat="1" ht="13.5" spans="6:6">
      <c r="F3378" s="126"/>
    </row>
    <row r="3379" s="64" customFormat="1" ht="13.5" spans="6:6">
      <c r="F3379" s="126"/>
    </row>
    <row r="3380" s="64" customFormat="1" ht="13.5" spans="6:6">
      <c r="F3380" s="126"/>
    </row>
    <row r="3381" s="64" customFormat="1" ht="13.5" spans="6:6">
      <c r="F3381" s="126"/>
    </row>
    <row r="3382" s="64" customFormat="1" ht="13.5" spans="6:6">
      <c r="F3382" s="126"/>
    </row>
    <row r="3383" s="64" customFormat="1" ht="13.5" spans="6:6">
      <c r="F3383" s="126"/>
    </row>
    <row r="3384" s="64" customFormat="1" ht="13.5" spans="6:6">
      <c r="F3384" s="126"/>
    </row>
    <row r="3385" s="64" customFormat="1" ht="13.5" spans="6:6">
      <c r="F3385" s="126"/>
    </row>
    <row r="3386" s="64" customFormat="1" ht="13.5" spans="6:6">
      <c r="F3386" s="126"/>
    </row>
    <row r="3387" s="64" customFormat="1" ht="13.5" spans="6:6">
      <c r="F3387" s="126"/>
    </row>
    <row r="3388" s="64" customFormat="1" ht="13.5" spans="6:6">
      <c r="F3388" s="126"/>
    </row>
    <row r="3389" s="64" customFormat="1" ht="13.5" spans="6:6">
      <c r="F3389" s="126"/>
    </row>
    <row r="3390" s="64" customFormat="1" ht="13.5" spans="6:6">
      <c r="F3390" s="126"/>
    </row>
    <row r="3391" s="64" customFormat="1" ht="13.5" spans="6:6">
      <c r="F3391" s="126"/>
    </row>
    <row r="3392" s="64" customFormat="1" ht="13.5" spans="6:6">
      <c r="F3392" s="126"/>
    </row>
    <row r="3393" s="64" customFormat="1" ht="13.5" spans="6:6">
      <c r="F3393" s="126"/>
    </row>
    <row r="3394" s="64" customFormat="1" ht="13.5" spans="6:6">
      <c r="F3394" s="126"/>
    </row>
    <row r="3395" s="64" customFormat="1" ht="13.5" spans="6:6">
      <c r="F3395" s="126"/>
    </row>
    <row r="3396" s="64" customFormat="1" ht="13.5" spans="6:6">
      <c r="F3396" s="126"/>
    </row>
    <row r="3397" s="64" customFormat="1" ht="13.5" spans="6:6">
      <c r="F3397" s="126"/>
    </row>
    <row r="3398" s="64" customFormat="1" ht="13.5" spans="6:6">
      <c r="F3398" s="126"/>
    </row>
    <row r="3399" s="64" customFormat="1" ht="13.5" spans="6:6">
      <c r="F3399" s="126"/>
    </row>
    <row r="3400" s="64" customFormat="1" ht="13.5" spans="6:6">
      <c r="F3400" s="126"/>
    </row>
    <row r="3401" s="64" customFormat="1" ht="13.5" spans="6:6">
      <c r="F3401" s="126"/>
    </row>
    <row r="3402" s="64" customFormat="1" ht="13.5" spans="6:6">
      <c r="F3402" s="126"/>
    </row>
    <row r="3403" s="64" customFormat="1" ht="13.5" spans="6:6">
      <c r="F3403" s="126"/>
    </row>
    <row r="3404" s="64" customFormat="1" ht="13.5" spans="6:6">
      <c r="F3404" s="126"/>
    </row>
    <row r="3405" s="64" customFormat="1" ht="13.5" spans="6:6">
      <c r="F3405" s="126"/>
    </row>
    <row r="3406" s="64" customFormat="1" ht="13.5" spans="6:6">
      <c r="F3406" s="126"/>
    </row>
    <row r="3407" s="64" customFormat="1" ht="13.5" spans="6:6">
      <c r="F3407" s="126"/>
    </row>
    <row r="3408" s="64" customFormat="1" ht="13.5" spans="6:6">
      <c r="F3408" s="126"/>
    </row>
    <row r="3409" s="64" customFormat="1" ht="13.5" spans="6:6">
      <c r="F3409" s="126"/>
    </row>
    <row r="3410" s="64" customFormat="1" ht="13.5" spans="6:6">
      <c r="F3410" s="126"/>
    </row>
    <row r="3411" s="64" customFormat="1" ht="13.5" spans="6:6">
      <c r="F3411" s="126"/>
    </row>
    <row r="3412" s="64" customFormat="1" ht="13.5" spans="6:6">
      <c r="F3412" s="126"/>
    </row>
    <row r="3413" s="64" customFormat="1" ht="13.5" spans="6:6">
      <c r="F3413" s="126"/>
    </row>
    <row r="3414" s="64" customFormat="1" ht="13.5" spans="6:6">
      <c r="F3414" s="126"/>
    </row>
    <row r="3415" s="64" customFormat="1" ht="13.5" spans="6:6">
      <c r="F3415" s="126"/>
    </row>
    <row r="3416" s="64" customFormat="1" ht="13.5" spans="6:6">
      <c r="F3416" s="126"/>
    </row>
    <row r="3417" s="64" customFormat="1" ht="13.5" spans="6:6">
      <c r="F3417" s="126"/>
    </row>
    <row r="3418" s="64" customFormat="1" ht="13.5" spans="6:6">
      <c r="F3418" s="126"/>
    </row>
    <row r="3419" s="64" customFormat="1" ht="13.5" spans="6:6">
      <c r="F3419" s="126"/>
    </row>
    <row r="3420" s="64" customFormat="1" ht="13.5" spans="6:6">
      <c r="F3420" s="126"/>
    </row>
    <row r="3421" s="64" customFormat="1" ht="13.5" spans="6:6">
      <c r="F3421" s="126"/>
    </row>
    <row r="3422" s="64" customFormat="1" ht="13.5" spans="6:6">
      <c r="F3422" s="126"/>
    </row>
    <row r="3423" s="64" customFormat="1" ht="13.5" spans="6:6">
      <c r="F3423" s="126"/>
    </row>
    <row r="3424" s="64" customFormat="1" ht="13.5" spans="6:6">
      <c r="F3424" s="126"/>
    </row>
    <row r="3425" s="64" customFormat="1" ht="13.5" spans="6:6">
      <c r="F3425" s="126"/>
    </row>
    <row r="3426" s="64" customFormat="1" ht="13.5" spans="6:6">
      <c r="F3426" s="126"/>
    </row>
    <row r="3427" s="64" customFormat="1" ht="13.5" spans="6:6">
      <c r="F3427" s="126"/>
    </row>
    <row r="3428" s="64" customFormat="1" ht="13.5" spans="6:6">
      <c r="F3428" s="126"/>
    </row>
    <row r="3429" s="64" customFormat="1" ht="13.5" spans="6:6">
      <c r="F3429" s="126"/>
    </row>
    <row r="3430" s="64" customFormat="1" ht="13.5" spans="6:6">
      <c r="F3430" s="126"/>
    </row>
    <row r="3431" s="64" customFormat="1" ht="13.5" spans="6:6">
      <c r="F3431" s="126"/>
    </row>
    <row r="3432" s="64" customFormat="1" ht="13.5" spans="6:6">
      <c r="F3432" s="126"/>
    </row>
    <row r="3433" s="64" customFormat="1" ht="13.5" spans="6:6">
      <c r="F3433" s="126"/>
    </row>
    <row r="3434" s="64" customFormat="1" ht="13.5" spans="6:6">
      <c r="F3434" s="126"/>
    </row>
    <row r="3435" s="64" customFormat="1" ht="13.5" spans="6:6">
      <c r="F3435" s="126"/>
    </row>
    <row r="3436" s="64" customFormat="1" ht="13.5" spans="6:6">
      <c r="F3436" s="126"/>
    </row>
    <row r="3437" s="64" customFormat="1" ht="13.5" spans="6:6">
      <c r="F3437" s="126"/>
    </row>
    <row r="3438" s="64" customFormat="1" ht="13.5" spans="6:6">
      <c r="F3438" s="126"/>
    </row>
    <row r="3439" s="64" customFormat="1" ht="13.5" spans="6:6">
      <c r="F3439" s="126"/>
    </row>
    <row r="3440" s="64" customFormat="1" ht="13.5" spans="6:6">
      <c r="F3440" s="126"/>
    </row>
    <row r="3441" s="64" customFormat="1" ht="13.5" spans="6:6">
      <c r="F3441" s="126"/>
    </row>
    <row r="3442" s="64" customFormat="1" ht="13.5" spans="6:6">
      <c r="F3442" s="126"/>
    </row>
    <row r="3443" s="64" customFormat="1" ht="13.5" spans="6:6">
      <c r="F3443" s="126"/>
    </row>
    <row r="3444" s="64" customFormat="1" ht="13.5" spans="6:6">
      <c r="F3444" s="126"/>
    </row>
    <row r="3445" s="64" customFormat="1" ht="13.5" spans="6:6">
      <c r="F3445" s="126"/>
    </row>
    <row r="3446" s="64" customFormat="1" ht="13.5" spans="6:6">
      <c r="F3446" s="126"/>
    </row>
    <row r="3447" s="64" customFormat="1" ht="13.5" spans="6:6">
      <c r="F3447" s="126"/>
    </row>
    <row r="3448" s="64" customFormat="1" ht="13.5" spans="6:6">
      <c r="F3448" s="126"/>
    </row>
    <row r="3449" s="64" customFormat="1" ht="13.5" spans="6:6">
      <c r="F3449" s="126"/>
    </row>
    <row r="3450" s="64" customFormat="1" ht="13.5" spans="6:6">
      <c r="F3450" s="126"/>
    </row>
    <row r="3451" s="64" customFormat="1" ht="13.5" spans="6:6">
      <c r="F3451" s="126"/>
    </row>
    <row r="3452" s="64" customFormat="1" ht="13.5" spans="6:6">
      <c r="F3452" s="126"/>
    </row>
    <row r="3453" s="64" customFormat="1" ht="13.5" spans="6:6">
      <c r="F3453" s="126"/>
    </row>
    <row r="3454" s="64" customFormat="1" ht="13.5" spans="6:6">
      <c r="F3454" s="126"/>
    </row>
    <row r="3455" s="64" customFormat="1" ht="13.5" spans="6:6">
      <c r="F3455" s="126"/>
    </row>
    <row r="3456" s="64" customFormat="1" ht="13.5" spans="6:6">
      <c r="F3456" s="126"/>
    </row>
    <row r="3457" s="64" customFormat="1" ht="13.5" spans="6:6">
      <c r="F3457" s="126"/>
    </row>
    <row r="3458" s="64" customFormat="1" ht="13.5" spans="6:6">
      <c r="F3458" s="126"/>
    </row>
    <row r="3459" s="64" customFormat="1" ht="13.5" spans="6:6">
      <c r="F3459" s="126"/>
    </row>
    <row r="3460" s="64" customFormat="1" ht="13.5" spans="6:6">
      <c r="F3460" s="126"/>
    </row>
    <row r="3461" s="64" customFormat="1" ht="13.5" spans="6:6">
      <c r="F3461" s="126"/>
    </row>
    <row r="3462" s="64" customFormat="1" ht="13.5" spans="6:6">
      <c r="F3462" s="126"/>
    </row>
    <row r="3463" s="64" customFormat="1" ht="13.5" spans="6:6">
      <c r="F3463" s="126"/>
    </row>
    <row r="3464" s="64" customFormat="1" ht="13.5" spans="6:6">
      <c r="F3464" s="126"/>
    </row>
    <row r="3465" s="64" customFormat="1" ht="13.5" spans="6:6">
      <c r="F3465" s="126"/>
    </row>
    <row r="3466" s="64" customFormat="1" ht="13.5" spans="6:6">
      <c r="F3466" s="126"/>
    </row>
    <row r="3467" s="64" customFormat="1" ht="13.5" spans="6:6">
      <c r="F3467" s="126"/>
    </row>
    <row r="3468" s="64" customFormat="1" ht="13.5" spans="6:6">
      <c r="F3468" s="126"/>
    </row>
    <row r="3469" s="64" customFormat="1" ht="13.5" spans="6:6">
      <c r="F3469" s="126"/>
    </row>
    <row r="3470" s="64" customFormat="1" ht="13.5" spans="6:6">
      <c r="F3470" s="126"/>
    </row>
    <row r="3471" s="64" customFormat="1" ht="13.5" spans="6:6">
      <c r="F3471" s="126"/>
    </row>
    <row r="3472" s="64" customFormat="1" ht="13.5" spans="6:6">
      <c r="F3472" s="126"/>
    </row>
    <row r="3473" s="64" customFormat="1" ht="13.5" spans="6:6">
      <c r="F3473" s="126"/>
    </row>
    <row r="3474" s="64" customFormat="1" ht="13.5" spans="6:6">
      <c r="F3474" s="126"/>
    </row>
    <row r="3475" s="64" customFormat="1" ht="13.5" spans="6:6">
      <c r="F3475" s="126"/>
    </row>
    <row r="3476" s="64" customFormat="1" ht="13.5" spans="6:6">
      <c r="F3476" s="126"/>
    </row>
    <row r="3477" s="64" customFormat="1" ht="13.5" spans="6:6">
      <c r="F3477" s="126"/>
    </row>
    <row r="3478" s="64" customFormat="1" ht="13.5" spans="6:6">
      <c r="F3478" s="126"/>
    </row>
    <row r="3479" s="64" customFormat="1" ht="13.5" spans="6:6">
      <c r="F3479" s="126"/>
    </row>
    <row r="3480" s="64" customFormat="1" ht="13.5" spans="6:6">
      <c r="F3480" s="126"/>
    </row>
    <row r="3481" s="64" customFormat="1" ht="13.5" spans="6:6">
      <c r="F3481" s="126"/>
    </row>
    <row r="3482" s="64" customFormat="1" ht="13.5" spans="6:6">
      <c r="F3482" s="126"/>
    </row>
    <row r="3483" s="64" customFormat="1" ht="13.5" spans="6:6">
      <c r="F3483" s="126"/>
    </row>
    <row r="3484" s="64" customFormat="1" ht="13.5" spans="6:6">
      <c r="F3484" s="126"/>
    </row>
    <row r="3485" s="64" customFormat="1" ht="13.5" spans="6:6">
      <c r="F3485" s="126"/>
    </row>
    <row r="3486" s="64" customFormat="1" ht="13.5" spans="6:6">
      <c r="F3486" s="126"/>
    </row>
    <row r="3487" s="64" customFormat="1" ht="13.5" spans="6:6">
      <c r="F3487" s="126"/>
    </row>
    <row r="3488" s="64" customFormat="1" ht="13.5" spans="6:6">
      <c r="F3488" s="126"/>
    </row>
    <row r="3489" s="64" customFormat="1" ht="13.5" spans="6:6">
      <c r="F3489" s="126"/>
    </row>
    <row r="3490" s="64" customFormat="1" ht="13.5" spans="6:6">
      <c r="F3490" s="126"/>
    </row>
    <row r="3491" s="64" customFormat="1" ht="13.5" spans="6:6">
      <c r="F3491" s="126"/>
    </row>
    <row r="3492" s="64" customFormat="1" ht="13.5" spans="6:6">
      <c r="F3492" s="126"/>
    </row>
    <row r="3493" s="64" customFormat="1" ht="13.5" spans="6:6">
      <c r="F3493" s="126"/>
    </row>
    <row r="3494" s="64" customFormat="1" ht="13.5" spans="6:6">
      <c r="F3494" s="126"/>
    </row>
    <row r="3495" s="64" customFormat="1" ht="13.5" spans="6:6">
      <c r="F3495" s="126"/>
    </row>
    <row r="3496" s="64" customFormat="1" ht="13.5" spans="6:6">
      <c r="F3496" s="126"/>
    </row>
    <row r="3497" s="64" customFormat="1" ht="13.5" spans="6:6">
      <c r="F3497" s="126"/>
    </row>
    <row r="3498" s="64" customFormat="1" ht="13.5" spans="6:6">
      <c r="F3498" s="126"/>
    </row>
    <row r="3499" s="64" customFormat="1" ht="13.5" spans="6:6">
      <c r="F3499" s="126"/>
    </row>
    <row r="3500" s="64" customFormat="1" ht="13.5" spans="6:6">
      <c r="F3500" s="126"/>
    </row>
    <row r="3501" s="64" customFormat="1" ht="13.5" spans="6:6">
      <c r="F3501" s="126"/>
    </row>
    <row r="3502" s="64" customFormat="1" ht="13.5" spans="6:6">
      <c r="F3502" s="126"/>
    </row>
    <row r="3503" s="64" customFormat="1" ht="13.5" spans="6:6">
      <c r="F3503" s="126"/>
    </row>
    <row r="3504" s="64" customFormat="1" ht="13.5" spans="6:6">
      <c r="F3504" s="126"/>
    </row>
    <row r="3505" s="64" customFormat="1" ht="13.5" spans="6:6">
      <c r="F3505" s="126"/>
    </row>
    <row r="3506" s="64" customFormat="1" ht="13.5" spans="6:6">
      <c r="F3506" s="126"/>
    </row>
    <row r="3507" s="64" customFormat="1" ht="13.5" spans="6:6">
      <c r="F3507" s="126"/>
    </row>
    <row r="3508" s="64" customFormat="1" ht="13.5" spans="6:6">
      <c r="F3508" s="126"/>
    </row>
    <row r="3509" s="64" customFormat="1" ht="13.5" spans="6:6">
      <c r="F3509" s="126"/>
    </row>
    <row r="3510" s="64" customFormat="1" ht="13.5" spans="6:6">
      <c r="F3510" s="126"/>
    </row>
    <row r="3511" s="64" customFormat="1" ht="13.5" spans="6:6">
      <c r="F3511" s="126"/>
    </row>
    <row r="3512" s="64" customFormat="1" ht="13.5" spans="6:6">
      <c r="F3512" s="126"/>
    </row>
    <row r="3513" s="64" customFormat="1" ht="13.5" spans="6:6">
      <c r="F3513" s="126"/>
    </row>
    <row r="3514" s="64" customFormat="1" ht="13.5" spans="6:6">
      <c r="F3514" s="126"/>
    </row>
    <row r="3515" s="64" customFormat="1" ht="13.5" spans="6:6">
      <c r="F3515" s="126"/>
    </row>
    <row r="3516" s="64" customFormat="1" ht="13.5" spans="6:6">
      <c r="F3516" s="126"/>
    </row>
    <row r="3517" s="64" customFormat="1" ht="13.5" spans="6:6">
      <c r="F3517" s="126"/>
    </row>
    <row r="3518" s="64" customFormat="1" ht="13.5" spans="6:6">
      <c r="F3518" s="126"/>
    </row>
    <row r="3519" s="64" customFormat="1" ht="13.5" spans="6:6">
      <c r="F3519" s="126"/>
    </row>
    <row r="3520" s="64" customFormat="1" ht="13.5" spans="6:6">
      <c r="F3520" s="126"/>
    </row>
    <row r="3521" s="64" customFormat="1" ht="13.5" spans="6:6">
      <c r="F3521" s="126"/>
    </row>
    <row r="3522" s="64" customFormat="1" ht="13.5" spans="6:6">
      <c r="F3522" s="126"/>
    </row>
    <row r="3523" s="64" customFormat="1" ht="13.5" spans="6:6">
      <c r="F3523" s="126"/>
    </row>
    <row r="3524" s="64" customFormat="1" ht="13.5" spans="6:6">
      <c r="F3524" s="126"/>
    </row>
    <row r="3525" s="64" customFormat="1" ht="13.5" spans="6:6">
      <c r="F3525" s="126"/>
    </row>
    <row r="3526" s="64" customFormat="1" ht="13.5" spans="6:6">
      <c r="F3526" s="126"/>
    </row>
    <row r="3527" s="64" customFormat="1" ht="13.5" spans="6:6">
      <c r="F3527" s="126"/>
    </row>
    <row r="3528" s="64" customFormat="1" ht="13.5" spans="6:6">
      <c r="F3528" s="126"/>
    </row>
    <row r="3529" s="64" customFormat="1" ht="13.5" spans="6:6">
      <c r="F3529" s="126"/>
    </row>
    <row r="3530" s="64" customFormat="1" ht="13.5" spans="6:6">
      <c r="F3530" s="126"/>
    </row>
    <row r="3531" s="64" customFormat="1" ht="13.5" spans="6:6">
      <c r="F3531" s="126"/>
    </row>
    <row r="3532" s="64" customFormat="1" ht="13.5" spans="6:6">
      <c r="F3532" s="126"/>
    </row>
    <row r="3533" s="64" customFormat="1" ht="13.5" spans="6:6">
      <c r="F3533" s="126"/>
    </row>
    <row r="3534" s="64" customFormat="1" ht="13.5" spans="6:6">
      <c r="F3534" s="126"/>
    </row>
    <row r="3535" s="64" customFormat="1" ht="13.5" spans="6:6">
      <c r="F3535" s="126"/>
    </row>
    <row r="3536" s="64" customFormat="1" ht="13.5" spans="6:6">
      <c r="F3536" s="126"/>
    </row>
    <row r="3537" s="64" customFormat="1" ht="13.5" spans="6:6">
      <c r="F3537" s="126"/>
    </row>
    <row r="3538" s="64" customFormat="1" ht="13.5" spans="6:6">
      <c r="F3538" s="126"/>
    </row>
    <row r="3539" s="64" customFormat="1" ht="13.5" spans="6:6">
      <c r="F3539" s="126"/>
    </row>
    <row r="3540" s="64" customFormat="1" ht="13.5" spans="6:6">
      <c r="F3540" s="126"/>
    </row>
    <row r="3541" s="64" customFormat="1" ht="13.5" spans="6:6">
      <c r="F3541" s="126"/>
    </row>
    <row r="3542" s="64" customFormat="1" ht="13.5" spans="6:6">
      <c r="F3542" s="126"/>
    </row>
    <row r="3543" s="64" customFormat="1" ht="13.5" spans="6:6">
      <c r="F3543" s="126"/>
    </row>
    <row r="3544" s="64" customFormat="1" ht="13.5" spans="6:6">
      <c r="F3544" s="126"/>
    </row>
    <row r="3545" s="64" customFormat="1" ht="13.5" spans="6:6">
      <c r="F3545" s="126"/>
    </row>
    <row r="3546" s="64" customFormat="1" ht="13.5" spans="6:6">
      <c r="F3546" s="126"/>
    </row>
    <row r="3547" s="64" customFormat="1" ht="13.5" spans="6:6">
      <c r="F3547" s="126"/>
    </row>
    <row r="3548" s="64" customFormat="1" ht="13.5" spans="6:6">
      <c r="F3548" s="126"/>
    </row>
    <row r="3549" s="64" customFormat="1" ht="13.5" spans="6:6">
      <c r="F3549" s="126"/>
    </row>
    <row r="3550" s="64" customFormat="1" ht="13.5" spans="6:6">
      <c r="F3550" s="126"/>
    </row>
    <row r="3551" s="64" customFormat="1" ht="13.5" spans="6:6">
      <c r="F3551" s="126"/>
    </row>
    <row r="3552" s="64" customFormat="1" ht="13.5" spans="6:6">
      <c r="F3552" s="126"/>
    </row>
    <row r="3553" s="64" customFormat="1" ht="13.5" spans="6:6">
      <c r="F3553" s="126"/>
    </row>
    <row r="3554" s="64" customFormat="1" ht="13.5" spans="6:6">
      <c r="F3554" s="126"/>
    </row>
    <row r="3555" s="64" customFormat="1" ht="13.5" spans="6:6">
      <c r="F3555" s="126"/>
    </row>
    <row r="3556" s="64" customFormat="1" ht="13.5" spans="6:6">
      <c r="F3556" s="126"/>
    </row>
    <row r="3557" s="64" customFormat="1" ht="13.5" spans="6:6">
      <c r="F3557" s="126"/>
    </row>
    <row r="3558" s="64" customFormat="1" ht="13.5" spans="6:6">
      <c r="F3558" s="126"/>
    </row>
    <row r="3559" s="64" customFormat="1" ht="13.5" spans="6:6">
      <c r="F3559" s="126"/>
    </row>
    <row r="3560" s="64" customFormat="1" ht="13.5" spans="6:6">
      <c r="F3560" s="126"/>
    </row>
    <row r="3561" s="64" customFormat="1" ht="13.5" spans="6:6">
      <c r="F3561" s="126"/>
    </row>
    <row r="3562" s="64" customFormat="1" ht="13.5" spans="6:6">
      <c r="F3562" s="126"/>
    </row>
    <row r="3563" s="64" customFormat="1" ht="13.5" spans="6:6">
      <c r="F3563" s="126"/>
    </row>
    <row r="3564" s="64" customFormat="1" ht="13.5" spans="6:6">
      <c r="F3564" s="126"/>
    </row>
    <row r="3565" s="64" customFormat="1" ht="13.5" spans="6:6">
      <c r="F3565" s="126"/>
    </row>
    <row r="3566" s="64" customFormat="1" ht="13.5" spans="6:6">
      <c r="F3566" s="126"/>
    </row>
    <row r="3567" s="64" customFormat="1" ht="13.5" spans="6:6">
      <c r="F3567" s="126"/>
    </row>
    <row r="3568" s="64" customFormat="1" ht="13.5" spans="6:6">
      <c r="F3568" s="126"/>
    </row>
    <row r="3569" s="64" customFormat="1" ht="13.5" spans="6:6">
      <c r="F3569" s="126"/>
    </row>
    <row r="3570" s="64" customFormat="1" ht="13.5" spans="6:6">
      <c r="F3570" s="126"/>
    </row>
    <row r="3571" s="64" customFormat="1" ht="13.5" spans="6:6">
      <c r="F3571" s="126"/>
    </row>
    <row r="3572" s="64" customFormat="1" ht="13.5" spans="6:6">
      <c r="F3572" s="126"/>
    </row>
    <row r="3573" s="64" customFormat="1" ht="13.5" spans="6:6">
      <c r="F3573" s="126"/>
    </row>
    <row r="3574" s="64" customFormat="1" ht="13.5" spans="6:6">
      <c r="F3574" s="126"/>
    </row>
    <row r="3575" s="64" customFormat="1" ht="13.5" spans="6:6">
      <c r="F3575" s="126"/>
    </row>
    <row r="3576" s="64" customFormat="1" ht="13.5" spans="6:6">
      <c r="F3576" s="126"/>
    </row>
    <row r="3577" s="64" customFormat="1" ht="13.5" spans="6:6">
      <c r="F3577" s="126"/>
    </row>
    <row r="3578" s="64" customFormat="1" ht="13.5" spans="6:6">
      <c r="F3578" s="126"/>
    </row>
    <row r="3579" s="64" customFormat="1" ht="13.5" spans="6:6">
      <c r="F3579" s="126"/>
    </row>
    <row r="3580" s="64" customFormat="1" ht="13.5" spans="6:6">
      <c r="F3580" s="126"/>
    </row>
    <row r="3581" s="64" customFormat="1" ht="13.5" spans="6:6">
      <c r="F3581" s="126"/>
    </row>
    <row r="3582" s="64" customFormat="1" ht="13.5" spans="6:6">
      <c r="F3582" s="126"/>
    </row>
    <row r="3583" s="64" customFormat="1" ht="13.5" spans="6:6">
      <c r="F3583" s="126"/>
    </row>
    <row r="3584" s="64" customFormat="1" ht="13.5" spans="6:6">
      <c r="F3584" s="126"/>
    </row>
    <row r="3585" s="64" customFormat="1" ht="13.5" spans="6:6">
      <c r="F3585" s="126"/>
    </row>
    <row r="3586" s="64" customFormat="1" ht="13.5" spans="6:6">
      <c r="F3586" s="126"/>
    </row>
    <row r="3587" s="64" customFormat="1" ht="13.5" spans="6:6">
      <c r="F3587" s="126"/>
    </row>
    <row r="3588" s="64" customFormat="1" ht="13.5" spans="6:6">
      <c r="F3588" s="126"/>
    </row>
    <row r="3589" s="64" customFormat="1" ht="13.5" spans="6:6">
      <c r="F3589" s="126"/>
    </row>
    <row r="3590" s="64" customFormat="1" ht="13.5" spans="6:6">
      <c r="F3590" s="126"/>
    </row>
    <row r="3591" s="64" customFormat="1" ht="13.5" spans="6:6">
      <c r="F3591" s="126"/>
    </row>
    <row r="3592" s="64" customFormat="1" ht="13.5" spans="6:6">
      <c r="F3592" s="126"/>
    </row>
    <row r="3593" s="64" customFormat="1" ht="13.5" spans="6:6">
      <c r="F3593" s="126"/>
    </row>
    <row r="3594" s="64" customFormat="1" ht="13.5" spans="6:6">
      <c r="F3594" s="126"/>
    </row>
    <row r="3595" s="64" customFormat="1" ht="13.5" spans="6:6">
      <c r="F3595" s="126"/>
    </row>
    <row r="3596" s="64" customFormat="1" ht="13.5" spans="6:6">
      <c r="F3596" s="126"/>
    </row>
    <row r="3597" s="64" customFormat="1" ht="13.5" spans="6:6">
      <c r="F3597" s="126"/>
    </row>
    <row r="3598" s="64" customFormat="1" ht="13.5" spans="6:6">
      <c r="F3598" s="126"/>
    </row>
    <row r="3599" s="64" customFormat="1" ht="13.5" spans="6:6">
      <c r="F3599" s="126"/>
    </row>
    <row r="3600" s="64" customFormat="1" ht="13.5" spans="6:6">
      <c r="F3600" s="126"/>
    </row>
    <row r="3601" s="64" customFormat="1" ht="13.5" spans="6:6">
      <c r="F3601" s="126"/>
    </row>
    <row r="3602" s="64" customFormat="1" ht="13.5" spans="6:6">
      <c r="F3602" s="126"/>
    </row>
    <row r="3603" s="64" customFormat="1" ht="13.5" spans="6:6">
      <c r="F3603" s="126"/>
    </row>
    <row r="3604" s="64" customFormat="1" ht="13.5" spans="6:6">
      <c r="F3604" s="126"/>
    </row>
    <row r="3605" s="64" customFormat="1" ht="13.5" spans="6:6">
      <c r="F3605" s="126"/>
    </row>
    <row r="3606" s="64" customFormat="1" ht="13.5" spans="6:6">
      <c r="F3606" s="126"/>
    </row>
    <row r="3607" s="64" customFormat="1" ht="13.5" spans="6:6">
      <c r="F3607" s="126"/>
    </row>
    <row r="3608" s="64" customFormat="1" ht="13.5" spans="6:6">
      <c r="F3608" s="126"/>
    </row>
    <row r="3609" s="64" customFormat="1" ht="13.5" spans="6:6">
      <c r="F3609" s="126"/>
    </row>
    <row r="3610" s="64" customFormat="1" ht="13.5" spans="6:6">
      <c r="F3610" s="126"/>
    </row>
    <row r="3611" s="64" customFormat="1" ht="13.5" spans="6:6">
      <c r="F3611" s="126"/>
    </row>
    <row r="3612" s="64" customFormat="1" ht="13.5" spans="6:6">
      <c r="F3612" s="126"/>
    </row>
    <row r="3613" s="64" customFormat="1" ht="13.5" spans="6:6">
      <c r="F3613" s="126"/>
    </row>
    <row r="3614" s="64" customFormat="1" ht="13.5" spans="6:6">
      <c r="F3614" s="126"/>
    </row>
    <row r="3615" s="64" customFormat="1" ht="13.5" spans="6:6">
      <c r="F3615" s="126"/>
    </row>
    <row r="3616" s="64" customFormat="1" ht="13.5" spans="6:6">
      <c r="F3616" s="126"/>
    </row>
    <row r="3617" s="64" customFormat="1" ht="13.5" spans="6:6">
      <c r="F3617" s="126"/>
    </row>
    <row r="3618" s="64" customFormat="1" ht="13.5" spans="6:6">
      <c r="F3618" s="126"/>
    </row>
    <row r="3619" s="64" customFormat="1" ht="13.5" spans="6:6">
      <c r="F3619" s="126"/>
    </row>
    <row r="3620" s="64" customFormat="1" ht="13.5" spans="6:6">
      <c r="F3620" s="126"/>
    </row>
    <row r="3621" s="64" customFormat="1" ht="13.5" spans="6:6">
      <c r="F3621" s="126"/>
    </row>
    <row r="3622" s="64" customFormat="1" ht="13.5" spans="6:6">
      <c r="F3622" s="126"/>
    </row>
    <row r="3623" s="64" customFormat="1" ht="13.5" spans="6:6">
      <c r="F3623" s="126"/>
    </row>
    <row r="3624" s="64" customFormat="1" ht="13.5" spans="6:6">
      <c r="F3624" s="126"/>
    </row>
    <row r="3625" s="64" customFormat="1" ht="13.5" spans="6:6">
      <c r="F3625" s="126"/>
    </row>
    <row r="3626" s="64" customFormat="1" ht="13.5" spans="6:6">
      <c r="F3626" s="126"/>
    </row>
    <row r="3627" s="64" customFormat="1" ht="13.5" spans="6:6">
      <c r="F3627" s="126"/>
    </row>
    <row r="3628" s="64" customFormat="1" ht="13.5" spans="6:6">
      <c r="F3628" s="126"/>
    </row>
    <row r="3629" s="64" customFormat="1" ht="13.5" spans="6:6">
      <c r="F3629" s="126"/>
    </row>
    <row r="3630" s="64" customFormat="1" ht="13.5" spans="6:6">
      <c r="F3630" s="126"/>
    </row>
    <row r="3631" s="64" customFormat="1" ht="13.5" spans="6:6">
      <c r="F3631" s="126"/>
    </row>
    <row r="3632" s="64" customFormat="1" ht="13.5" spans="6:6">
      <c r="F3632" s="126"/>
    </row>
    <row r="3633" s="64" customFormat="1" ht="13.5" spans="6:6">
      <c r="F3633" s="126"/>
    </row>
    <row r="3634" s="64" customFormat="1" ht="13.5" spans="6:6">
      <c r="F3634" s="126"/>
    </row>
    <row r="3635" s="64" customFormat="1" ht="13.5" spans="6:6">
      <c r="F3635" s="126"/>
    </row>
    <row r="3636" s="64" customFormat="1" ht="13.5" spans="6:6">
      <c r="F3636" s="126"/>
    </row>
    <row r="3637" s="64" customFormat="1" ht="13.5" spans="6:6">
      <c r="F3637" s="126"/>
    </row>
    <row r="3638" s="64" customFormat="1" ht="13.5" spans="6:6">
      <c r="F3638" s="126"/>
    </row>
    <row r="3639" s="64" customFormat="1" ht="13.5" spans="6:6">
      <c r="F3639" s="126"/>
    </row>
    <row r="3640" s="64" customFormat="1" ht="13.5" spans="6:6">
      <c r="F3640" s="126"/>
    </row>
    <row r="3641" s="64" customFormat="1" ht="13.5" spans="6:6">
      <c r="F3641" s="126"/>
    </row>
    <row r="3642" s="64" customFormat="1" ht="13.5" spans="6:6">
      <c r="F3642" s="126"/>
    </row>
    <row r="3643" s="64" customFormat="1" ht="13.5" spans="6:6">
      <c r="F3643" s="126"/>
    </row>
    <row r="3644" s="64" customFormat="1" ht="13.5" spans="6:6">
      <c r="F3644" s="126"/>
    </row>
    <row r="3645" s="64" customFormat="1" ht="13.5" spans="6:6">
      <c r="F3645" s="126"/>
    </row>
    <row r="3646" s="64" customFormat="1" ht="13.5" spans="6:6">
      <c r="F3646" s="126"/>
    </row>
    <row r="3647" s="64" customFormat="1" ht="13.5" spans="6:6">
      <c r="F3647" s="126"/>
    </row>
    <row r="3648" s="64" customFormat="1" ht="13.5" spans="6:6">
      <c r="F3648" s="126"/>
    </row>
    <row r="3649" s="64" customFormat="1" ht="13.5" spans="6:6">
      <c r="F3649" s="126"/>
    </row>
    <row r="3650" s="64" customFormat="1" ht="13.5" spans="6:6">
      <c r="F3650" s="126"/>
    </row>
    <row r="3651" s="64" customFormat="1" ht="13.5" spans="6:6">
      <c r="F3651" s="126"/>
    </row>
    <row r="3652" s="64" customFormat="1" ht="13.5" spans="6:6">
      <c r="F3652" s="126"/>
    </row>
    <row r="3653" s="64" customFormat="1" ht="13.5" spans="6:6">
      <c r="F3653" s="126"/>
    </row>
    <row r="3654" s="64" customFormat="1" ht="13.5" spans="6:6">
      <c r="F3654" s="126"/>
    </row>
    <row r="3655" s="64" customFormat="1" ht="13.5" spans="6:6">
      <c r="F3655" s="126"/>
    </row>
    <row r="3656" s="64" customFormat="1" ht="13.5" spans="6:6">
      <c r="F3656" s="126"/>
    </row>
    <row r="3657" s="64" customFormat="1" ht="13.5" spans="6:6">
      <c r="F3657" s="126"/>
    </row>
    <row r="3658" s="64" customFormat="1" ht="13.5" spans="6:6">
      <c r="F3658" s="126"/>
    </row>
    <row r="3659" s="64" customFormat="1" ht="13.5" spans="6:6">
      <c r="F3659" s="126"/>
    </row>
    <row r="3660" s="64" customFormat="1" ht="13.5" spans="6:6">
      <c r="F3660" s="126"/>
    </row>
    <row r="3661" s="64" customFormat="1" ht="13.5" spans="6:6">
      <c r="F3661" s="126"/>
    </row>
    <row r="3662" s="64" customFormat="1" ht="13.5" spans="6:6">
      <c r="F3662" s="126"/>
    </row>
    <row r="3663" s="64" customFormat="1" ht="13.5" spans="6:6">
      <c r="F3663" s="126"/>
    </row>
    <row r="3664" s="64" customFormat="1" ht="13.5" spans="6:6">
      <c r="F3664" s="126"/>
    </row>
    <row r="3665" s="64" customFormat="1" ht="13.5" spans="6:6">
      <c r="F3665" s="126"/>
    </row>
    <row r="3666" s="64" customFormat="1" ht="13.5" spans="6:6">
      <c r="F3666" s="126"/>
    </row>
    <row r="3667" s="64" customFormat="1" ht="13.5" spans="6:6">
      <c r="F3667" s="126"/>
    </row>
    <row r="3668" s="64" customFormat="1" ht="13.5" spans="6:6">
      <c r="F3668" s="126"/>
    </row>
    <row r="3669" s="64" customFormat="1" ht="13.5" spans="6:6">
      <c r="F3669" s="126"/>
    </row>
    <row r="3670" s="64" customFormat="1" ht="13.5" spans="6:6">
      <c r="F3670" s="126"/>
    </row>
    <row r="3671" s="64" customFormat="1" ht="13.5" spans="6:6">
      <c r="F3671" s="126"/>
    </row>
    <row r="3672" s="64" customFormat="1" ht="13.5" spans="6:6">
      <c r="F3672" s="126"/>
    </row>
    <row r="3673" s="64" customFormat="1" ht="13.5" spans="6:6">
      <c r="F3673" s="126"/>
    </row>
    <row r="3674" s="64" customFormat="1" ht="13.5" spans="6:6">
      <c r="F3674" s="126"/>
    </row>
    <row r="3675" s="64" customFormat="1" ht="13.5" spans="6:6">
      <c r="F3675" s="126"/>
    </row>
    <row r="3676" s="64" customFormat="1" ht="13.5" spans="6:6">
      <c r="F3676" s="126"/>
    </row>
    <row r="3677" s="64" customFormat="1" ht="13.5" spans="6:6">
      <c r="F3677" s="126"/>
    </row>
    <row r="3678" s="64" customFormat="1" ht="13.5" spans="6:6">
      <c r="F3678" s="126"/>
    </row>
    <row r="3679" s="64" customFormat="1" ht="13.5" spans="6:6">
      <c r="F3679" s="126"/>
    </row>
    <row r="3680" s="64" customFormat="1" ht="13.5" spans="6:6">
      <c r="F3680" s="126"/>
    </row>
    <row r="3681" s="64" customFormat="1" ht="13.5" spans="6:6">
      <c r="F3681" s="126"/>
    </row>
    <row r="3682" s="64" customFormat="1" ht="13.5" spans="6:6">
      <c r="F3682" s="126"/>
    </row>
    <row r="3683" s="64" customFormat="1" ht="13.5" spans="6:6">
      <c r="F3683" s="126"/>
    </row>
    <row r="3684" s="64" customFormat="1" ht="13.5" spans="6:6">
      <c r="F3684" s="126"/>
    </row>
    <row r="3685" s="64" customFormat="1" ht="13.5" spans="6:6">
      <c r="F3685" s="126"/>
    </row>
    <row r="3686" s="64" customFormat="1" ht="13.5" spans="6:6">
      <c r="F3686" s="126"/>
    </row>
    <row r="3687" s="64" customFormat="1" ht="13.5" spans="6:6">
      <c r="F3687" s="126"/>
    </row>
    <row r="3688" s="64" customFormat="1" ht="13.5" spans="6:6">
      <c r="F3688" s="126"/>
    </row>
    <row r="3689" s="64" customFormat="1" ht="13.5" spans="6:6">
      <c r="F3689" s="126"/>
    </row>
    <row r="3690" s="64" customFormat="1" ht="13.5" spans="6:6">
      <c r="F3690" s="126"/>
    </row>
    <row r="3691" s="64" customFormat="1" ht="13.5" spans="6:6">
      <c r="F3691" s="126"/>
    </row>
    <row r="3692" s="64" customFormat="1" ht="13.5" spans="6:6">
      <c r="F3692" s="126"/>
    </row>
    <row r="3693" s="64" customFormat="1" ht="13.5" spans="6:6">
      <c r="F3693" s="126"/>
    </row>
    <row r="3694" s="64" customFormat="1" ht="13.5" spans="6:6">
      <c r="F3694" s="126"/>
    </row>
    <row r="3695" s="64" customFormat="1" ht="13.5" spans="6:6">
      <c r="F3695" s="126"/>
    </row>
    <row r="3696" s="64" customFormat="1" ht="13.5" spans="6:6">
      <c r="F3696" s="126"/>
    </row>
    <row r="3697" s="64" customFormat="1" ht="13.5" spans="6:6">
      <c r="F3697" s="126"/>
    </row>
    <row r="3698" s="64" customFormat="1" ht="13.5" spans="6:6">
      <c r="F3698" s="126"/>
    </row>
    <row r="3699" s="64" customFormat="1" ht="13.5" spans="6:6">
      <c r="F3699" s="126"/>
    </row>
    <row r="3700" s="64" customFormat="1" ht="13.5" spans="6:6">
      <c r="F3700" s="126"/>
    </row>
    <row r="3701" s="64" customFormat="1" ht="13.5" spans="6:6">
      <c r="F3701" s="126"/>
    </row>
    <row r="3702" s="64" customFormat="1" ht="13.5" spans="6:6">
      <c r="F3702" s="126"/>
    </row>
    <row r="3703" s="64" customFormat="1" ht="13.5" spans="6:6">
      <c r="F3703" s="126"/>
    </row>
    <row r="3704" s="64" customFormat="1" ht="13.5" spans="6:6">
      <c r="F3704" s="126"/>
    </row>
    <row r="3705" s="64" customFormat="1" ht="13.5" spans="6:6">
      <c r="F3705" s="126"/>
    </row>
    <row r="3706" s="64" customFormat="1" ht="13.5" spans="6:6">
      <c r="F3706" s="126"/>
    </row>
    <row r="3707" s="64" customFormat="1" ht="13.5" spans="6:6">
      <c r="F3707" s="126"/>
    </row>
    <row r="3708" s="64" customFormat="1" ht="13.5" spans="6:6">
      <c r="F3708" s="126"/>
    </row>
    <row r="3709" s="64" customFormat="1" ht="13.5" spans="6:6">
      <c r="F3709" s="126"/>
    </row>
    <row r="3710" s="64" customFormat="1" ht="13.5" spans="6:6">
      <c r="F3710" s="126"/>
    </row>
    <row r="3711" s="64" customFormat="1" ht="13.5" spans="6:6">
      <c r="F3711" s="126"/>
    </row>
    <row r="3712" s="64" customFormat="1" ht="13.5" spans="6:6">
      <c r="F3712" s="126"/>
    </row>
    <row r="3713" s="64" customFormat="1" ht="13.5" spans="6:6">
      <c r="F3713" s="126"/>
    </row>
    <row r="3714" s="64" customFormat="1" ht="13.5" spans="6:6">
      <c r="F3714" s="126"/>
    </row>
    <row r="3715" s="64" customFormat="1" ht="13.5" spans="6:6">
      <c r="F3715" s="126"/>
    </row>
    <row r="3716" s="64" customFormat="1" ht="13.5" spans="6:6">
      <c r="F3716" s="126"/>
    </row>
    <row r="3717" s="64" customFormat="1" ht="13.5" spans="6:6">
      <c r="F3717" s="126"/>
    </row>
    <row r="3718" s="64" customFormat="1" ht="13.5" spans="6:6">
      <c r="F3718" s="126"/>
    </row>
    <row r="3719" s="64" customFormat="1" ht="13.5" spans="6:6">
      <c r="F3719" s="126"/>
    </row>
    <row r="3720" s="64" customFormat="1" ht="13.5" spans="6:6">
      <c r="F3720" s="126"/>
    </row>
    <row r="3721" s="64" customFormat="1" ht="13.5" spans="6:6">
      <c r="F3721" s="126"/>
    </row>
    <row r="3722" s="64" customFormat="1" ht="13.5" spans="6:6">
      <c r="F3722" s="126"/>
    </row>
    <row r="3723" s="64" customFormat="1" ht="13.5" spans="6:6">
      <c r="F3723" s="126"/>
    </row>
    <row r="3724" s="64" customFormat="1" ht="13.5" spans="6:6">
      <c r="F3724" s="126"/>
    </row>
    <row r="3725" s="64" customFormat="1" ht="13.5" spans="6:6">
      <c r="F3725" s="126"/>
    </row>
    <row r="3726" s="64" customFormat="1" ht="13.5" spans="6:6">
      <c r="F3726" s="126"/>
    </row>
    <row r="3727" s="64" customFormat="1" ht="13.5" spans="6:6">
      <c r="F3727" s="126"/>
    </row>
    <row r="3728" s="64" customFormat="1" ht="13.5" spans="6:6">
      <c r="F3728" s="126"/>
    </row>
    <row r="3729" s="64" customFormat="1" ht="13.5" spans="6:6">
      <c r="F3729" s="126"/>
    </row>
    <row r="3730" s="64" customFormat="1" ht="13.5" spans="6:6">
      <c r="F3730" s="126"/>
    </row>
    <row r="3731" s="64" customFormat="1" ht="13.5" spans="6:6">
      <c r="F3731" s="126"/>
    </row>
    <row r="3732" s="64" customFormat="1" ht="13.5" spans="6:6">
      <c r="F3732" s="126"/>
    </row>
    <row r="3733" s="64" customFormat="1" ht="13.5" spans="6:6">
      <c r="F3733" s="126"/>
    </row>
    <row r="3734" s="64" customFormat="1" ht="13.5" spans="6:6">
      <c r="F3734" s="126"/>
    </row>
    <row r="3735" s="64" customFormat="1" ht="13.5" spans="6:6">
      <c r="F3735" s="126"/>
    </row>
    <row r="3736" s="64" customFormat="1" ht="13.5" spans="6:6">
      <c r="F3736" s="126"/>
    </row>
    <row r="3737" s="64" customFormat="1" ht="13.5" spans="6:6">
      <c r="F3737" s="126"/>
    </row>
    <row r="3738" s="64" customFormat="1" ht="13.5" spans="6:6">
      <c r="F3738" s="126"/>
    </row>
    <row r="3739" s="64" customFormat="1" ht="13.5" spans="6:6">
      <c r="F3739" s="126"/>
    </row>
    <row r="3740" s="64" customFormat="1" ht="13.5" spans="6:6">
      <c r="F3740" s="126"/>
    </row>
    <row r="3741" s="64" customFormat="1" ht="13.5" spans="6:6">
      <c r="F3741" s="126"/>
    </row>
    <row r="3742" s="64" customFormat="1" ht="13.5" spans="6:6">
      <c r="F3742" s="126"/>
    </row>
    <row r="3743" s="64" customFormat="1" ht="13.5" spans="6:6">
      <c r="F3743" s="126"/>
    </row>
    <row r="3744" s="64" customFormat="1" ht="13.5" spans="6:6">
      <c r="F3744" s="126"/>
    </row>
    <row r="3745" s="64" customFormat="1" ht="13.5" spans="6:6">
      <c r="F3745" s="126"/>
    </row>
    <row r="3746" s="64" customFormat="1" ht="13.5" spans="6:6">
      <c r="F3746" s="126"/>
    </row>
    <row r="3747" s="64" customFormat="1" ht="13.5" spans="6:6">
      <c r="F3747" s="126"/>
    </row>
    <row r="3748" s="64" customFormat="1" ht="13.5" spans="6:6">
      <c r="F3748" s="126"/>
    </row>
    <row r="3749" s="64" customFormat="1" ht="13.5" spans="6:6">
      <c r="F3749" s="126"/>
    </row>
    <row r="3750" s="64" customFormat="1" ht="13.5" spans="6:6">
      <c r="F3750" s="126"/>
    </row>
    <row r="3751" s="64" customFormat="1" ht="13.5" spans="6:6">
      <c r="F3751" s="126"/>
    </row>
    <row r="3752" s="64" customFormat="1" ht="13.5" spans="6:6">
      <c r="F3752" s="126"/>
    </row>
    <row r="3753" s="64" customFormat="1" ht="13.5" spans="6:6">
      <c r="F3753" s="126"/>
    </row>
    <row r="3754" s="64" customFormat="1" ht="13.5" spans="6:6">
      <c r="F3754" s="126"/>
    </row>
    <row r="3755" s="64" customFormat="1" ht="13.5" spans="6:6">
      <c r="F3755" s="126"/>
    </row>
    <row r="3756" s="64" customFormat="1" ht="13.5" spans="6:6">
      <c r="F3756" s="126"/>
    </row>
    <row r="3757" s="64" customFormat="1" ht="13.5" spans="6:6">
      <c r="F3757" s="126"/>
    </row>
    <row r="3758" s="64" customFormat="1" ht="13.5" spans="6:6">
      <c r="F3758" s="126"/>
    </row>
    <row r="3759" s="64" customFormat="1" ht="13.5" spans="6:6">
      <c r="F3759" s="126"/>
    </row>
    <row r="3760" s="64" customFormat="1" ht="13.5" spans="6:6">
      <c r="F3760" s="126"/>
    </row>
    <row r="3761" s="64" customFormat="1" ht="13.5" spans="6:6">
      <c r="F3761" s="126"/>
    </row>
    <row r="3762" s="64" customFormat="1" ht="13.5" spans="6:6">
      <c r="F3762" s="126"/>
    </row>
    <row r="3763" s="64" customFormat="1" ht="13.5" spans="6:6">
      <c r="F3763" s="126"/>
    </row>
    <row r="3764" s="64" customFormat="1" ht="13.5" spans="6:6">
      <c r="F3764" s="126"/>
    </row>
    <row r="3765" s="64" customFormat="1" ht="13.5" spans="6:6">
      <c r="F3765" s="126"/>
    </row>
    <row r="3766" s="64" customFormat="1" ht="13.5" spans="6:6">
      <c r="F3766" s="126"/>
    </row>
    <row r="3767" s="64" customFormat="1" ht="13.5" spans="6:6">
      <c r="F3767" s="126"/>
    </row>
    <row r="3768" s="64" customFormat="1" ht="13.5" spans="6:6">
      <c r="F3768" s="126"/>
    </row>
    <row r="3769" s="64" customFormat="1" ht="13.5" spans="6:6">
      <c r="F3769" s="126"/>
    </row>
    <row r="3770" s="64" customFormat="1" ht="13.5" spans="6:6">
      <c r="F3770" s="126"/>
    </row>
    <row r="3771" s="64" customFormat="1" ht="13.5" spans="6:6">
      <c r="F3771" s="126"/>
    </row>
    <row r="3772" s="64" customFormat="1" ht="13.5" spans="6:6">
      <c r="F3772" s="126"/>
    </row>
    <row r="3773" s="64" customFormat="1" ht="13.5" spans="6:6">
      <c r="F3773" s="126"/>
    </row>
    <row r="3774" s="64" customFormat="1" ht="13.5" spans="6:6">
      <c r="F3774" s="126"/>
    </row>
    <row r="3775" s="64" customFormat="1" ht="13.5" spans="6:6">
      <c r="F3775" s="126"/>
    </row>
    <row r="3776" s="64" customFormat="1" ht="13.5" spans="6:6">
      <c r="F3776" s="126"/>
    </row>
    <row r="3777" s="64" customFormat="1" ht="13.5" spans="6:6">
      <c r="F3777" s="126"/>
    </row>
    <row r="3778" s="64" customFormat="1" ht="13.5" spans="6:6">
      <c r="F3778" s="126"/>
    </row>
    <row r="3779" s="64" customFormat="1" ht="13.5" spans="6:6">
      <c r="F3779" s="126"/>
    </row>
    <row r="3780" s="64" customFormat="1" ht="13.5" spans="6:6">
      <c r="F3780" s="126"/>
    </row>
    <row r="3781" s="64" customFormat="1" ht="13.5" spans="6:6">
      <c r="F3781" s="126"/>
    </row>
    <row r="3782" s="64" customFormat="1" ht="13.5" spans="6:6">
      <c r="F3782" s="126"/>
    </row>
    <row r="3783" s="64" customFormat="1" ht="13.5" spans="6:6">
      <c r="F3783" s="126"/>
    </row>
    <row r="3784" s="64" customFormat="1" ht="13.5" spans="6:6">
      <c r="F3784" s="126"/>
    </row>
    <row r="3785" s="64" customFormat="1" ht="13.5" spans="6:6">
      <c r="F3785" s="126"/>
    </row>
    <row r="3786" s="64" customFormat="1" ht="13.5" spans="6:6">
      <c r="F3786" s="126"/>
    </row>
    <row r="3787" s="64" customFormat="1" ht="13.5" spans="6:6">
      <c r="F3787" s="126"/>
    </row>
    <row r="3788" s="64" customFormat="1" ht="13.5" spans="6:6">
      <c r="F3788" s="126"/>
    </row>
    <row r="3789" s="64" customFormat="1" ht="13.5" spans="6:6">
      <c r="F3789" s="126"/>
    </row>
    <row r="3790" s="64" customFormat="1" ht="13.5" spans="6:6">
      <c r="F3790" s="126"/>
    </row>
    <row r="3791" s="64" customFormat="1" ht="13.5" spans="6:6">
      <c r="F3791" s="126"/>
    </row>
    <row r="3792" s="64" customFormat="1" ht="13.5" spans="6:6">
      <c r="F3792" s="126"/>
    </row>
    <row r="3793" s="64" customFormat="1" ht="13.5" spans="6:6">
      <c r="F3793" s="126"/>
    </row>
    <row r="3794" s="64" customFormat="1" ht="13.5" spans="6:6">
      <c r="F3794" s="126"/>
    </row>
    <row r="3795" s="64" customFormat="1" ht="13.5" spans="6:6">
      <c r="F3795" s="126"/>
    </row>
    <row r="3796" s="64" customFormat="1" ht="13.5" spans="6:6">
      <c r="F3796" s="126"/>
    </row>
    <row r="3797" s="64" customFormat="1" ht="13.5" spans="6:6">
      <c r="F3797" s="126"/>
    </row>
    <row r="3798" s="64" customFormat="1" ht="13.5" spans="6:6">
      <c r="F3798" s="126"/>
    </row>
    <row r="3799" s="64" customFormat="1" ht="13.5" spans="6:6">
      <c r="F3799" s="126"/>
    </row>
    <row r="3800" s="64" customFormat="1" ht="13.5" spans="6:6">
      <c r="F3800" s="126"/>
    </row>
    <row r="3801" s="64" customFormat="1" ht="13.5" spans="6:6">
      <c r="F3801" s="126"/>
    </row>
    <row r="3802" s="64" customFormat="1" ht="13.5" spans="6:6">
      <c r="F3802" s="126"/>
    </row>
    <row r="3803" s="64" customFormat="1" ht="13.5" spans="6:6">
      <c r="F3803" s="126"/>
    </row>
    <row r="3804" s="64" customFormat="1" ht="13.5" spans="6:6">
      <c r="F3804" s="126"/>
    </row>
    <row r="3805" s="64" customFormat="1" ht="13.5" spans="6:6">
      <c r="F3805" s="126"/>
    </row>
    <row r="3806" s="64" customFormat="1" ht="13.5" spans="6:6">
      <c r="F3806" s="126"/>
    </row>
    <row r="3807" s="64" customFormat="1" ht="13.5" spans="6:6">
      <c r="F3807" s="126"/>
    </row>
    <row r="3808" s="64" customFormat="1" ht="13.5" spans="6:6">
      <c r="F3808" s="126"/>
    </row>
    <row r="3809" s="64" customFormat="1" ht="13.5" spans="6:6">
      <c r="F3809" s="126"/>
    </row>
    <row r="3810" s="64" customFormat="1" ht="13.5" spans="6:6">
      <c r="F3810" s="126"/>
    </row>
    <row r="3811" s="64" customFormat="1" ht="13.5" spans="6:6">
      <c r="F3811" s="126"/>
    </row>
    <row r="3812" s="64" customFormat="1" ht="13.5" spans="6:6">
      <c r="F3812" s="126"/>
    </row>
    <row r="3813" s="64" customFormat="1" ht="13.5" spans="6:6">
      <c r="F3813" s="126"/>
    </row>
    <row r="3814" s="64" customFormat="1" ht="13.5" spans="6:6">
      <c r="F3814" s="126"/>
    </row>
    <row r="3815" s="64" customFormat="1" ht="13.5" spans="6:6">
      <c r="F3815" s="126"/>
    </row>
    <row r="3816" s="64" customFormat="1" ht="13.5" spans="6:6">
      <c r="F3816" s="126"/>
    </row>
    <row r="3817" s="64" customFormat="1" ht="13.5" spans="6:6">
      <c r="F3817" s="126"/>
    </row>
    <row r="3818" s="64" customFormat="1" ht="13.5" spans="6:6">
      <c r="F3818" s="126"/>
    </row>
    <row r="3819" s="64" customFormat="1" ht="13.5" spans="6:6">
      <c r="F3819" s="126"/>
    </row>
    <row r="3820" s="64" customFormat="1" ht="13.5" spans="6:6">
      <c r="F3820" s="126"/>
    </row>
    <row r="3821" s="64" customFormat="1" ht="13.5" spans="6:6">
      <c r="F3821" s="126"/>
    </row>
    <row r="3822" s="64" customFormat="1" ht="13.5" spans="6:6">
      <c r="F3822" s="126"/>
    </row>
    <row r="3823" s="64" customFormat="1" ht="13.5" spans="6:6">
      <c r="F3823" s="126"/>
    </row>
    <row r="3824" s="64" customFormat="1" ht="13.5" spans="6:6">
      <c r="F3824" s="126"/>
    </row>
    <row r="3825" s="64" customFormat="1" ht="13.5" spans="6:6">
      <c r="F3825" s="126"/>
    </row>
    <row r="3826" s="64" customFormat="1" ht="13.5" spans="6:6">
      <c r="F3826" s="126"/>
    </row>
    <row r="3827" s="64" customFormat="1" ht="13.5" spans="6:6">
      <c r="F3827" s="126"/>
    </row>
    <row r="3828" s="64" customFormat="1" ht="13.5" spans="6:6">
      <c r="F3828" s="126"/>
    </row>
    <row r="3829" s="64" customFormat="1" ht="13.5" spans="6:6">
      <c r="F3829" s="126"/>
    </row>
    <row r="3830" s="64" customFormat="1" ht="13.5" spans="6:6">
      <c r="F3830" s="126"/>
    </row>
    <row r="3831" s="64" customFormat="1" ht="13.5" spans="6:6">
      <c r="F3831" s="126"/>
    </row>
    <row r="3832" s="64" customFormat="1" ht="13.5" spans="6:6">
      <c r="F3832" s="126"/>
    </row>
    <row r="3833" s="64" customFormat="1" ht="13.5" spans="6:6">
      <c r="F3833" s="126"/>
    </row>
    <row r="3834" s="64" customFormat="1" ht="13.5" spans="6:6">
      <c r="F3834" s="126"/>
    </row>
    <row r="3835" s="64" customFormat="1" ht="13.5" spans="6:6">
      <c r="F3835" s="126"/>
    </row>
    <row r="3836" s="64" customFormat="1" ht="13.5" spans="6:6">
      <c r="F3836" s="126"/>
    </row>
    <row r="3837" s="64" customFormat="1" ht="13.5" spans="6:6">
      <c r="F3837" s="126"/>
    </row>
    <row r="3838" s="64" customFormat="1" ht="13.5" spans="6:6">
      <c r="F3838" s="126"/>
    </row>
    <row r="3839" s="64" customFormat="1" ht="13.5" spans="6:6">
      <c r="F3839" s="126"/>
    </row>
    <row r="3840" s="64" customFormat="1" ht="13.5" spans="6:6">
      <c r="F3840" s="126"/>
    </row>
    <row r="3841" s="64" customFormat="1" ht="13.5" spans="6:6">
      <c r="F3841" s="126"/>
    </row>
    <row r="3842" s="64" customFormat="1" ht="13.5" spans="6:6">
      <c r="F3842" s="126"/>
    </row>
    <row r="3843" s="64" customFormat="1" ht="13.5" spans="6:6">
      <c r="F3843" s="126"/>
    </row>
    <row r="3844" s="64" customFormat="1" ht="13.5" spans="6:6">
      <c r="F3844" s="126"/>
    </row>
    <row r="3845" s="64" customFormat="1" ht="13.5" spans="6:6">
      <c r="F3845" s="126"/>
    </row>
    <row r="3846" s="64" customFormat="1" ht="13.5" spans="6:6">
      <c r="F3846" s="126"/>
    </row>
    <row r="3847" s="64" customFormat="1" ht="13.5" spans="6:6">
      <c r="F3847" s="126"/>
    </row>
    <row r="3848" s="64" customFormat="1" ht="13.5" spans="6:6">
      <c r="F3848" s="126"/>
    </row>
    <row r="3849" s="64" customFormat="1" ht="13.5" spans="6:6">
      <c r="F3849" s="126"/>
    </row>
    <row r="3850" s="64" customFormat="1" ht="13.5" spans="6:6">
      <c r="F3850" s="126"/>
    </row>
    <row r="3851" s="64" customFormat="1" ht="13.5" spans="6:6">
      <c r="F3851" s="126"/>
    </row>
    <row r="3852" s="64" customFormat="1" ht="13.5" spans="6:6">
      <c r="F3852" s="126"/>
    </row>
    <row r="3853" s="64" customFormat="1" ht="13.5" spans="6:6">
      <c r="F3853" s="126"/>
    </row>
    <row r="3854" s="64" customFormat="1" ht="13.5" spans="6:6">
      <c r="F3854" s="126"/>
    </row>
    <row r="3855" s="64" customFormat="1" ht="13.5" spans="6:6">
      <c r="F3855" s="126"/>
    </row>
    <row r="3856" s="64" customFormat="1" ht="13.5" spans="6:6">
      <c r="F3856" s="126"/>
    </row>
    <row r="3857" s="64" customFormat="1" ht="13.5" spans="6:6">
      <c r="F3857" s="126"/>
    </row>
    <row r="3858" s="64" customFormat="1" ht="13.5" spans="6:6">
      <c r="F3858" s="126"/>
    </row>
    <row r="3859" s="64" customFormat="1" ht="13.5" spans="6:6">
      <c r="F3859" s="126"/>
    </row>
    <row r="3860" s="64" customFormat="1" ht="13.5" spans="6:6">
      <c r="F3860" s="126"/>
    </row>
    <row r="3861" s="64" customFormat="1" ht="13.5" spans="6:6">
      <c r="F3861" s="126"/>
    </row>
    <row r="3862" s="64" customFormat="1" ht="13.5" spans="6:6">
      <c r="F3862" s="126"/>
    </row>
    <row r="3863" s="64" customFormat="1" ht="13.5" spans="6:6">
      <c r="F3863" s="126"/>
    </row>
    <row r="3864" s="64" customFormat="1" ht="13.5" spans="6:6">
      <c r="F3864" s="126"/>
    </row>
    <row r="3865" s="64" customFormat="1" ht="13.5" spans="6:6">
      <c r="F3865" s="126"/>
    </row>
    <row r="3866" s="64" customFormat="1" ht="13.5" spans="6:6">
      <c r="F3866" s="126"/>
    </row>
    <row r="3867" s="64" customFormat="1" ht="13.5" spans="6:6">
      <c r="F3867" s="126"/>
    </row>
    <row r="3868" s="64" customFormat="1" ht="13.5" spans="6:6">
      <c r="F3868" s="126"/>
    </row>
    <row r="3869" s="64" customFormat="1" ht="13.5" spans="6:6">
      <c r="F3869" s="126"/>
    </row>
    <row r="3870" s="64" customFormat="1" ht="13.5" spans="6:6">
      <c r="F3870" s="126"/>
    </row>
    <row r="3871" s="64" customFormat="1" ht="13.5" spans="6:6">
      <c r="F3871" s="126"/>
    </row>
    <row r="3872" s="64" customFormat="1" ht="13.5" spans="6:6">
      <c r="F3872" s="126"/>
    </row>
    <row r="3873" s="64" customFormat="1" ht="13.5" spans="6:6">
      <c r="F3873" s="126"/>
    </row>
    <row r="3874" s="64" customFormat="1" ht="13.5" spans="6:6">
      <c r="F3874" s="126"/>
    </row>
    <row r="3875" s="64" customFormat="1" ht="13.5" spans="6:6">
      <c r="F3875" s="126"/>
    </row>
    <row r="3876" s="64" customFormat="1" ht="13.5" spans="6:6">
      <c r="F3876" s="126"/>
    </row>
    <row r="3877" s="64" customFormat="1" ht="13.5" spans="6:6">
      <c r="F3877" s="126"/>
    </row>
    <row r="3878" s="64" customFormat="1" ht="13.5" spans="6:6">
      <c r="F3878" s="126"/>
    </row>
    <row r="3879" s="64" customFormat="1" ht="13.5" spans="6:6">
      <c r="F3879" s="126"/>
    </row>
    <row r="3880" s="64" customFormat="1" ht="13.5" spans="6:6">
      <c r="F3880" s="126"/>
    </row>
    <row r="3881" s="64" customFormat="1" ht="13.5" spans="6:6">
      <c r="F3881" s="126"/>
    </row>
    <row r="3882" s="64" customFormat="1" ht="13.5" spans="6:6">
      <c r="F3882" s="126"/>
    </row>
    <row r="3883" s="64" customFormat="1" ht="13.5" spans="6:6">
      <c r="F3883" s="126"/>
    </row>
    <row r="3884" s="64" customFormat="1" ht="13.5" spans="6:6">
      <c r="F3884" s="126"/>
    </row>
    <row r="3885" s="64" customFormat="1" ht="13.5" spans="6:6">
      <c r="F3885" s="126"/>
    </row>
    <row r="3886" s="64" customFormat="1" ht="13.5" spans="6:6">
      <c r="F3886" s="126"/>
    </row>
    <row r="3887" s="64" customFormat="1" ht="13.5" spans="6:6">
      <c r="F3887" s="126"/>
    </row>
    <row r="3888" s="64" customFormat="1" ht="13.5" spans="6:6">
      <c r="F3888" s="126"/>
    </row>
    <row r="3889" s="64" customFormat="1" ht="13.5" spans="6:6">
      <c r="F3889" s="126"/>
    </row>
    <row r="3890" s="64" customFormat="1" ht="13.5" spans="6:6">
      <c r="F3890" s="126"/>
    </row>
    <row r="3891" s="64" customFormat="1" ht="13.5" spans="6:6">
      <c r="F3891" s="126"/>
    </row>
    <row r="3892" s="64" customFormat="1" ht="13.5" spans="6:6">
      <c r="F3892" s="126"/>
    </row>
    <row r="3893" s="64" customFormat="1" ht="13.5" spans="6:6">
      <c r="F3893" s="126"/>
    </row>
    <row r="3894" s="64" customFormat="1" ht="13.5" spans="6:6">
      <c r="F3894" s="126"/>
    </row>
    <row r="3895" s="64" customFormat="1" ht="13.5" spans="6:6">
      <c r="F3895" s="126"/>
    </row>
    <row r="3896" s="64" customFormat="1" ht="13.5" spans="6:6">
      <c r="F3896" s="126"/>
    </row>
    <row r="3897" s="64" customFormat="1" ht="13.5" spans="6:6">
      <c r="F3897" s="126"/>
    </row>
    <row r="3898" s="64" customFormat="1" ht="13.5" spans="6:6">
      <c r="F3898" s="126"/>
    </row>
    <row r="3899" s="64" customFormat="1" ht="13.5" spans="6:6">
      <c r="F3899" s="126"/>
    </row>
    <row r="3900" s="64" customFormat="1" ht="13.5" spans="6:6">
      <c r="F3900" s="126"/>
    </row>
    <row r="3901" s="64" customFormat="1" ht="13.5" spans="6:6">
      <c r="F3901" s="126"/>
    </row>
    <row r="3902" s="64" customFormat="1" ht="13.5" spans="6:6">
      <c r="F3902" s="126"/>
    </row>
    <row r="3903" s="64" customFormat="1" ht="13.5" spans="6:6">
      <c r="F3903" s="126"/>
    </row>
    <row r="3904" s="64" customFormat="1" ht="13.5" spans="6:6">
      <c r="F3904" s="126"/>
    </row>
    <row r="3905" s="64" customFormat="1" ht="13.5" spans="6:6">
      <c r="F3905" s="126"/>
    </row>
    <row r="3906" s="64" customFormat="1" ht="13.5" spans="6:6">
      <c r="F3906" s="126"/>
    </row>
    <row r="3907" s="64" customFormat="1" ht="13.5" spans="6:6">
      <c r="F3907" s="126"/>
    </row>
    <row r="3908" s="64" customFormat="1" ht="13.5" spans="6:6">
      <c r="F3908" s="126"/>
    </row>
    <row r="3909" s="64" customFormat="1" ht="13.5" spans="6:6">
      <c r="F3909" s="126"/>
    </row>
    <row r="3910" s="64" customFormat="1" ht="13.5" spans="6:6">
      <c r="F3910" s="126"/>
    </row>
    <row r="3911" s="64" customFormat="1" ht="13.5" spans="6:6">
      <c r="F3911" s="126"/>
    </row>
    <row r="3912" s="64" customFormat="1" ht="13.5" spans="6:6">
      <c r="F3912" s="126"/>
    </row>
    <row r="3913" s="64" customFormat="1" ht="13.5" spans="6:6">
      <c r="F3913" s="126"/>
    </row>
    <row r="3914" s="64" customFormat="1" ht="13.5" spans="6:6">
      <c r="F3914" s="126"/>
    </row>
    <row r="3915" s="64" customFormat="1" ht="13.5" spans="6:6">
      <c r="F3915" s="126"/>
    </row>
    <row r="3916" s="64" customFormat="1" ht="13.5" spans="6:6">
      <c r="F3916" s="126"/>
    </row>
    <row r="3917" s="64" customFormat="1" ht="13.5" spans="6:6">
      <c r="F3917" s="126"/>
    </row>
    <row r="3918" s="64" customFormat="1" ht="13.5" spans="6:6">
      <c r="F3918" s="126"/>
    </row>
    <row r="3919" s="64" customFormat="1" ht="13.5" spans="6:6">
      <c r="F3919" s="126"/>
    </row>
    <row r="3920" s="64" customFormat="1" ht="13.5" spans="6:6">
      <c r="F3920" s="126"/>
    </row>
    <row r="3921" s="64" customFormat="1" ht="13.5" spans="6:6">
      <c r="F3921" s="126"/>
    </row>
    <row r="3922" s="64" customFormat="1" ht="13.5" spans="6:6">
      <c r="F3922" s="126"/>
    </row>
    <row r="3923" s="64" customFormat="1" ht="13.5" spans="6:6">
      <c r="F3923" s="126"/>
    </row>
    <row r="3924" s="64" customFormat="1" ht="13.5" spans="6:6">
      <c r="F3924" s="126"/>
    </row>
    <row r="3925" s="64" customFormat="1" ht="13.5" spans="6:6">
      <c r="F3925" s="126"/>
    </row>
    <row r="3926" s="64" customFormat="1" ht="13.5" spans="6:6">
      <c r="F3926" s="126"/>
    </row>
    <row r="3927" s="64" customFormat="1" ht="13.5" spans="6:6">
      <c r="F3927" s="126"/>
    </row>
    <row r="3928" s="64" customFormat="1" ht="13.5" spans="6:6">
      <c r="F3928" s="126"/>
    </row>
    <row r="3929" s="64" customFormat="1" ht="13.5" spans="6:6">
      <c r="F3929" s="126"/>
    </row>
    <row r="3930" s="64" customFormat="1" ht="13.5" spans="6:6">
      <c r="F3930" s="126"/>
    </row>
    <row r="3931" s="64" customFormat="1" ht="13.5" spans="6:6">
      <c r="F3931" s="126"/>
    </row>
    <row r="3932" s="64" customFormat="1" ht="13.5" spans="6:6">
      <c r="F3932" s="126"/>
    </row>
    <row r="3933" s="64" customFormat="1" ht="13.5" spans="6:6">
      <c r="F3933" s="126"/>
    </row>
    <row r="3934" s="64" customFormat="1" ht="13.5" spans="6:6">
      <c r="F3934" s="126"/>
    </row>
    <row r="3935" s="64" customFormat="1" ht="13.5" spans="6:6">
      <c r="F3935" s="126"/>
    </row>
    <row r="3936" s="64" customFormat="1" ht="13.5" spans="6:6">
      <c r="F3936" s="126"/>
    </row>
    <row r="3937" s="64" customFormat="1" ht="13.5" spans="6:6">
      <c r="F3937" s="126"/>
    </row>
    <row r="3938" s="64" customFormat="1" ht="13.5" spans="6:6">
      <c r="F3938" s="126"/>
    </row>
    <row r="3939" s="64" customFormat="1" ht="13.5" spans="6:6">
      <c r="F3939" s="126"/>
    </row>
    <row r="3940" s="64" customFormat="1" ht="13.5" spans="6:6">
      <c r="F3940" s="126"/>
    </row>
    <row r="3941" s="64" customFormat="1" ht="13.5" spans="6:6">
      <c r="F3941" s="126"/>
    </row>
    <row r="3942" s="64" customFormat="1" ht="13.5" spans="6:6">
      <c r="F3942" s="126"/>
    </row>
    <row r="3943" s="64" customFormat="1" ht="13.5" spans="6:6">
      <c r="F3943" s="126"/>
    </row>
    <row r="3944" s="64" customFormat="1" ht="13.5" spans="6:6">
      <c r="F3944" s="126"/>
    </row>
    <row r="3945" s="64" customFormat="1" ht="13.5" spans="6:6">
      <c r="F3945" s="126"/>
    </row>
    <row r="3946" s="64" customFormat="1" ht="13.5" spans="6:6">
      <c r="F3946" s="126"/>
    </row>
    <row r="3947" s="64" customFormat="1" ht="13.5" spans="6:6">
      <c r="F3947" s="126"/>
    </row>
    <row r="3948" s="64" customFormat="1" ht="13.5" spans="6:6">
      <c r="F3948" s="126"/>
    </row>
    <row r="3949" s="64" customFormat="1" ht="13.5" spans="6:6">
      <c r="F3949" s="126"/>
    </row>
    <row r="3950" s="64" customFormat="1" ht="13.5" spans="6:6">
      <c r="F3950" s="126"/>
    </row>
    <row r="3951" s="64" customFormat="1" ht="13.5" spans="6:6">
      <c r="F3951" s="126"/>
    </row>
    <row r="3952" s="64" customFormat="1" ht="13.5" spans="6:6">
      <c r="F3952" s="126"/>
    </row>
    <row r="3953" s="64" customFormat="1" ht="13.5" spans="6:6">
      <c r="F3953" s="126"/>
    </row>
    <row r="3954" s="64" customFormat="1" ht="13.5" spans="6:6">
      <c r="F3954" s="126"/>
    </row>
    <row r="3955" s="64" customFormat="1" ht="13.5" spans="6:6">
      <c r="F3955" s="126"/>
    </row>
    <row r="3956" s="64" customFormat="1" ht="13.5" spans="6:6">
      <c r="F3956" s="126"/>
    </row>
    <row r="3957" s="64" customFormat="1" ht="13.5" spans="6:6">
      <c r="F3957" s="126"/>
    </row>
    <row r="3958" s="64" customFormat="1" ht="13.5" spans="6:6">
      <c r="F3958" s="126"/>
    </row>
    <row r="3959" s="64" customFormat="1" ht="13.5" spans="6:6">
      <c r="F3959" s="126"/>
    </row>
    <row r="3960" s="64" customFormat="1" ht="13.5" spans="6:6">
      <c r="F3960" s="126"/>
    </row>
    <row r="3961" s="64" customFormat="1" ht="13.5" spans="6:6">
      <c r="F3961" s="126"/>
    </row>
    <row r="3962" s="64" customFormat="1" ht="13.5" spans="6:6">
      <c r="F3962" s="126"/>
    </row>
    <row r="3963" s="64" customFormat="1" ht="13.5" spans="6:6">
      <c r="F3963" s="126"/>
    </row>
    <row r="3964" s="64" customFormat="1" ht="13.5" spans="6:6">
      <c r="F3964" s="126"/>
    </row>
    <row r="3965" s="64" customFormat="1" ht="13.5" spans="6:6">
      <c r="F3965" s="126"/>
    </row>
    <row r="3966" s="64" customFormat="1" ht="13.5" spans="6:6">
      <c r="F3966" s="126"/>
    </row>
    <row r="3967" s="64" customFormat="1" ht="13.5" spans="6:6">
      <c r="F3967" s="126"/>
    </row>
    <row r="3968" s="64" customFormat="1" ht="13.5" spans="6:6">
      <c r="F3968" s="126"/>
    </row>
    <row r="3969" s="64" customFormat="1" ht="13.5" spans="6:6">
      <c r="F3969" s="126"/>
    </row>
    <row r="3970" s="64" customFormat="1" ht="13.5" spans="6:6">
      <c r="F3970" s="126"/>
    </row>
    <row r="3971" s="64" customFormat="1" ht="13.5" spans="6:6">
      <c r="F3971" s="126"/>
    </row>
    <row r="3972" s="64" customFormat="1" ht="13.5" spans="6:6">
      <c r="F3972" s="126"/>
    </row>
    <row r="3973" s="64" customFormat="1" ht="13.5" spans="6:6">
      <c r="F3973" s="126"/>
    </row>
    <row r="3974" s="64" customFormat="1" ht="13.5" spans="6:6">
      <c r="F3974" s="126"/>
    </row>
    <row r="3975" s="64" customFormat="1" ht="13.5" spans="6:6">
      <c r="F3975" s="126"/>
    </row>
    <row r="3976" s="64" customFormat="1" ht="13.5" spans="6:6">
      <c r="F3976" s="126"/>
    </row>
    <row r="3977" s="64" customFormat="1" ht="13.5" spans="6:6">
      <c r="F3977" s="126"/>
    </row>
    <row r="3978" s="64" customFormat="1" ht="13.5" spans="6:6">
      <c r="F3978" s="126"/>
    </row>
    <row r="3979" s="64" customFormat="1" ht="13.5" spans="6:6">
      <c r="F3979" s="126"/>
    </row>
    <row r="3980" s="64" customFormat="1" ht="13.5" spans="6:6">
      <c r="F3980" s="126"/>
    </row>
    <row r="3981" s="64" customFormat="1" ht="13.5" spans="6:6">
      <c r="F3981" s="126"/>
    </row>
    <row r="3982" s="64" customFormat="1" ht="13.5" spans="6:6">
      <c r="F3982" s="126"/>
    </row>
    <row r="3983" s="64" customFormat="1" ht="13.5" spans="6:6">
      <c r="F3983" s="126"/>
    </row>
    <row r="3984" s="64" customFormat="1" ht="13.5" spans="6:6">
      <c r="F3984" s="126"/>
    </row>
    <row r="3985" s="64" customFormat="1" ht="13.5" spans="6:6">
      <c r="F3985" s="126"/>
    </row>
    <row r="3986" s="64" customFormat="1" ht="13.5" spans="6:6">
      <c r="F3986" s="126"/>
    </row>
    <row r="3987" s="64" customFormat="1" ht="13.5" spans="6:6">
      <c r="F3987" s="126"/>
    </row>
    <row r="3988" s="64" customFormat="1" ht="13.5" spans="6:6">
      <c r="F3988" s="126"/>
    </row>
    <row r="3989" s="64" customFormat="1" ht="13.5" spans="6:6">
      <c r="F3989" s="126"/>
    </row>
    <row r="3990" s="64" customFormat="1" ht="13.5" spans="6:6">
      <c r="F3990" s="126"/>
    </row>
    <row r="3991" s="64" customFormat="1" ht="13.5" spans="6:6">
      <c r="F3991" s="126"/>
    </row>
    <row r="3992" s="64" customFormat="1" ht="13.5" spans="6:6">
      <c r="F3992" s="126"/>
    </row>
    <row r="3993" s="64" customFormat="1" ht="13.5" spans="6:6">
      <c r="F3993" s="126"/>
    </row>
    <row r="3994" s="64" customFormat="1" ht="13.5" spans="6:6">
      <c r="F3994" s="126"/>
    </row>
    <row r="3995" s="64" customFormat="1" ht="13.5" spans="6:6">
      <c r="F3995" s="126"/>
    </row>
    <row r="3996" s="64" customFormat="1" ht="13.5" spans="6:6">
      <c r="F3996" s="126"/>
    </row>
    <row r="3997" s="64" customFormat="1" ht="13.5" spans="6:6">
      <c r="F3997" s="126"/>
    </row>
    <row r="3998" s="64" customFormat="1" ht="13.5" spans="6:6">
      <c r="F3998" s="126"/>
    </row>
    <row r="3999" s="64" customFormat="1" ht="13.5" spans="6:6">
      <c r="F3999" s="126"/>
    </row>
    <row r="4000" s="64" customFormat="1" ht="13.5" spans="6:6">
      <c r="F4000" s="126"/>
    </row>
    <row r="4001" s="64" customFormat="1" ht="13.5" spans="6:6">
      <c r="F4001" s="126"/>
    </row>
    <row r="4002" s="64" customFormat="1" ht="13.5" spans="6:6">
      <c r="F4002" s="126"/>
    </row>
    <row r="4003" s="64" customFormat="1" ht="13.5" spans="6:6">
      <c r="F4003" s="126"/>
    </row>
    <row r="4004" s="64" customFormat="1" ht="13.5" spans="6:6">
      <c r="F4004" s="126"/>
    </row>
    <row r="4005" s="64" customFormat="1" ht="13.5" spans="6:6">
      <c r="F4005" s="126"/>
    </row>
    <row r="4006" s="64" customFormat="1" ht="13.5" spans="6:6">
      <c r="F4006" s="126"/>
    </row>
    <row r="4007" s="64" customFormat="1" ht="13.5" spans="6:6">
      <c r="F4007" s="126"/>
    </row>
    <row r="4008" s="64" customFormat="1" ht="13.5" spans="6:6">
      <c r="F4008" s="126"/>
    </row>
    <row r="4009" s="64" customFormat="1" ht="13.5" spans="6:6">
      <c r="F4009" s="126"/>
    </row>
    <row r="4010" s="64" customFormat="1" ht="13.5" spans="6:6">
      <c r="F4010" s="126"/>
    </row>
    <row r="4011" s="64" customFormat="1" ht="13.5" spans="6:6">
      <c r="F4011" s="126"/>
    </row>
    <row r="4012" s="64" customFormat="1" ht="13.5" spans="6:6">
      <c r="F4012" s="126"/>
    </row>
    <row r="4013" s="64" customFormat="1" ht="13.5" spans="6:6">
      <c r="F4013" s="126"/>
    </row>
    <row r="4014" s="64" customFormat="1" ht="13.5" spans="6:6">
      <c r="F4014" s="126"/>
    </row>
    <row r="4015" s="64" customFormat="1" ht="13.5" spans="6:6">
      <c r="F4015" s="126"/>
    </row>
    <row r="4016" s="64" customFormat="1" ht="13.5" spans="6:6">
      <c r="F4016" s="126"/>
    </row>
    <row r="4017" s="64" customFormat="1" ht="13.5" spans="6:6">
      <c r="F4017" s="126"/>
    </row>
    <row r="4018" s="64" customFormat="1" ht="13.5" spans="6:6">
      <c r="F4018" s="126"/>
    </row>
    <row r="4019" s="64" customFormat="1" ht="13.5" spans="6:6">
      <c r="F4019" s="126"/>
    </row>
    <row r="4020" s="64" customFormat="1" ht="13.5" spans="6:6">
      <c r="F4020" s="126"/>
    </row>
    <row r="4021" s="64" customFormat="1" ht="13.5" spans="6:6">
      <c r="F4021" s="126"/>
    </row>
    <row r="4022" s="64" customFormat="1" ht="13.5" spans="6:6">
      <c r="F4022" s="126"/>
    </row>
    <row r="4023" s="64" customFormat="1" ht="13.5" spans="6:6">
      <c r="F4023" s="126"/>
    </row>
    <row r="4024" s="64" customFormat="1" ht="13.5" spans="6:6">
      <c r="F4024" s="126"/>
    </row>
    <row r="4025" s="64" customFormat="1" ht="13.5" spans="6:6">
      <c r="F4025" s="126"/>
    </row>
    <row r="4026" s="64" customFormat="1" ht="13.5" spans="6:6">
      <c r="F4026" s="126"/>
    </row>
    <row r="4027" s="64" customFormat="1" ht="13.5" spans="6:6">
      <c r="F4027" s="126"/>
    </row>
    <row r="4028" s="64" customFormat="1" ht="13.5" spans="6:6">
      <c r="F4028" s="126"/>
    </row>
    <row r="4029" s="64" customFormat="1" ht="13.5" spans="6:6">
      <c r="F4029" s="126"/>
    </row>
    <row r="4030" s="64" customFormat="1" ht="13.5" spans="6:6">
      <c r="F4030" s="126"/>
    </row>
    <row r="4031" s="64" customFormat="1" ht="13.5" spans="6:6">
      <c r="F4031" s="126"/>
    </row>
    <row r="4032" s="64" customFormat="1" ht="13.5" spans="6:6">
      <c r="F4032" s="126"/>
    </row>
    <row r="4033" s="64" customFormat="1" ht="13.5" spans="6:6">
      <c r="F4033" s="126"/>
    </row>
    <row r="4034" s="64" customFormat="1" ht="13.5" spans="6:6">
      <c r="F4034" s="126"/>
    </row>
    <row r="4035" s="64" customFormat="1" ht="13.5" spans="6:6">
      <c r="F4035" s="126"/>
    </row>
    <row r="4036" s="64" customFormat="1" ht="13.5" spans="6:6">
      <c r="F4036" s="126"/>
    </row>
    <row r="4037" s="64" customFormat="1" ht="13.5" spans="6:6">
      <c r="F4037" s="126"/>
    </row>
    <row r="4038" s="64" customFormat="1" ht="13.5" spans="6:6">
      <c r="F4038" s="126"/>
    </row>
    <row r="4039" s="64" customFormat="1" ht="13.5" spans="6:6">
      <c r="F4039" s="126"/>
    </row>
    <row r="4040" s="64" customFormat="1" ht="13.5" spans="6:6">
      <c r="F4040" s="126"/>
    </row>
    <row r="4041" s="64" customFormat="1" ht="13.5" spans="6:6">
      <c r="F4041" s="126"/>
    </row>
    <row r="4042" s="64" customFormat="1" ht="13.5" spans="6:6">
      <c r="F4042" s="126"/>
    </row>
    <row r="4043" s="64" customFormat="1" ht="13.5" spans="6:6">
      <c r="F4043" s="126"/>
    </row>
    <row r="4044" s="64" customFormat="1" ht="13.5" spans="6:6">
      <c r="F4044" s="126"/>
    </row>
    <row r="4045" s="64" customFormat="1" ht="13.5" spans="6:6">
      <c r="F4045" s="126"/>
    </row>
    <row r="4046" s="64" customFormat="1" ht="13.5" spans="6:6">
      <c r="F4046" s="126"/>
    </row>
    <row r="4047" s="64" customFormat="1" ht="13.5" spans="6:6">
      <c r="F4047" s="126"/>
    </row>
    <row r="4048" s="64" customFormat="1" ht="13.5" spans="6:6">
      <c r="F4048" s="126"/>
    </row>
    <row r="4049" s="64" customFormat="1" ht="13.5" spans="6:6">
      <c r="F4049" s="126"/>
    </row>
    <row r="4050" s="64" customFormat="1" ht="13.5" spans="6:6">
      <c r="F4050" s="126"/>
    </row>
    <row r="4051" s="64" customFormat="1" ht="13.5" spans="6:6">
      <c r="F4051" s="126"/>
    </row>
    <row r="4052" s="64" customFormat="1" ht="13.5" spans="6:6">
      <c r="F4052" s="126"/>
    </row>
    <row r="4053" s="64" customFormat="1" ht="13.5" spans="6:6">
      <c r="F4053" s="126"/>
    </row>
    <row r="4054" s="64" customFormat="1" ht="13.5" spans="6:6">
      <c r="F4054" s="126"/>
    </row>
    <row r="4055" s="64" customFormat="1" ht="13.5" spans="6:6">
      <c r="F4055" s="126"/>
    </row>
    <row r="4056" s="64" customFormat="1" ht="13.5" spans="6:6">
      <c r="F4056" s="126"/>
    </row>
    <row r="4057" s="64" customFormat="1" ht="13.5" spans="6:6">
      <c r="F4057" s="126"/>
    </row>
    <row r="4058" s="64" customFormat="1" ht="13.5" spans="6:6">
      <c r="F4058" s="126"/>
    </row>
    <row r="4059" s="64" customFormat="1" ht="13.5" spans="6:6">
      <c r="F4059" s="126"/>
    </row>
    <row r="4060" s="64" customFormat="1" ht="13.5" spans="6:6">
      <c r="F4060" s="126"/>
    </row>
    <row r="4061" s="64" customFormat="1" ht="13.5" spans="6:6">
      <c r="F4061" s="126"/>
    </row>
    <row r="4062" s="64" customFormat="1" ht="13.5" spans="6:6">
      <c r="F4062" s="126"/>
    </row>
    <row r="4063" s="64" customFormat="1" ht="13.5" spans="6:6">
      <c r="F4063" s="126"/>
    </row>
    <row r="4064" s="64" customFormat="1" ht="13.5" spans="6:6">
      <c r="F4064" s="126"/>
    </row>
    <row r="4065" s="64" customFormat="1" ht="13.5" spans="6:6">
      <c r="F4065" s="126"/>
    </row>
    <row r="4066" s="64" customFormat="1" ht="13.5" spans="6:6">
      <c r="F4066" s="126"/>
    </row>
    <row r="4067" s="64" customFormat="1" ht="13.5" spans="6:6">
      <c r="F4067" s="126"/>
    </row>
    <row r="4068" s="64" customFormat="1" ht="13.5" spans="6:6">
      <c r="F4068" s="126"/>
    </row>
    <row r="4069" s="64" customFormat="1" ht="13.5" spans="6:6">
      <c r="F4069" s="126"/>
    </row>
    <row r="4070" s="64" customFormat="1" ht="13.5" spans="6:6">
      <c r="F4070" s="126"/>
    </row>
    <row r="4071" s="64" customFormat="1" ht="13.5" spans="6:6">
      <c r="F4071" s="126"/>
    </row>
    <row r="4072" s="64" customFormat="1" ht="13.5" spans="6:6">
      <c r="F4072" s="126"/>
    </row>
    <row r="4073" s="64" customFormat="1" ht="13.5" spans="6:6">
      <c r="F4073" s="126"/>
    </row>
    <row r="4074" s="64" customFormat="1" ht="13.5" spans="6:6">
      <c r="F4074" s="126"/>
    </row>
    <row r="4075" s="64" customFormat="1" ht="13.5" spans="6:6">
      <c r="F4075" s="126"/>
    </row>
    <row r="4076" s="64" customFormat="1" ht="13.5" spans="6:6">
      <c r="F4076" s="126"/>
    </row>
    <row r="4077" s="64" customFormat="1" ht="13.5" spans="6:6">
      <c r="F4077" s="126"/>
    </row>
    <row r="4078" s="64" customFormat="1" ht="13.5" spans="6:6">
      <c r="F4078" s="126"/>
    </row>
    <row r="4079" s="64" customFormat="1" ht="13.5" spans="6:6">
      <c r="F4079" s="126"/>
    </row>
    <row r="4080" s="64" customFormat="1" ht="13.5" spans="6:6">
      <c r="F4080" s="126"/>
    </row>
    <row r="4081" s="64" customFormat="1" ht="13.5" spans="6:6">
      <c r="F4081" s="126"/>
    </row>
    <row r="4082" s="64" customFormat="1" ht="13.5" spans="6:6">
      <c r="F4082" s="126"/>
    </row>
    <row r="4083" s="64" customFormat="1" ht="13.5" spans="6:6">
      <c r="F4083" s="126"/>
    </row>
    <row r="4084" s="64" customFormat="1" ht="13.5" spans="6:6">
      <c r="F4084" s="126"/>
    </row>
    <row r="4085" s="64" customFormat="1" ht="13.5" spans="6:6">
      <c r="F4085" s="126"/>
    </row>
    <row r="4086" s="64" customFormat="1" ht="13.5" spans="6:6">
      <c r="F4086" s="126"/>
    </row>
    <row r="4087" s="64" customFormat="1" ht="13.5" spans="6:6">
      <c r="F4087" s="126"/>
    </row>
    <row r="4088" s="64" customFormat="1" ht="13.5" spans="6:6">
      <c r="F4088" s="126"/>
    </row>
    <row r="4089" s="64" customFormat="1" ht="13.5" spans="6:6">
      <c r="F4089" s="126"/>
    </row>
    <row r="4090" s="64" customFormat="1" ht="13.5" spans="6:6">
      <c r="F4090" s="126"/>
    </row>
    <row r="4091" s="64" customFormat="1" ht="13.5" spans="6:6">
      <c r="F4091" s="126"/>
    </row>
    <row r="4092" s="64" customFormat="1" ht="13.5" spans="6:6">
      <c r="F4092" s="126"/>
    </row>
    <row r="4093" s="64" customFormat="1" ht="13.5" spans="6:6">
      <c r="F4093" s="126"/>
    </row>
    <row r="4094" s="64" customFormat="1" ht="13.5" spans="6:6">
      <c r="F4094" s="126"/>
    </row>
    <row r="4095" s="64" customFormat="1" ht="13.5" spans="6:6">
      <c r="F4095" s="126"/>
    </row>
    <row r="4096" s="64" customFormat="1" ht="13.5" spans="6:6">
      <c r="F4096" s="126"/>
    </row>
    <row r="4097" s="64" customFormat="1" ht="13.5" spans="6:6">
      <c r="F4097" s="126"/>
    </row>
    <row r="4098" s="64" customFormat="1" ht="13.5" spans="6:6">
      <c r="F4098" s="126"/>
    </row>
    <row r="4099" s="64" customFormat="1" ht="13.5" spans="6:6">
      <c r="F4099" s="126"/>
    </row>
    <row r="4100" s="64" customFormat="1" ht="13.5" spans="6:6">
      <c r="F4100" s="126"/>
    </row>
    <row r="4101" s="64" customFormat="1" ht="13.5" spans="6:6">
      <c r="F4101" s="126"/>
    </row>
    <row r="4102" s="64" customFormat="1" ht="13.5" spans="6:6">
      <c r="F4102" s="126"/>
    </row>
    <row r="4103" s="64" customFormat="1" ht="13.5" spans="6:6">
      <c r="F4103" s="126"/>
    </row>
    <row r="4104" s="64" customFormat="1" ht="13.5" spans="6:6">
      <c r="F4104" s="126"/>
    </row>
    <row r="4105" s="64" customFormat="1" ht="13.5" spans="6:6">
      <c r="F4105" s="126"/>
    </row>
    <row r="4106" s="64" customFormat="1" ht="13.5" spans="6:6">
      <c r="F4106" s="126"/>
    </row>
    <row r="4107" s="64" customFormat="1" ht="13.5" spans="6:6">
      <c r="F4107" s="126"/>
    </row>
    <row r="4108" s="64" customFormat="1" ht="13.5" spans="6:6">
      <c r="F4108" s="126"/>
    </row>
    <row r="4109" s="64" customFormat="1" ht="13.5" spans="6:6">
      <c r="F4109" s="126"/>
    </row>
    <row r="4110" s="64" customFormat="1" ht="13.5" spans="6:6">
      <c r="F4110" s="126"/>
    </row>
    <row r="4111" s="64" customFormat="1" ht="13.5" spans="6:6">
      <c r="F4111" s="126"/>
    </row>
    <row r="4112" s="64" customFormat="1" ht="13.5" spans="6:6">
      <c r="F4112" s="126"/>
    </row>
    <row r="4113" s="64" customFormat="1" ht="13.5" spans="6:6">
      <c r="F4113" s="126"/>
    </row>
    <row r="4114" s="64" customFormat="1" ht="13.5" spans="6:6">
      <c r="F4114" s="126"/>
    </row>
    <row r="4115" s="64" customFormat="1" ht="13.5" spans="6:6">
      <c r="F4115" s="126"/>
    </row>
    <row r="4116" s="64" customFormat="1" ht="13.5" spans="6:6">
      <c r="F4116" s="126"/>
    </row>
    <row r="4117" s="64" customFormat="1" ht="13.5" spans="6:6">
      <c r="F4117" s="126"/>
    </row>
    <row r="4118" s="64" customFormat="1" ht="13.5" spans="6:6">
      <c r="F4118" s="126"/>
    </row>
    <row r="4119" s="64" customFormat="1" ht="13.5" spans="6:6">
      <c r="F4119" s="126"/>
    </row>
    <row r="4120" s="64" customFormat="1" ht="13.5" spans="6:6">
      <c r="F4120" s="126"/>
    </row>
    <row r="4121" s="64" customFormat="1" ht="13.5" spans="6:6">
      <c r="F4121" s="126"/>
    </row>
    <row r="4122" s="64" customFormat="1" ht="13.5" spans="6:6">
      <c r="F4122" s="126"/>
    </row>
    <row r="4123" s="64" customFormat="1" ht="13.5" spans="6:6">
      <c r="F4123" s="126"/>
    </row>
    <row r="4124" s="64" customFormat="1" ht="13.5" spans="6:6">
      <c r="F4124" s="126"/>
    </row>
    <row r="4125" s="64" customFormat="1" ht="13.5" spans="6:6">
      <c r="F4125" s="126"/>
    </row>
    <row r="4126" s="64" customFormat="1" ht="13.5" spans="6:6">
      <c r="F4126" s="126"/>
    </row>
    <row r="4127" s="64" customFormat="1" ht="13.5" spans="6:6">
      <c r="F4127" s="126"/>
    </row>
    <row r="4128" s="64" customFormat="1" ht="13.5" spans="6:6">
      <c r="F4128" s="126"/>
    </row>
    <row r="4129" s="64" customFormat="1" ht="13.5" spans="6:6">
      <c r="F4129" s="126"/>
    </row>
    <row r="4130" s="64" customFormat="1" ht="13.5" spans="6:6">
      <c r="F4130" s="126"/>
    </row>
    <row r="4131" s="64" customFormat="1" ht="13.5" spans="6:6">
      <c r="F4131" s="126"/>
    </row>
    <row r="4132" s="64" customFormat="1" ht="13.5" spans="6:6">
      <c r="F4132" s="126"/>
    </row>
    <row r="4133" s="64" customFormat="1" ht="13.5" spans="6:6">
      <c r="F4133" s="126"/>
    </row>
    <row r="4134" s="64" customFormat="1" ht="13.5" spans="6:6">
      <c r="F4134" s="126"/>
    </row>
    <row r="4135" s="64" customFormat="1" ht="13.5" spans="6:6">
      <c r="F4135" s="126"/>
    </row>
    <row r="4136" s="64" customFormat="1" ht="13.5" spans="6:6">
      <c r="F4136" s="126"/>
    </row>
    <row r="4137" s="64" customFormat="1" ht="13.5" spans="6:6">
      <c r="F4137" s="126"/>
    </row>
    <row r="4138" s="64" customFormat="1" ht="13.5" spans="6:6">
      <c r="F4138" s="126"/>
    </row>
    <row r="4139" s="64" customFormat="1" ht="13.5" spans="6:6">
      <c r="F4139" s="126"/>
    </row>
    <row r="4140" s="64" customFormat="1" ht="13.5" spans="6:6">
      <c r="F4140" s="126"/>
    </row>
    <row r="4141" s="64" customFormat="1" ht="13.5" spans="6:6">
      <c r="F4141" s="126"/>
    </row>
    <row r="4142" s="64" customFormat="1" ht="13.5" spans="6:6">
      <c r="F4142" s="126"/>
    </row>
    <row r="4143" s="64" customFormat="1" ht="13.5" spans="6:6">
      <c r="F4143" s="126"/>
    </row>
    <row r="4144" s="64" customFormat="1" ht="13.5" spans="6:6">
      <c r="F4144" s="126"/>
    </row>
    <row r="4145" s="64" customFormat="1" ht="13.5" spans="6:6">
      <c r="F4145" s="126"/>
    </row>
    <row r="4146" s="64" customFormat="1" ht="13.5" spans="6:6">
      <c r="F4146" s="126"/>
    </row>
    <row r="4147" s="64" customFormat="1" ht="13.5" spans="6:6">
      <c r="F4147" s="126"/>
    </row>
    <row r="4148" s="64" customFormat="1" ht="13.5" spans="6:6">
      <c r="F4148" s="126"/>
    </row>
    <row r="4149" s="64" customFormat="1" ht="13.5" spans="6:6">
      <c r="F4149" s="126"/>
    </row>
    <row r="4150" s="64" customFormat="1" ht="13.5" spans="6:6">
      <c r="F4150" s="126"/>
    </row>
    <row r="4151" s="64" customFormat="1" ht="13.5" spans="6:6">
      <c r="F4151" s="126"/>
    </row>
    <row r="4152" s="64" customFormat="1" ht="13.5" spans="6:6">
      <c r="F4152" s="126"/>
    </row>
    <row r="4153" s="64" customFormat="1" ht="13.5" spans="6:6">
      <c r="F4153" s="126"/>
    </row>
    <row r="4154" s="64" customFormat="1" ht="13.5" spans="6:6">
      <c r="F4154" s="126"/>
    </row>
    <row r="4155" s="64" customFormat="1" ht="13.5" spans="6:6">
      <c r="F4155" s="126"/>
    </row>
    <row r="4156" s="64" customFormat="1" ht="13.5" spans="6:6">
      <c r="F4156" s="126"/>
    </row>
    <row r="4157" s="64" customFormat="1" ht="13.5" spans="6:6">
      <c r="F4157" s="126"/>
    </row>
    <row r="4158" s="64" customFormat="1" ht="13.5" spans="6:6">
      <c r="F4158" s="126"/>
    </row>
    <row r="4159" s="64" customFormat="1" ht="13.5" spans="6:6">
      <c r="F4159" s="126"/>
    </row>
    <row r="4160" s="64" customFormat="1" ht="13.5" spans="6:6">
      <c r="F4160" s="126"/>
    </row>
    <row r="4161" s="64" customFormat="1" ht="13.5" spans="6:6">
      <c r="F4161" s="126"/>
    </row>
    <row r="4162" s="64" customFormat="1" ht="13.5" spans="6:6">
      <c r="F4162" s="126"/>
    </row>
    <row r="4163" s="64" customFormat="1" ht="13.5" spans="6:6">
      <c r="F4163" s="126"/>
    </row>
    <row r="4164" s="64" customFormat="1" ht="13.5" spans="6:6">
      <c r="F4164" s="126"/>
    </row>
    <row r="4165" s="64" customFormat="1" ht="13.5" spans="6:6">
      <c r="F4165" s="126"/>
    </row>
    <row r="4166" s="64" customFormat="1" ht="13.5" spans="6:6">
      <c r="F4166" s="126"/>
    </row>
    <row r="4167" s="64" customFormat="1" ht="13.5" spans="6:6">
      <c r="F4167" s="126"/>
    </row>
    <row r="4168" s="64" customFormat="1" ht="13.5" spans="6:6">
      <c r="F4168" s="126"/>
    </row>
    <row r="4169" s="64" customFormat="1" ht="13.5" spans="6:6">
      <c r="F4169" s="126"/>
    </row>
    <row r="4170" s="64" customFormat="1" ht="13.5" spans="6:6">
      <c r="F4170" s="126"/>
    </row>
    <row r="4171" s="64" customFormat="1" ht="13.5" spans="6:6">
      <c r="F4171" s="126"/>
    </row>
    <row r="4172" s="64" customFormat="1" ht="13.5" spans="6:6">
      <c r="F4172" s="126"/>
    </row>
    <row r="4173" s="64" customFormat="1" ht="13.5" spans="6:6">
      <c r="F4173" s="126"/>
    </row>
    <row r="4174" s="64" customFormat="1" ht="13.5" spans="6:6">
      <c r="F4174" s="126"/>
    </row>
    <row r="4175" s="64" customFormat="1" ht="13.5" spans="6:6">
      <c r="F4175" s="126"/>
    </row>
    <row r="4176" s="64" customFormat="1" ht="13.5" spans="6:6">
      <c r="F4176" s="126"/>
    </row>
    <row r="4177" s="64" customFormat="1" ht="13.5" spans="6:6">
      <c r="F4177" s="126"/>
    </row>
    <row r="4178" s="64" customFormat="1" ht="13.5" spans="6:6">
      <c r="F4178" s="126"/>
    </row>
    <row r="4179" s="64" customFormat="1" ht="13.5" spans="6:6">
      <c r="F4179" s="126"/>
    </row>
    <row r="4180" s="64" customFormat="1" ht="13.5" spans="6:6">
      <c r="F4180" s="126"/>
    </row>
    <row r="4181" s="64" customFormat="1" ht="13.5" spans="6:6">
      <c r="F4181" s="126"/>
    </row>
    <row r="4182" s="64" customFormat="1" ht="13.5" spans="6:6">
      <c r="F4182" s="126"/>
    </row>
    <row r="4183" s="64" customFormat="1" ht="13.5" spans="6:6">
      <c r="F4183" s="126"/>
    </row>
    <row r="4184" s="64" customFormat="1" ht="13.5" spans="6:6">
      <c r="F4184" s="126"/>
    </row>
    <row r="4185" s="64" customFormat="1" ht="13.5" spans="6:6">
      <c r="F4185" s="126"/>
    </row>
    <row r="4186" s="64" customFormat="1" ht="13.5" spans="6:6">
      <c r="F4186" s="126"/>
    </row>
    <row r="4187" s="64" customFormat="1" ht="13.5" spans="6:6">
      <c r="F4187" s="126"/>
    </row>
    <row r="4188" s="64" customFormat="1" ht="13.5" spans="6:6">
      <c r="F4188" s="126"/>
    </row>
    <row r="4189" s="64" customFormat="1" ht="13.5" spans="6:6">
      <c r="F4189" s="126"/>
    </row>
    <row r="4190" s="64" customFormat="1" ht="13.5" spans="6:6">
      <c r="F4190" s="126"/>
    </row>
    <row r="4191" s="64" customFormat="1" ht="13.5" spans="6:6">
      <c r="F4191" s="126"/>
    </row>
    <row r="4192" s="64" customFormat="1" ht="13.5" spans="6:6">
      <c r="F4192" s="126"/>
    </row>
    <row r="4193" s="64" customFormat="1" ht="13.5" spans="6:6">
      <c r="F4193" s="126"/>
    </row>
    <row r="4194" s="64" customFormat="1" ht="13.5" spans="6:6">
      <c r="F4194" s="126"/>
    </row>
    <row r="4195" s="64" customFormat="1" ht="13.5" spans="6:6">
      <c r="F4195" s="126"/>
    </row>
    <row r="4196" s="64" customFormat="1" ht="13.5" spans="6:6">
      <c r="F4196" s="126"/>
    </row>
    <row r="4197" s="64" customFormat="1" ht="13.5" spans="6:6">
      <c r="F4197" s="126"/>
    </row>
    <row r="4198" s="64" customFormat="1" ht="13.5" spans="6:6">
      <c r="F4198" s="126"/>
    </row>
    <row r="4199" s="64" customFormat="1" ht="13.5" spans="6:6">
      <c r="F4199" s="126"/>
    </row>
    <row r="4200" s="64" customFormat="1" ht="13.5" spans="6:6">
      <c r="F4200" s="126"/>
    </row>
    <row r="4201" s="64" customFormat="1" ht="13.5" spans="6:6">
      <c r="F4201" s="126"/>
    </row>
    <row r="4202" s="64" customFormat="1" ht="13.5" spans="6:6">
      <c r="F4202" s="126"/>
    </row>
    <row r="4203" s="64" customFormat="1" ht="13.5" spans="6:6">
      <c r="F4203" s="126"/>
    </row>
    <row r="4204" s="64" customFormat="1" ht="13.5" spans="6:6">
      <c r="F4204" s="126"/>
    </row>
    <row r="4205" s="64" customFormat="1" ht="13.5" spans="6:6">
      <c r="F4205" s="126"/>
    </row>
    <row r="4206" s="64" customFormat="1" ht="13.5" spans="6:6">
      <c r="F4206" s="126"/>
    </row>
    <row r="4207" s="64" customFormat="1" ht="13.5" spans="6:6">
      <c r="F4207" s="126"/>
    </row>
    <row r="4208" s="64" customFormat="1" ht="13.5" spans="6:6">
      <c r="F4208" s="126"/>
    </row>
    <row r="4209" s="64" customFormat="1" ht="13.5" spans="6:6">
      <c r="F4209" s="126"/>
    </row>
    <row r="4210" s="64" customFormat="1" ht="13.5" spans="6:6">
      <c r="F4210" s="126"/>
    </row>
    <row r="4211" s="64" customFormat="1" ht="13.5" spans="6:6">
      <c r="F4211" s="126"/>
    </row>
    <row r="4212" s="64" customFormat="1" ht="13.5" spans="6:6">
      <c r="F4212" s="126"/>
    </row>
    <row r="4213" s="64" customFormat="1" ht="13.5" spans="6:6">
      <c r="F4213" s="126"/>
    </row>
    <row r="4214" s="64" customFormat="1" ht="13.5" spans="6:6">
      <c r="F4214" s="126"/>
    </row>
    <row r="4215" s="64" customFormat="1" ht="13.5" spans="6:6">
      <c r="F4215" s="126"/>
    </row>
    <row r="4216" s="64" customFormat="1" ht="13.5" spans="6:6">
      <c r="F4216" s="126"/>
    </row>
    <row r="4217" s="64" customFormat="1" ht="13.5" spans="6:6">
      <c r="F4217" s="126"/>
    </row>
    <row r="4218" s="64" customFormat="1" ht="13.5" spans="6:6">
      <c r="F4218" s="126"/>
    </row>
    <row r="4219" s="64" customFormat="1" ht="13.5" spans="6:6">
      <c r="F4219" s="126"/>
    </row>
    <row r="4220" s="64" customFormat="1" ht="13.5" spans="6:6">
      <c r="F4220" s="126"/>
    </row>
    <row r="4221" s="64" customFormat="1" ht="13.5" spans="6:6">
      <c r="F4221" s="126"/>
    </row>
    <row r="4222" s="64" customFormat="1" ht="13.5" spans="6:6">
      <c r="F4222" s="126"/>
    </row>
    <row r="4223" s="64" customFormat="1" ht="13.5" spans="6:6">
      <c r="F4223" s="126"/>
    </row>
    <row r="4224" s="64" customFormat="1" ht="13.5" spans="6:6">
      <c r="F4224" s="126"/>
    </row>
    <row r="4225" s="64" customFormat="1" ht="13.5" spans="6:6">
      <c r="F4225" s="126"/>
    </row>
    <row r="4226" s="64" customFormat="1" ht="13.5" spans="6:6">
      <c r="F4226" s="126"/>
    </row>
    <row r="4227" s="64" customFormat="1" ht="13.5" spans="6:6">
      <c r="F4227" s="126"/>
    </row>
    <row r="4228" s="64" customFormat="1" ht="13.5" spans="6:6">
      <c r="F4228" s="126"/>
    </row>
    <row r="4229" s="64" customFormat="1" ht="13.5" spans="6:6">
      <c r="F4229" s="126"/>
    </row>
    <row r="4230" s="64" customFormat="1" ht="13.5" spans="6:6">
      <c r="F4230" s="126"/>
    </row>
    <row r="4231" s="64" customFormat="1" ht="13.5" spans="6:6">
      <c r="F4231" s="126"/>
    </row>
    <row r="4232" s="64" customFormat="1" ht="13.5" spans="6:6">
      <c r="F4232" s="126"/>
    </row>
    <row r="4233" s="64" customFormat="1" ht="13.5" spans="6:6">
      <c r="F4233" s="126"/>
    </row>
    <row r="4234" s="64" customFormat="1" ht="13.5" spans="6:6">
      <c r="F4234" s="126"/>
    </row>
    <row r="4235" s="64" customFormat="1" ht="13.5" spans="6:6">
      <c r="F4235" s="126"/>
    </row>
    <row r="4236" s="64" customFormat="1" ht="13.5" spans="6:6">
      <c r="F4236" s="126"/>
    </row>
    <row r="4237" s="64" customFormat="1" ht="13.5" spans="6:6">
      <c r="F4237" s="126"/>
    </row>
    <row r="4238" s="64" customFormat="1" ht="13.5" spans="6:6">
      <c r="F4238" s="126"/>
    </row>
    <row r="4239" s="64" customFormat="1" ht="13.5" spans="6:6">
      <c r="F4239" s="126"/>
    </row>
    <row r="4240" s="64" customFormat="1" ht="13.5" spans="6:6">
      <c r="F4240" s="126"/>
    </row>
    <row r="4241" s="64" customFormat="1" ht="13.5" spans="6:6">
      <c r="F4241" s="126"/>
    </row>
    <row r="4242" s="64" customFormat="1" ht="13.5" spans="6:6">
      <c r="F4242" s="126"/>
    </row>
    <row r="4243" s="64" customFormat="1" ht="13.5" spans="6:6">
      <c r="F4243" s="126"/>
    </row>
    <row r="4244" s="64" customFormat="1" ht="13.5" spans="6:6">
      <c r="F4244" s="126"/>
    </row>
    <row r="4245" s="64" customFormat="1" ht="13.5" spans="6:6">
      <c r="F4245" s="126"/>
    </row>
    <row r="4246" s="64" customFormat="1" ht="13.5" spans="6:6">
      <c r="F4246" s="126"/>
    </row>
    <row r="4247" s="64" customFormat="1" ht="13.5" spans="6:6">
      <c r="F4247" s="126"/>
    </row>
    <row r="4248" s="64" customFormat="1" ht="13.5" spans="6:6">
      <c r="F4248" s="126"/>
    </row>
    <row r="4249" s="64" customFormat="1" ht="13.5" spans="6:6">
      <c r="F4249" s="126"/>
    </row>
    <row r="4250" s="64" customFormat="1" ht="13.5" spans="6:6">
      <c r="F4250" s="126"/>
    </row>
    <row r="4251" s="64" customFormat="1" ht="13.5" spans="6:6">
      <c r="F4251" s="126"/>
    </row>
    <row r="4252" s="64" customFormat="1" ht="13.5" spans="6:6">
      <c r="F4252" s="126"/>
    </row>
    <row r="4253" s="64" customFormat="1" ht="13.5" spans="6:6">
      <c r="F4253" s="126"/>
    </row>
    <row r="4254" s="64" customFormat="1" ht="13.5" spans="6:6">
      <c r="F4254" s="126"/>
    </row>
    <row r="4255" s="64" customFormat="1" ht="13.5" spans="6:6">
      <c r="F4255" s="126"/>
    </row>
    <row r="4256" s="64" customFormat="1" ht="13.5" spans="6:6">
      <c r="F4256" s="126"/>
    </row>
    <row r="4257" s="64" customFormat="1" ht="13.5" spans="6:6">
      <c r="F4257" s="126"/>
    </row>
    <row r="4258" s="64" customFormat="1" ht="13.5" spans="6:6">
      <c r="F4258" s="126"/>
    </row>
    <row r="4259" s="64" customFormat="1" ht="13.5" spans="6:6">
      <c r="F4259" s="126"/>
    </row>
    <row r="4260" s="64" customFormat="1" ht="13.5" spans="6:6">
      <c r="F4260" s="126"/>
    </row>
    <row r="4261" s="64" customFormat="1" ht="13.5" spans="6:6">
      <c r="F4261" s="126"/>
    </row>
    <row r="4262" s="64" customFormat="1" ht="13.5" spans="6:6">
      <c r="F4262" s="126"/>
    </row>
    <row r="4263" s="64" customFormat="1" ht="13.5" spans="6:6">
      <c r="F4263" s="126"/>
    </row>
    <row r="4264" s="64" customFormat="1" ht="13.5" spans="6:6">
      <c r="F4264" s="126"/>
    </row>
    <row r="4265" s="64" customFormat="1" ht="13.5" spans="6:6">
      <c r="F4265" s="126"/>
    </row>
    <row r="4266" s="64" customFormat="1" ht="13.5" spans="6:6">
      <c r="F4266" s="126"/>
    </row>
    <row r="4267" s="64" customFormat="1" ht="13.5" spans="6:6">
      <c r="F4267" s="126"/>
    </row>
    <row r="4268" s="64" customFormat="1" ht="13.5" spans="6:6">
      <c r="F4268" s="126"/>
    </row>
    <row r="4269" s="64" customFormat="1" ht="13.5" spans="6:6">
      <c r="F4269" s="126"/>
    </row>
    <row r="4270" s="64" customFormat="1" ht="13.5" spans="6:6">
      <c r="F4270" s="126"/>
    </row>
    <row r="4271" s="64" customFormat="1" ht="13.5" spans="6:6">
      <c r="F4271" s="126"/>
    </row>
    <row r="4272" s="64" customFormat="1" ht="13.5" spans="6:6">
      <c r="F4272" s="126"/>
    </row>
    <row r="4273" s="64" customFormat="1" ht="13.5" spans="6:6">
      <c r="F4273" s="126"/>
    </row>
    <row r="4274" s="64" customFormat="1" ht="13.5" spans="6:6">
      <c r="F4274" s="126"/>
    </row>
    <row r="4275" s="64" customFormat="1" ht="13.5" spans="6:6">
      <c r="F4275" s="126"/>
    </row>
    <row r="4276" s="64" customFormat="1" ht="13.5" spans="6:6">
      <c r="F4276" s="126"/>
    </row>
    <row r="4277" s="64" customFormat="1" ht="13.5" spans="6:6">
      <c r="F4277" s="126"/>
    </row>
    <row r="4278" s="64" customFormat="1" ht="13.5" spans="6:6">
      <c r="F4278" s="126"/>
    </row>
    <row r="4279" s="64" customFormat="1" ht="13.5" spans="6:6">
      <c r="F4279" s="126"/>
    </row>
    <row r="4280" s="64" customFormat="1" ht="13.5" spans="6:6">
      <c r="F4280" s="126"/>
    </row>
    <row r="4281" s="64" customFormat="1" ht="13.5" spans="6:6">
      <c r="F4281" s="126"/>
    </row>
    <row r="4282" s="64" customFormat="1" ht="13.5" spans="6:6">
      <c r="F4282" s="126"/>
    </row>
    <row r="4283" s="64" customFormat="1" ht="13.5" spans="6:6">
      <c r="F4283" s="126"/>
    </row>
    <row r="4284" s="64" customFormat="1" ht="13.5" spans="6:6">
      <c r="F4284" s="126"/>
    </row>
    <row r="4285" s="64" customFormat="1" ht="13.5" spans="6:6">
      <c r="F4285" s="126"/>
    </row>
    <row r="4286" s="64" customFormat="1" ht="13.5" spans="6:6">
      <c r="F4286" s="126"/>
    </row>
    <row r="4287" s="64" customFormat="1" ht="13.5" spans="6:6">
      <c r="F4287" s="126"/>
    </row>
    <row r="4288" s="64" customFormat="1" ht="13.5" spans="6:6">
      <c r="F4288" s="126"/>
    </row>
    <row r="4289" s="64" customFormat="1" ht="13.5" spans="6:6">
      <c r="F4289" s="126"/>
    </row>
    <row r="4290" s="64" customFormat="1" ht="13.5" spans="6:6">
      <c r="F4290" s="126"/>
    </row>
    <row r="4291" s="64" customFormat="1" ht="13.5" spans="6:6">
      <c r="F4291" s="126"/>
    </row>
    <row r="4292" s="64" customFormat="1" ht="13.5" spans="6:6">
      <c r="F4292" s="126"/>
    </row>
    <row r="4293" s="64" customFormat="1" ht="13.5" spans="6:6">
      <c r="F4293" s="126"/>
    </row>
    <row r="4294" s="64" customFormat="1" ht="13.5" spans="6:6">
      <c r="F4294" s="126"/>
    </row>
    <row r="4295" s="64" customFormat="1" ht="13.5" spans="6:6">
      <c r="F4295" s="126"/>
    </row>
    <row r="4296" s="64" customFormat="1" ht="13.5" spans="6:6">
      <c r="F4296" s="126"/>
    </row>
    <row r="4297" s="64" customFormat="1" ht="13.5" spans="6:6">
      <c r="F4297" s="126"/>
    </row>
    <row r="4298" s="64" customFormat="1" ht="13.5" spans="6:6">
      <c r="F4298" s="126"/>
    </row>
    <row r="4299" s="64" customFormat="1" ht="13.5" spans="6:6">
      <c r="F4299" s="126"/>
    </row>
    <row r="4300" s="64" customFormat="1" ht="13.5" spans="6:6">
      <c r="F4300" s="126"/>
    </row>
    <row r="4301" s="64" customFormat="1" ht="13.5" spans="6:6">
      <c r="F4301" s="126"/>
    </row>
    <row r="4302" s="64" customFormat="1" ht="13.5" spans="6:6">
      <c r="F4302" s="126"/>
    </row>
    <row r="4303" s="64" customFormat="1" ht="13.5" spans="6:6">
      <c r="F4303" s="126"/>
    </row>
    <row r="4304" s="64" customFormat="1" ht="13.5" spans="6:6">
      <c r="F4304" s="126"/>
    </row>
    <row r="4305" s="64" customFormat="1" ht="13.5" spans="6:6">
      <c r="F4305" s="126"/>
    </row>
    <row r="4306" s="64" customFormat="1" ht="13.5" spans="6:6">
      <c r="F4306" s="126"/>
    </row>
    <row r="4307" s="64" customFormat="1" ht="13.5" spans="6:6">
      <c r="F4307" s="126"/>
    </row>
    <row r="4308" s="64" customFormat="1" ht="13.5" spans="6:6">
      <c r="F4308" s="126"/>
    </row>
    <row r="4309" s="64" customFormat="1" ht="13.5" spans="6:6">
      <c r="F4309" s="126"/>
    </row>
    <row r="4310" s="64" customFormat="1" ht="13.5" spans="6:6">
      <c r="F4310" s="126"/>
    </row>
    <row r="4311" s="64" customFormat="1" ht="13.5" spans="6:6">
      <c r="F4311" s="126"/>
    </row>
    <row r="4312" s="64" customFormat="1" ht="13.5" spans="6:6">
      <c r="F4312" s="126"/>
    </row>
    <row r="4313" s="64" customFormat="1" ht="13.5" spans="6:6">
      <c r="F4313" s="126"/>
    </row>
    <row r="4314" s="64" customFormat="1" ht="13.5" spans="6:6">
      <c r="F4314" s="126"/>
    </row>
    <row r="4315" s="64" customFormat="1" ht="13.5" spans="6:6">
      <c r="F4315" s="126"/>
    </row>
    <row r="4316" s="64" customFormat="1" ht="13.5" spans="6:6">
      <c r="F4316" s="126"/>
    </row>
    <row r="4317" s="64" customFormat="1" ht="13.5" spans="6:6">
      <c r="F4317" s="126"/>
    </row>
    <row r="4318" s="64" customFormat="1" ht="13.5" spans="6:6">
      <c r="F4318" s="126"/>
    </row>
    <row r="4319" s="64" customFormat="1" ht="13.5" spans="6:6">
      <c r="F4319" s="126"/>
    </row>
    <row r="4320" s="64" customFormat="1" ht="13.5" spans="6:6">
      <c r="F4320" s="126"/>
    </row>
    <row r="4321" s="64" customFormat="1" ht="13.5" spans="6:6">
      <c r="F4321" s="126"/>
    </row>
    <row r="4322" s="64" customFormat="1" ht="13.5" spans="6:6">
      <c r="F4322" s="126"/>
    </row>
    <row r="4323" s="64" customFormat="1" ht="13.5" spans="6:6">
      <c r="F4323" s="126"/>
    </row>
    <row r="4324" s="64" customFormat="1" ht="13.5" spans="6:6">
      <c r="F4324" s="126"/>
    </row>
    <row r="4325" s="64" customFormat="1" ht="13.5" spans="6:6">
      <c r="F4325" s="126"/>
    </row>
    <row r="4326" s="64" customFormat="1" ht="13.5" spans="6:6">
      <c r="F4326" s="126"/>
    </row>
    <row r="4327" s="64" customFormat="1" ht="13.5" spans="6:6">
      <c r="F4327" s="126"/>
    </row>
    <row r="4328" s="64" customFormat="1" ht="13.5" spans="6:6">
      <c r="F4328" s="126"/>
    </row>
    <row r="4329" s="64" customFormat="1" ht="13.5" spans="6:6">
      <c r="F4329" s="126"/>
    </row>
    <row r="4330" s="64" customFormat="1" ht="13.5" spans="6:6">
      <c r="F4330" s="126"/>
    </row>
    <row r="4331" s="64" customFormat="1" ht="13.5" spans="6:6">
      <c r="F4331" s="126"/>
    </row>
    <row r="4332" s="64" customFormat="1" ht="13.5" spans="6:6">
      <c r="F4332" s="126"/>
    </row>
    <row r="4333" s="64" customFormat="1" ht="13.5" spans="6:6">
      <c r="F4333" s="126"/>
    </row>
    <row r="4334" s="64" customFormat="1" ht="13.5" spans="6:6">
      <c r="F4334" s="126"/>
    </row>
    <row r="4335" s="64" customFormat="1" ht="13.5" spans="6:6">
      <c r="F4335" s="126"/>
    </row>
    <row r="4336" s="64" customFormat="1" ht="13.5" spans="6:6">
      <c r="F4336" s="126"/>
    </row>
    <row r="4337" s="64" customFormat="1" ht="13.5" spans="6:6">
      <c r="F4337" s="126"/>
    </row>
    <row r="4338" s="64" customFormat="1" ht="13.5" spans="6:6">
      <c r="F4338" s="126"/>
    </row>
    <row r="4339" s="64" customFormat="1" ht="13.5" spans="6:6">
      <c r="F4339" s="126"/>
    </row>
    <row r="4340" s="64" customFormat="1" ht="13.5" spans="6:6">
      <c r="F4340" s="126"/>
    </row>
    <row r="4341" s="64" customFormat="1" ht="13.5" spans="6:6">
      <c r="F4341" s="126"/>
    </row>
    <row r="4342" s="64" customFormat="1" ht="13.5" spans="6:6">
      <c r="F4342" s="126"/>
    </row>
    <row r="4343" s="64" customFormat="1" ht="13.5" spans="6:6">
      <c r="F4343" s="126"/>
    </row>
    <row r="4344" s="64" customFormat="1" ht="13.5" spans="6:6">
      <c r="F4344" s="126"/>
    </row>
    <row r="4345" s="64" customFormat="1" ht="13.5" spans="6:6">
      <c r="F4345" s="126"/>
    </row>
    <row r="4346" s="64" customFormat="1" ht="13.5" spans="6:6">
      <c r="F4346" s="126"/>
    </row>
    <row r="4347" s="64" customFormat="1" ht="13.5" spans="6:6">
      <c r="F4347" s="126"/>
    </row>
    <row r="4348" s="64" customFormat="1" ht="13.5" spans="6:6">
      <c r="F4348" s="126"/>
    </row>
    <row r="4349" s="64" customFormat="1" ht="13.5" spans="6:6">
      <c r="F4349" s="126"/>
    </row>
    <row r="4350" s="64" customFormat="1" ht="13.5" spans="6:6">
      <c r="F4350" s="126"/>
    </row>
    <row r="4351" s="64" customFormat="1" ht="13.5" spans="6:6">
      <c r="F4351" s="126"/>
    </row>
    <row r="4352" s="64" customFormat="1" ht="13.5" spans="6:6">
      <c r="F4352" s="126"/>
    </row>
    <row r="4353" s="64" customFormat="1" ht="13.5" spans="6:6">
      <c r="F4353" s="126"/>
    </row>
    <row r="4354" s="64" customFormat="1" ht="13.5" spans="6:6">
      <c r="F4354" s="126"/>
    </row>
    <row r="4355" s="64" customFormat="1" ht="13.5" spans="6:6">
      <c r="F4355" s="126"/>
    </row>
    <row r="4356" s="64" customFormat="1" ht="13.5" spans="6:6">
      <c r="F4356" s="126"/>
    </row>
    <row r="4357" s="64" customFormat="1" ht="13.5" spans="6:6">
      <c r="F4357" s="126"/>
    </row>
    <row r="4358" s="64" customFormat="1" ht="13.5" spans="6:6">
      <c r="F4358" s="126"/>
    </row>
    <row r="4359" s="64" customFormat="1" ht="13.5" spans="6:6">
      <c r="F4359" s="126"/>
    </row>
    <row r="4360" s="64" customFormat="1" ht="13.5" spans="6:6">
      <c r="F4360" s="126"/>
    </row>
    <row r="4361" s="64" customFormat="1" ht="13.5" spans="6:6">
      <c r="F4361" s="126"/>
    </row>
    <row r="4362" s="64" customFormat="1" ht="13.5" spans="6:6">
      <c r="F4362" s="126"/>
    </row>
    <row r="4363" s="64" customFormat="1" ht="13.5" spans="6:6">
      <c r="F4363" s="126"/>
    </row>
    <row r="4364" s="64" customFormat="1" ht="13.5" spans="6:6">
      <c r="F4364" s="126"/>
    </row>
    <row r="4365" s="64" customFormat="1" ht="13.5" spans="6:6">
      <c r="F4365" s="126"/>
    </row>
    <row r="4366" s="64" customFormat="1" ht="13.5" spans="6:6">
      <c r="F4366" s="126"/>
    </row>
    <row r="4367" s="64" customFormat="1" ht="13.5" spans="6:6">
      <c r="F4367" s="126"/>
    </row>
    <row r="4368" s="64" customFormat="1" ht="13.5" spans="6:6">
      <c r="F4368" s="126"/>
    </row>
    <row r="4369" s="64" customFormat="1" ht="13.5" spans="6:6">
      <c r="F4369" s="126"/>
    </row>
    <row r="4370" s="64" customFormat="1" ht="13.5" spans="6:6">
      <c r="F4370" s="126"/>
    </row>
    <row r="4371" s="64" customFormat="1" ht="13.5" spans="6:6">
      <c r="F4371" s="126"/>
    </row>
    <row r="4372" s="64" customFormat="1" ht="13.5" spans="6:6">
      <c r="F4372" s="126"/>
    </row>
    <row r="4373" s="64" customFormat="1" ht="13.5" spans="6:6">
      <c r="F4373" s="126"/>
    </row>
    <row r="4374" s="64" customFormat="1" ht="13.5" spans="6:6">
      <c r="F4374" s="126"/>
    </row>
    <row r="4375" s="64" customFormat="1" ht="13.5" spans="6:6">
      <c r="F4375" s="126"/>
    </row>
    <row r="4376" s="64" customFormat="1" ht="13.5" spans="6:6">
      <c r="F4376" s="126"/>
    </row>
    <row r="4377" s="64" customFormat="1" ht="13.5" spans="6:6">
      <c r="F4377" s="126"/>
    </row>
    <row r="4378" s="64" customFormat="1" ht="13.5" spans="6:6">
      <c r="F4378" s="126"/>
    </row>
    <row r="4379" s="64" customFormat="1" ht="13.5" spans="6:6">
      <c r="F4379" s="126"/>
    </row>
    <row r="4380" s="64" customFormat="1" ht="13.5" spans="6:6">
      <c r="F4380" s="126"/>
    </row>
    <row r="4381" s="64" customFormat="1" ht="13.5" spans="6:6">
      <c r="F4381" s="126"/>
    </row>
    <row r="4382" s="64" customFormat="1" ht="13.5" spans="6:6">
      <c r="F4382" s="126"/>
    </row>
    <row r="4383" s="64" customFormat="1" ht="13.5" spans="6:6">
      <c r="F4383" s="126"/>
    </row>
    <row r="4384" s="64" customFormat="1" ht="13.5" spans="6:6">
      <c r="F4384" s="126"/>
    </row>
    <row r="4385" s="64" customFormat="1" ht="13.5" spans="6:6">
      <c r="F4385" s="126"/>
    </row>
    <row r="4386" s="64" customFormat="1" ht="13.5" spans="6:6">
      <c r="F4386" s="126"/>
    </row>
    <row r="4387" s="64" customFormat="1" ht="13.5" spans="6:6">
      <c r="F4387" s="126"/>
    </row>
    <row r="4388" s="64" customFormat="1" ht="13.5" spans="6:6">
      <c r="F4388" s="126"/>
    </row>
    <row r="4389" s="64" customFormat="1" ht="13.5" spans="6:6">
      <c r="F4389" s="126"/>
    </row>
    <row r="4390" s="64" customFormat="1" ht="13.5" spans="6:6">
      <c r="F4390" s="126"/>
    </row>
    <row r="4391" s="64" customFormat="1" ht="13.5" spans="6:6">
      <c r="F4391" s="126"/>
    </row>
    <row r="4392" s="64" customFormat="1" ht="13.5" spans="6:6">
      <c r="F4392" s="126"/>
    </row>
    <row r="4393" s="64" customFormat="1" ht="13.5" spans="6:6">
      <c r="F4393" s="126"/>
    </row>
    <row r="4394" s="64" customFormat="1" ht="13.5" spans="6:6">
      <c r="F4394" s="126"/>
    </row>
    <row r="4395" s="64" customFormat="1" ht="13.5" spans="6:6">
      <c r="F4395" s="126"/>
    </row>
    <row r="4396" s="64" customFormat="1" ht="13.5" spans="6:6">
      <c r="F4396" s="126"/>
    </row>
    <row r="4397" s="64" customFormat="1" ht="13.5" spans="6:6">
      <c r="F4397" s="126"/>
    </row>
    <row r="4398" s="64" customFormat="1" ht="13.5" spans="6:6">
      <c r="F4398" s="126"/>
    </row>
    <row r="4399" s="64" customFormat="1" ht="13.5" spans="6:6">
      <c r="F4399" s="126"/>
    </row>
    <row r="4400" s="64" customFormat="1" ht="13.5" spans="6:6">
      <c r="F4400" s="126"/>
    </row>
    <row r="4401" s="64" customFormat="1" ht="13.5" spans="6:6">
      <c r="F4401" s="126"/>
    </row>
    <row r="4402" s="64" customFormat="1" ht="13.5" spans="6:6">
      <c r="F4402" s="126"/>
    </row>
    <row r="4403" s="64" customFormat="1" ht="13.5" spans="6:6">
      <c r="F4403" s="126"/>
    </row>
    <row r="4404" s="64" customFormat="1" ht="13.5" spans="6:6">
      <c r="F4404" s="126"/>
    </row>
    <row r="4405" s="64" customFormat="1" ht="13.5" spans="6:6">
      <c r="F4405" s="126"/>
    </row>
    <row r="4406" s="64" customFormat="1" ht="13.5" spans="6:6">
      <c r="F4406" s="126"/>
    </row>
    <row r="4407" s="64" customFormat="1" ht="13.5" spans="6:6">
      <c r="F4407" s="126"/>
    </row>
    <row r="4408" s="64" customFormat="1" ht="13.5" spans="6:6">
      <c r="F4408" s="126"/>
    </row>
    <row r="4409" s="64" customFormat="1" ht="13.5" spans="6:6">
      <c r="F4409" s="126"/>
    </row>
    <row r="4410" s="64" customFormat="1" ht="13.5" spans="6:6">
      <c r="F4410" s="126"/>
    </row>
    <row r="4411" s="64" customFormat="1" ht="13.5" spans="6:6">
      <c r="F4411" s="126"/>
    </row>
    <row r="4412" s="64" customFormat="1" ht="13.5" spans="6:6">
      <c r="F4412" s="126"/>
    </row>
    <row r="4413" s="64" customFormat="1" ht="13.5" spans="6:6">
      <c r="F4413" s="126"/>
    </row>
    <row r="4414" s="64" customFormat="1" ht="13.5" spans="6:6">
      <c r="F4414" s="126"/>
    </row>
    <row r="4415" s="64" customFormat="1" ht="13.5" spans="6:6">
      <c r="F4415" s="126"/>
    </row>
    <row r="4416" s="64" customFormat="1" ht="13.5" spans="6:6">
      <c r="F4416" s="126"/>
    </row>
    <row r="4417" s="64" customFormat="1" ht="13.5" spans="6:6">
      <c r="F4417" s="126"/>
    </row>
    <row r="4418" s="64" customFormat="1" ht="13.5" spans="6:6">
      <c r="F4418" s="126"/>
    </row>
    <row r="4419" s="64" customFormat="1" ht="13.5" spans="6:6">
      <c r="F4419" s="126"/>
    </row>
    <row r="4420" s="64" customFormat="1" ht="13.5" spans="6:6">
      <c r="F4420" s="126"/>
    </row>
    <row r="4421" s="64" customFormat="1" ht="13.5" spans="6:6">
      <c r="F4421" s="126"/>
    </row>
    <row r="4422" s="64" customFormat="1" ht="13.5" spans="6:6">
      <c r="F4422" s="126"/>
    </row>
    <row r="4423" s="64" customFormat="1" ht="13.5" spans="6:6">
      <c r="F4423" s="126"/>
    </row>
    <row r="4424" s="64" customFormat="1" ht="13.5" spans="6:6">
      <c r="F4424" s="126"/>
    </row>
    <row r="4425" s="64" customFormat="1" ht="13.5" spans="6:6">
      <c r="F4425" s="126"/>
    </row>
    <row r="4426" s="64" customFormat="1" ht="13.5" spans="6:6">
      <c r="F4426" s="126"/>
    </row>
    <row r="4427" s="64" customFormat="1" ht="13.5" spans="6:6">
      <c r="F4427" s="126"/>
    </row>
    <row r="4428" s="64" customFormat="1" ht="13.5" spans="6:6">
      <c r="F4428" s="126"/>
    </row>
    <row r="4429" s="64" customFormat="1" ht="13.5" spans="6:6">
      <c r="F4429" s="126"/>
    </row>
    <row r="4430" s="64" customFormat="1" ht="13.5" spans="6:6">
      <c r="F4430" s="126"/>
    </row>
    <row r="4431" s="64" customFormat="1" ht="13.5" spans="6:6">
      <c r="F4431" s="126"/>
    </row>
    <row r="4432" s="64" customFormat="1" ht="13.5" spans="6:6">
      <c r="F4432" s="126"/>
    </row>
    <row r="4433" s="64" customFormat="1" ht="13.5" spans="6:6">
      <c r="F4433" s="126"/>
    </row>
    <row r="4434" s="64" customFormat="1" ht="13.5" spans="6:6">
      <c r="F4434" s="126"/>
    </row>
    <row r="4435" s="64" customFormat="1" ht="13.5" spans="6:6">
      <c r="F4435" s="126"/>
    </row>
    <row r="4436" s="64" customFormat="1" ht="13.5" spans="6:6">
      <c r="F4436" s="126"/>
    </row>
    <row r="4437" s="64" customFormat="1" ht="13.5" spans="6:6">
      <c r="F4437" s="126"/>
    </row>
    <row r="4438" s="64" customFormat="1" ht="13.5" spans="6:6">
      <c r="F4438" s="126"/>
    </row>
    <row r="4439" s="64" customFormat="1" ht="13.5" spans="6:6">
      <c r="F4439" s="126"/>
    </row>
    <row r="4440" s="64" customFormat="1" ht="13.5" spans="6:6">
      <c r="F4440" s="126"/>
    </row>
    <row r="4441" s="64" customFormat="1" ht="13.5" spans="6:6">
      <c r="F4441" s="126"/>
    </row>
    <row r="4442" s="64" customFormat="1" ht="13.5" spans="6:6">
      <c r="F4442" s="126"/>
    </row>
    <row r="4443" s="64" customFormat="1" ht="13.5" spans="6:6">
      <c r="F4443" s="126"/>
    </row>
    <row r="4444" s="64" customFormat="1" ht="13.5" spans="6:6">
      <c r="F4444" s="126"/>
    </row>
    <row r="4445" s="64" customFormat="1" ht="13.5" spans="6:6">
      <c r="F4445" s="126"/>
    </row>
    <row r="4446" s="64" customFormat="1" ht="13.5" spans="6:6">
      <c r="F4446" s="126"/>
    </row>
    <row r="4447" s="64" customFormat="1" ht="13.5" spans="6:6">
      <c r="F4447" s="126"/>
    </row>
    <row r="4448" s="64" customFormat="1" ht="13.5" spans="6:6">
      <c r="F4448" s="126"/>
    </row>
    <row r="4449" s="64" customFormat="1" ht="13.5" spans="6:6">
      <c r="F4449" s="126"/>
    </row>
    <row r="4450" s="64" customFormat="1" ht="13.5" spans="6:6">
      <c r="F4450" s="126"/>
    </row>
    <row r="4451" s="64" customFormat="1" ht="13.5" spans="6:6">
      <c r="F4451" s="126"/>
    </row>
    <row r="4452" s="64" customFormat="1" ht="13.5" spans="6:6">
      <c r="F4452" s="126"/>
    </row>
    <row r="4453" s="64" customFormat="1" ht="13.5" spans="6:6">
      <c r="F4453" s="126"/>
    </row>
    <row r="4454" s="64" customFormat="1" ht="13.5" spans="6:6">
      <c r="F4454" s="126"/>
    </row>
    <row r="4455" s="64" customFormat="1" ht="13.5" spans="6:6">
      <c r="F4455" s="126"/>
    </row>
    <row r="4456" s="64" customFormat="1" ht="13.5" spans="6:6">
      <c r="F4456" s="126"/>
    </row>
    <row r="4457" s="64" customFormat="1" ht="13.5" spans="6:6">
      <c r="F4457" s="126"/>
    </row>
    <row r="4458" s="64" customFormat="1" ht="13.5" spans="6:6">
      <c r="F4458" s="126"/>
    </row>
    <row r="4459" s="64" customFormat="1" ht="13.5" spans="6:6">
      <c r="F4459" s="126"/>
    </row>
    <row r="4460" s="64" customFormat="1" ht="13.5" spans="6:6">
      <c r="F4460" s="126"/>
    </row>
    <row r="4461" s="64" customFormat="1" ht="13.5" spans="6:6">
      <c r="F4461" s="126"/>
    </row>
    <row r="4462" s="64" customFormat="1" ht="13.5" spans="6:6">
      <c r="F4462" s="126"/>
    </row>
    <row r="4463" s="64" customFormat="1" ht="13.5" spans="6:6">
      <c r="F4463" s="126"/>
    </row>
    <row r="4464" s="64" customFormat="1" ht="13.5" spans="6:6">
      <c r="F4464" s="126"/>
    </row>
    <row r="4465" s="64" customFormat="1" ht="13.5" spans="6:6">
      <c r="F4465" s="126"/>
    </row>
    <row r="4466" s="64" customFormat="1" ht="13.5" spans="6:6">
      <c r="F4466" s="126"/>
    </row>
    <row r="4467" s="64" customFormat="1" ht="13.5" spans="6:6">
      <c r="F4467" s="126"/>
    </row>
    <row r="4468" s="64" customFormat="1" ht="13.5" spans="6:6">
      <c r="F4468" s="126"/>
    </row>
    <row r="4469" s="64" customFormat="1" ht="13.5" spans="6:6">
      <c r="F4469" s="126"/>
    </row>
    <row r="4470" s="64" customFormat="1" ht="13.5" spans="6:6">
      <c r="F4470" s="126"/>
    </row>
    <row r="4471" s="64" customFormat="1" ht="13.5" spans="6:6">
      <c r="F4471" s="126"/>
    </row>
    <row r="4472" s="64" customFormat="1" ht="13.5" spans="6:6">
      <c r="F4472" s="126"/>
    </row>
    <row r="4473" s="64" customFormat="1" ht="13.5" spans="6:6">
      <c r="F4473" s="126"/>
    </row>
    <row r="4474" s="64" customFormat="1" ht="13.5" spans="6:6">
      <c r="F4474" s="126"/>
    </row>
    <row r="4475" s="64" customFormat="1" ht="13.5" spans="6:6">
      <c r="F4475" s="126"/>
    </row>
    <row r="4476" s="64" customFormat="1" ht="13.5" spans="6:6">
      <c r="F4476" s="126"/>
    </row>
    <row r="4477" s="64" customFormat="1" ht="13.5" spans="6:6">
      <c r="F4477" s="126"/>
    </row>
    <row r="4478" s="64" customFormat="1" ht="13.5" spans="6:6">
      <c r="F4478" s="126"/>
    </row>
    <row r="4479" s="64" customFormat="1" ht="13.5" spans="6:6">
      <c r="F4479" s="126"/>
    </row>
    <row r="4480" s="64" customFormat="1" ht="13.5" spans="6:6">
      <c r="F4480" s="126"/>
    </row>
    <row r="4481" s="64" customFormat="1" ht="13.5" spans="6:6">
      <c r="F4481" s="126"/>
    </row>
    <row r="4482" s="64" customFormat="1" ht="13.5" spans="6:6">
      <c r="F4482" s="126"/>
    </row>
    <row r="4483" s="64" customFormat="1" ht="13.5" spans="6:6">
      <c r="F4483" s="126"/>
    </row>
    <row r="4484" s="64" customFormat="1" ht="13.5" spans="6:6">
      <c r="F4484" s="126"/>
    </row>
    <row r="4485" s="64" customFormat="1" ht="13.5" spans="6:6">
      <c r="F4485" s="126"/>
    </row>
    <row r="4486" s="64" customFormat="1" ht="13.5" spans="6:6">
      <c r="F4486" s="126"/>
    </row>
    <row r="4487" s="64" customFormat="1" ht="13.5" spans="6:6">
      <c r="F4487" s="126"/>
    </row>
    <row r="4488" s="64" customFormat="1" ht="13.5" spans="6:6">
      <c r="F4488" s="126"/>
    </row>
    <row r="4489" s="64" customFormat="1" ht="13.5" spans="6:6">
      <c r="F4489" s="126"/>
    </row>
    <row r="4490" s="64" customFormat="1" ht="13.5" spans="6:6">
      <c r="F4490" s="126"/>
    </row>
    <row r="4491" s="64" customFormat="1" ht="13.5" spans="6:6">
      <c r="F4491" s="126"/>
    </row>
    <row r="4492" s="64" customFormat="1" ht="13.5" spans="6:6">
      <c r="F4492" s="126"/>
    </row>
    <row r="4493" s="64" customFormat="1" ht="13.5" spans="6:6">
      <c r="F4493" s="126"/>
    </row>
    <row r="4494" s="64" customFormat="1" ht="13.5" spans="6:6">
      <c r="F4494" s="126"/>
    </row>
    <row r="4495" s="64" customFormat="1" ht="13.5" spans="6:6">
      <c r="F4495" s="126"/>
    </row>
    <row r="4496" s="64" customFormat="1" ht="13.5" spans="6:6">
      <c r="F4496" s="126"/>
    </row>
    <row r="4497" s="64" customFormat="1" ht="13.5" spans="6:6">
      <c r="F4497" s="126"/>
    </row>
    <row r="4498" s="64" customFormat="1" ht="13.5" spans="6:6">
      <c r="F4498" s="126"/>
    </row>
    <row r="4499" s="64" customFormat="1" ht="13.5" spans="6:6">
      <c r="F4499" s="126"/>
    </row>
    <row r="4500" s="64" customFormat="1" ht="13.5" spans="6:6">
      <c r="F4500" s="126"/>
    </row>
    <row r="4501" s="64" customFormat="1" ht="13.5" spans="6:6">
      <c r="F4501" s="126"/>
    </row>
    <row r="4502" s="64" customFormat="1" ht="13.5" spans="6:6">
      <c r="F4502" s="126"/>
    </row>
    <row r="4503" s="64" customFormat="1" ht="13.5" spans="6:6">
      <c r="F4503" s="126"/>
    </row>
    <row r="4504" s="64" customFormat="1" ht="13.5" spans="6:6">
      <c r="F4504" s="126"/>
    </row>
    <row r="4505" s="64" customFormat="1" ht="13.5" spans="6:6">
      <c r="F4505" s="126"/>
    </row>
    <row r="4506" s="64" customFormat="1" ht="13.5" spans="6:6">
      <c r="F4506" s="126"/>
    </row>
    <row r="4507" s="64" customFormat="1" ht="13.5" spans="6:6">
      <c r="F4507" s="126"/>
    </row>
    <row r="4508" s="64" customFormat="1" ht="13.5" spans="6:6">
      <c r="F4508" s="126"/>
    </row>
    <row r="4509" s="64" customFormat="1" ht="13.5" spans="6:6">
      <c r="F4509" s="126"/>
    </row>
    <row r="4510" s="64" customFormat="1" ht="13.5" spans="6:6">
      <c r="F4510" s="126"/>
    </row>
    <row r="4511" s="64" customFormat="1" ht="13.5" spans="6:6">
      <c r="F4511" s="126"/>
    </row>
    <row r="4512" s="64" customFormat="1" ht="13.5" spans="6:6">
      <c r="F4512" s="126"/>
    </row>
    <row r="4513" s="64" customFormat="1" ht="13.5" spans="6:6">
      <c r="F4513" s="126"/>
    </row>
    <row r="4514" s="64" customFormat="1" ht="13.5" spans="6:6">
      <c r="F4514" s="126"/>
    </row>
    <row r="4515" s="64" customFormat="1" ht="13.5" spans="6:6">
      <c r="F4515" s="126"/>
    </row>
    <row r="4516" s="64" customFormat="1" ht="13.5" spans="6:6">
      <c r="F4516" s="126"/>
    </row>
    <row r="4517" s="64" customFormat="1" ht="13.5" spans="6:6">
      <c r="F4517" s="126"/>
    </row>
    <row r="4518" s="64" customFormat="1" ht="13.5" spans="6:6">
      <c r="F4518" s="126"/>
    </row>
    <row r="4519" s="64" customFormat="1" ht="13.5" spans="6:6">
      <c r="F4519" s="126"/>
    </row>
    <row r="4520" s="64" customFormat="1" ht="13.5" spans="6:6">
      <c r="F4520" s="126"/>
    </row>
    <row r="4521" s="64" customFormat="1" ht="13.5" spans="6:6">
      <c r="F4521" s="126"/>
    </row>
    <row r="4522" s="64" customFormat="1" ht="13.5" spans="6:6">
      <c r="F4522" s="126"/>
    </row>
    <row r="4523" s="64" customFormat="1" ht="13.5" spans="6:6">
      <c r="F4523" s="126"/>
    </row>
    <row r="4524" s="64" customFormat="1" ht="13.5" spans="6:6">
      <c r="F4524" s="126"/>
    </row>
    <row r="4525" s="64" customFormat="1" ht="13.5" spans="6:6">
      <c r="F4525" s="126"/>
    </row>
    <row r="4526" s="64" customFormat="1" ht="13.5" spans="6:6">
      <c r="F4526" s="126"/>
    </row>
    <row r="4527" s="64" customFormat="1" ht="13.5" spans="6:6">
      <c r="F4527" s="126"/>
    </row>
    <row r="4528" s="64" customFormat="1" ht="13.5" spans="6:6">
      <c r="F4528" s="126"/>
    </row>
    <row r="4529" s="64" customFormat="1" ht="13.5" spans="6:6">
      <c r="F4529" s="126"/>
    </row>
    <row r="4530" s="64" customFormat="1" ht="13.5" spans="6:6">
      <c r="F4530" s="126"/>
    </row>
    <row r="4531" s="64" customFormat="1" ht="13.5" spans="6:6">
      <c r="F4531" s="126"/>
    </row>
    <row r="4532" s="64" customFormat="1" ht="13.5" spans="6:6">
      <c r="F4532" s="126"/>
    </row>
    <row r="4533" s="64" customFormat="1" ht="13.5" spans="6:6">
      <c r="F4533" s="126"/>
    </row>
    <row r="4534" s="64" customFormat="1" ht="13.5" spans="6:6">
      <c r="F4534" s="126"/>
    </row>
    <row r="4535" s="64" customFormat="1" ht="13.5" spans="6:6">
      <c r="F4535" s="126"/>
    </row>
    <row r="4536" s="64" customFormat="1" ht="13.5" spans="6:6">
      <c r="F4536" s="126"/>
    </row>
    <row r="4537" s="64" customFormat="1" ht="13.5" spans="6:6">
      <c r="F4537" s="126"/>
    </row>
    <row r="4538" s="64" customFormat="1" ht="13.5" spans="6:6">
      <c r="F4538" s="126"/>
    </row>
    <row r="4539" s="64" customFormat="1" ht="13.5" spans="6:6">
      <c r="F4539" s="126"/>
    </row>
    <row r="4540" s="64" customFormat="1" ht="13.5" spans="6:6">
      <c r="F4540" s="126"/>
    </row>
    <row r="4541" s="64" customFormat="1" ht="13.5" spans="6:6">
      <c r="F4541" s="126"/>
    </row>
    <row r="4542" s="64" customFormat="1" ht="13.5" spans="6:6">
      <c r="F4542" s="126"/>
    </row>
    <row r="4543" s="64" customFormat="1" ht="13.5" spans="6:6">
      <c r="F4543" s="126"/>
    </row>
    <row r="4544" s="64" customFormat="1" ht="13.5" spans="6:6">
      <c r="F4544" s="126"/>
    </row>
    <row r="4545" s="64" customFormat="1" ht="13.5" spans="6:6">
      <c r="F4545" s="126"/>
    </row>
    <row r="4546" s="64" customFormat="1" ht="13.5" spans="6:6">
      <c r="F4546" s="126"/>
    </row>
    <row r="4547" s="64" customFormat="1" ht="13.5" spans="6:6">
      <c r="F4547" s="126"/>
    </row>
    <row r="4548" s="64" customFormat="1" ht="13.5" spans="6:6">
      <c r="F4548" s="126"/>
    </row>
    <row r="4549" s="64" customFormat="1" ht="13.5" spans="6:6">
      <c r="F4549" s="126"/>
    </row>
    <row r="4550" s="64" customFormat="1" ht="13.5" spans="6:6">
      <c r="F4550" s="126"/>
    </row>
    <row r="4551" s="64" customFormat="1" ht="13.5" spans="6:6">
      <c r="F4551" s="126"/>
    </row>
    <row r="4552" s="64" customFormat="1" ht="13.5" spans="6:6">
      <c r="F4552" s="126"/>
    </row>
    <row r="4553" s="64" customFormat="1" ht="13.5" spans="6:6">
      <c r="F4553" s="126"/>
    </row>
    <row r="4554" s="64" customFormat="1" ht="13.5" spans="6:6">
      <c r="F4554" s="126"/>
    </row>
    <row r="4555" s="64" customFormat="1" ht="13.5" spans="6:6">
      <c r="F4555" s="126"/>
    </row>
    <row r="4556" s="64" customFormat="1" ht="13.5" spans="6:6">
      <c r="F4556" s="126"/>
    </row>
    <row r="4557" s="64" customFormat="1" ht="13.5" spans="6:6">
      <c r="F4557" s="126"/>
    </row>
    <row r="4558" s="64" customFormat="1" ht="13.5" spans="6:6">
      <c r="F4558" s="126"/>
    </row>
    <row r="4559" s="64" customFormat="1" ht="13.5" spans="6:6">
      <c r="F4559" s="126"/>
    </row>
    <row r="4560" s="64" customFormat="1" ht="13.5" spans="6:6">
      <c r="F4560" s="126"/>
    </row>
    <row r="4561" s="64" customFormat="1" ht="13.5" spans="6:6">
      <c r="F4561" s="126"/>
    </row>
    <row r="4562" s="64" customFormat="1" ht="13.5" spans="6:6">
      <c r="F4562" s="126"/>
    </row>
    <row r="4563" s="64" customFormat="1" ht="13.5" spans="6:6">
      <c r="F4563" s="126"/>
    </row>
    <row r="4564" s="64" customFormat="1" ht="13.5" spans="6:6">
      <c r="F4564" s="126"/>
    </row>
    <row r="4565" s="64" customFormat="1" ht="13.5" spans="6:6">
      <c r="F4565" s="126"/>
    </row>
    <row r="4566" s="64" customFormat="1" ht="13.5" spans="6:6">
      <c r="F4566" s="126"/>
    </row>
    <row r="4567" s="64" customFormat="1" ht="13.5" spans="6:6">
      <c r="F4567" s="126"/>
    </row>
    <row r="4568" s="64" customFormat="1" ht="13.5" spans="6:6">
      <c r="F4568" s="126"/>
    </row>
    <row r="4569" s="64" customFormat="1" ht="13.5" spans="6:6">
      <c r="F4569" s="126"/>
    </row>
    <row r="4570" s="64" customFormat="1" ht="13.5" spans="6:6">
      <c r="F4570" s="126"/>
    </row>
    <row r="4571" s="64" customFormat="1" ht="13.5" spans="6:6">
      <c r="F4571" s="126"/>
    </row>
    <row r="4572" s="64" customFormat="1" ht="13.5" spans="6:6">
      <c r="F4572" s="126"/>
    </row>
    <row r="4573" s="64" customFormat="1" ht="13.5" spans="6:6">
      <c r="F4573" s="126"/>
    </row>
    <row r="4574" s="64" customFormat="1" ht="13.5" spans="6:6">
      <c r="F4574" s="126"/>
    </row>
    <row r="4575" s="64" customFormat="1" ht="13.5" spans="6:6">
      <c r="F4575" s="126"/>
    </row>
    <row r="4576" s="64" customFormat="1" ht="13.5" spans="6:6">
      <c r="F4576" s="126"/>
    </row>
    <row r="4577" s="64" customFormat="1" ht="13.5" spans="6:6">
      <c r="F4577" s="126"/>
    </row>
    <row r="4578" s="64" customFormat="1" ht="13.5" spans="6:6">
      <c r="F4578" s="126"/>
    </row>
    <row r="4579" s="64" customFormat="1" ht="13.5" spans="6:6">
      <c r="F4579" s="126"/>
    </row>
    <row r="4580" s="64" customFormat="1" ht="13.5" spans="6:6">
      <c r="F4580" s="126"/>
    </row>
    <row r="4581" s="64" customFormat="1" ht="13.5" spans="6:6">
      <c r="F4581" s="126"/>
    </row>
    <row r="4582" s="64" customFormat="1" ht="13.5" spans="6:6">
      <c r="F4582" s="126"/>
    </row>
    <row r="4583" s="64" customFormat="1" ht="13.5" spans="6:6">
      <c r="F4583" s="126"/>
    </row>
    <row r="4584" s="64" customFormat="1" ht="13.5" spans="6:6">
      <c r="F4584" s="126"/>
    </row>
    <row r="4585" s="64" customFormat="1" ht="13.5" spans="6:6">
      <c r="F4585" s="126"/>
    </row>
    <row r="4586" s="64" customFormat="1" ht="13.5" spans="6:6">
      <c r="F4586" s="126"/>
    </row>
    <row r="4587" s="64" customFormat="1" ht="13.5" spans="6:6">
      <c r="F4587" s="126"/>
    </row>
    <row r="4588" s="64" customFormat="1" ht="13.5" spans="6:6">
      <c r="F4588" s="126"/>
    </row>
    <row r="4589" s="64" customFormat="1" ht="13.5" spans="6:6">
      <c r="F4589" s="126"/>
    </row>
    <row r="4590" s="64" customFormat="1" ht="13.5" spans="6:6">
      <c r="F4590" s="126"/>
    </row>
    <row r="4591" s="64" customFormat="1" ht="13.5" spans="6:6">
      <c r="F4591" s="126"/>
    </row>
    <row r="4592" s="64" customFormat="1" ht="13.5" spans="6:6">
      <c r="F4592" s="126"/>
    </row>
    <row r="4593" s="64" customFormat="1" ht="13.5" spans="6:6">
      <c r="F4593" s="126"/>
    </row>
    <row r="4594" s="64" customFormat="1" ht="13.5" spans="6:6">
      <c r="F4594" s="126"/>
    </row>
    <row r="4595" s="64" customFormat="1" ht="13.5" spans="6:6">
      <c r="F4595" s="126"/>
    </row>
    <row r="4596" s="64" customFormat="1" ht="13.5" spans="6:6">
      <c r="F4596" s="126"/>
    </row>
    <row r="4597" s="64" customFormat="1" ht="13.5" spans="6:6">
      <c r="F4597" s="126"/>
    </row>
    <row r="4598" s="64" customFormat="1" ht="13.5" spans="6:6">
      <c r="F4598" s="126"/>
    </row>
    <row r="4599" s="64" customFormat="1" ht="13.5" spans="6:6">
      <c r="F4599" s="126"/>
    </row>
    <row r="4600" s="64" customFormat="1" ht="13.5" spans="6:6">
      <c r="F4600" s="126"/>
    </row>
    <row r="4601" s="64" customFormat="1" ht="13.5" spans="6:6">
      <c r="F4601" s="126"/>
    </row>
    <row r="4602" s="64" customFormat="1" ht="13.5" spans="6:6">
      <c r="F4602" s="126"/>
    </row>
    <row r="4603" s="64" customFormat="1" ht="13.5" spans="6:6">
      <c r="F4603" s="126"/>
    </row>
    <row r="4604" s="64" customFormat="1" ht="13.5" spans="6:6">
      <c r="F4604" s="126"/>
    </row>
    <row r="4605" s="64" customFormat="1" ht="13.5" spans="6:6">
      <c r="F4605" s="126"/>
    </row>
    <row r="4606" s="64" customFormat="1" ht="13.5" spans="6:6">
      <c r="F4606" s="126"/>
    </row>
    <row r="4607" s="64" customFormat="1" ht="13.5" spans="6:6">
      <c r="F4607" s="126"/>
    </row>
    <row r="4608" s="64" customFormat="1" ht="13.5" spans="6:6">
      <c r="F4608" s="126"/>
    </row>
    <row r="4609" s="64" customFormat="1" ht="13.5" spans="6:6">
      <c r="F4609" s="126"/>
    </row>
    <row r="4610" s="64" customFormat="1" ht="13.5" spans="6:6">
      <c r="F4610" s="126"/>
    </row>
    <row r="4611" s="64" customFormat="1" ht="13.5" spans="6:6">
      <c r="F4611" s="126"/>
    </row>
    <row r="4612" s="64" customFormat="1" ht="13.5" spans="6:6">
      <c r="F4612" s="126"/>
    </row>
    <row r="4613" s="64" customFormat="1" ht="13.5" spans="6:6">
      <c r="F4613" s="126"/>
    </row>
    <row r="4614" s="64" customFormat="1" ht="13.5" spans="6:6">
      <c r="F4614" s="126"/>
    </row>
    <row r="4615" s="64" customFormat="1" ht="13.5" spans="6:6">
      <c r="F4615" s="126"/>
    </row>
    <row r="4616" s="64" customFormat="1" ht="13.5" spans="6:6">
      <c r="F4616" s="126"/>
    </row>
    <row r="4617" s="64" customFormat="1" ht="13.5" spans="6:6">
      <c r="F4617" s="126"/>
    </row>
    <row r="4618" s="64" customFormat="1" ht="13.5" spans="6:6">
      <c r="F4618" s="126"/>
    </row>
    <row r="4619" s="64" customFormat="1" ht="13.5" spans="6:6">
      <c r="F4619" s="126"/>
    </row>
    <row r="4620" s="64" customFormat="1" ht="13.5" spans="6:6">
      <c r="F4620" s="126"/>
    </row>
    <row r="4621" s="64" customFormat="1" ht="13.5" spans="6:6">
      <c r="F4621" s="126"/>
    </row>
    <row r="4622" s="64" customFormat="1" ht="13.5" spans="6:6">
      <c r="F4622" s="126"/>
    </row>
    <row r="4623" s="64" customFormat="1" ht="13.5" spans="6:6">
      <c r="F4623" s="126"/>
    </row>
    <row r="4624" s="64" customFormat="1" ht="13.5" spans="6:6">
      <c r="F4624" s="126"/>
    </row>
    <row r="4625" s="64" customFormat="1" ht="13.5" spans="6:6">
      <c r="F4625" s="126"/>
    </row>
    <row r="4626" s="64" customFormat="1" ht="13.5" spans="6:6">
      <c r="F4626" s="126"/>
    </row>
    <row r="4627" s="64" customFormat="1" ht="13.5" spans="6:6">
      <c r="F4627" s="126"/>
    </row>
    <row r="4628" s="64" customFormat="1" ht="13.5" spans="6:6">
      <c r="F4628" s="126"/>
    </row>
    <row r="4629" s="64" customFormat="1" ht="13.5" spans="6:6">
      <c r="F4629" s="126"/>
    </row>
    <row r="4630" s="64" customFormat="1" ht="13.5" spans="6:6">
      <c r="F4630" s="126"/>
    </row>
    <row r="4631" s="64" customFormat="1" ht="13.5" spans="6:6">
      <c r="F4631" s="126"/>
    </row>
    <row r="4632" s="64" customFormat="1" ht="13.5" spans="6:6">
      <c r="F4632" s="126"/>
    </row>
    <row r="4633" s="64" customFormat="1" ht="13.5" spans="6:6">
      <c r="F4633" s="126"/>
    </row>
    <row r="4634" s="64" customFormat="1" ht="13.5" spans="6:6">
      <c r="F4634" s="126"/>
    </row>
    <row r="4635" s="64" customFormat="1" ht="13.5" spans="6:6">
      <c r="F4635" s="126"/>
    </row>
    <row r="4636" s="64" customFormat="1" ht="13.5" spans="6:6">
      <c r="F4636" s="126"/>
    </row>
    <row r="4637" s="64" customFormat="1" ht="13.5" spans="6:6">
      <c r="F4637" s="126"/>
    </row>
    <row r="4638" s="64" customFormat="1" ht="13.5" spans="6:6">
      <c r="F4638" s="126"/>
    </row>
    <row r="4639" s="64" customFormat="1" ht="13.5" spans="6:6">
      <c r="F4639" s="126"/>
    </row>
    <row r="4640" s="64" customFormat="1" ht="13.5" spans="6:6">
      <c r="F4640" s="126"/>
    </row>
    <row r="4641" s="64" customFormat="1" ht="13.5" spans="6:6">
      <c r="F4641" s="126"/>
    </row>
    <row r="4642" s="64" customFormat="1" ht="13.5" spans="6:6">
      <c r="F4642" s="126"/>
    </row>
    <row r="4643" s="64" customFormat="1" ht="13.5" spans="6:6">
      <c r="F4643" s="126"/>
    </row>
    <row r="4644" s="64" customFormat="1" ht="13.5" spans="6:6">
      <c r="F4644" s="126"/>
    </row>
    <row r="4645" s="64" customFormat="1" ht="13.5" spans="6:6">
      <c r="F4645" s="126"/>
    </row>
    <row r="4646" s="64" customFormat="1" ht="13.5" spans="6:6">
      <c r="F4646" s="126"/>
    </row>
    <row r="4647" s="64" customFormat="1" ht="13.5" spans="6:6">
      <c r="F4647" s="126"/>
    </row>
    <row r="4648" s="64" customFormat="1" ht="13.5" spans="6:6">
      <c r="F4648" s="126"/>
    </row>
    <row r="4649" s="64" customFormat="1" ht="13.5" spans="6:6">
      <c r="F4649" s="126"/>
    </row>
    <row r="4650" s="64" customFormat="1" ht="13.5" spans="6:6">
      <c r="F4650" s="126"/>
    </row>
    <row r="4651" s="64" customFormat="1" ht="13.5" spans="6:6">
      <c r="F4651" s="126"/>
    </row>
    <row r="4652" s="64" customFormat="1" ht="13.5" spans="6:6">
      <c r="F4652" s="126"/>
    </row>
    <row r="4653" s="64" customFormat="1" ht="13.5" spans="6:6">
      <c r="F4653" s="126"/>
    </row>
    <row r="4654" s="64" customFormat="1" ht="13.5" spans="6:6">
      <c r="F4654" s="126"/>
    </row>
    <row r="4655" s="64" customFormat="1" ht="13.5" spans="6:6">
      <c r="F4655" s="126"/>
    </row>
    <row r="4656" s="64" customFormat="1" ht="13.5" spans="6:6">
      <c r="F4656" s="126"/>
    </row>
    <row r="4657" s="64" customFormat="1" ht="13.5" spans="6:6">
      <c r="F4657" s="126"/>
    </row>
    <row r="4658" s="64" customFormat="1" ht="13.5" spans="6:6">
      <c r="F4658" s="126"/>
    </row>
    <row r="4659" s="64" customFormat="1" ht="13.5" spans="6:6">
      <c r="F4659" s="126"/>
    </row>
    <row r="4660" s="64" customFormat="1" ht="13.5" spans="6:6">
      <c r="F4660" s="126"/>
    </row>
    <row r="4661" s="64" customFormat="1" ht="13.5" spans="6:6">
      <c r="F4661" s="126"/>
    </row>
    <row r="4662" s="64" customFormat="1" ht="13.5" spans="6:6">
      <c r="F4662" s="126"/>
    </row>
    <row r="4663" s="64" customFormat="1" ht="13.5" spans="6:6">
      <c r="F4663" s="126"/>
    </row>
    <row r="4664" s="64" customFormat="1" ht="13.5" spans="6:6">
      <c r="F4664" s="126"/>
    </row>
    <row r="4665" s="64" customFormat="1" ht="13.5" spans="6:6">
      <c r="F4665" s="126"/>
    </row>
    <row r="4666" s="64" customFormat="1" ht="13.5" spans="6:6">
      <c r="F4666" s="126"/>
    </row>
    <row r="4667" s="64" customFormat="1" ht="13.5" spans="6:6">
      <c r="F4667" s="126"/>
    </row>
    <row r="4668" s="64" customFormat="1" ht="13.5" spans="6:6">
      <c r="F4668" s="126"/>
    </row>
    <row r="4669" s="64" customFormat="1" ht="13.5" spans="6:6">
      <c r="F4669" s="126"/>
    </row>
    <row r="4670" s="64" customFormat="1" ht="13.5" spans="6:6">
      <c r="F4670" s="126"/>
    </row>
    <row r="4671" s="64" customFormat="1" ht="13.5" spans="6:6">
      <c r="F4671" s="126"/>
    </row>
    <row r="4672" s="64" customFormat="1" ht="13.5" spans="6:6">
      <c r="F4672" s="126"/>
    </row>
    <row r="4673" s="64" customFormat="1" ht="13.5" spans="6:6">
      <c r="F4673" s="126"/>
    </row>
    <row r="4674" s="64" customFormat="1" ht="13.5" spans="6:6">
      <c r="F4674" s="126"/>
    </row>
    <row r="4675" s="64" customFormat="1" ht="13.5" spans="6:6">
      <c r="F4675" s="126"/>
    </row>
    <row r="4676" s="64" customFormat="1" ht="13.5" spans="6:6">
      <c r="F4676" s="126"/>
    </row>
    <row r="4677" s="64" customFormat="1" ht="13.5" spans="6:6">
      <c r="F4677" s="126"/>
    </row>
    <row r="4678" s="64" customFormat="1" ht="13.5" spans="6:6">
      <c r="F4678" s="126"/>
    </row>
    <row r="4679" s="64" customFormat="1" ht="13.5" spans="6:6">
      <c r="F4679" s="126"/>
    </row>
    <row r="4680" s="64" customFormat="1" ht="13.5" spans="6:6">
      <c r="F4680" s="126"/>
    </row>
    <row r="4681" s="64" customFormat="1" ht="13.5" spans="6:6">
      <c r="F4681" s="126"/>
    </row>
    <row r="4682" s="64" customFormat="1" ht="13.5" spans="6:6">
      <c r="F4682" s="126"/>
    </row>
    <row r="4683" s="64" customFormat="1" ht="13.5" spans="6:6">
      <c r="F4683" s="126"/>
    </row>
    <row r="4684" s="64" customFormat="1" ht="13.5" spans="6:6">
      <c r="F4684" s="126"/>
    </row>
    <row r="4685" s="64" customFormat="1" ht="13.5" spans="6:6">
      <c r="F4685" s="126"/>
    </row>
    <row r="4686" s="64" customFormat="1" ht="13.5" spans="6:6">
      <c r="F4686" s="126"/>
    </row>
    <row r="4687" s="64" customFormat="1" ht="13.5" spans="6:6">
      <c r="F4687" s="126"/>
    </row>
    <row r="4688" s="64" customFormat="1" ht="13.5" spans="6:6">
      <c r="F4688" s="126"/>
    </row>
    <row r="4689" s="64" customFormat="1" ht="13.5" spans="6:6">
      <c r="F4689" s="126"/>
    </row>
    <row r="4690" s="64" customFormat="1" ht="13.5" spans="6:6">
      <c r="F4690" s="126"/>
    </row>
    <row r="4691" s="64" customFormat="1" ht="13.5" spans="6:6">
      <c r="F4691" s="126"/>
    </row>
    <row r="4692" s="64" customFormat="1" ht="13.5" spans="6:6">
      <c r="F4692" s="126"/>
    </row>
    <row r="4693" s="64" customFormat="1" ht="13.5" spans="6:6">
      <c r="F4693" s="126"/>
    </row>
    <row r="4694" s="64" customFormat="1" ht="13.5" spans="6:6">
      <c r="F4694" s="126"/>
    </row>
    <row r="4695" s="64" customFormat="1" ht="13.5" spans="6:6">
      <c r="F4695" s="126"/>
    </row>
    <row r="4696" s="64" customFormat="1" ht="13.5" spans="6:6">
      <c r="F4696" s="126"/>
    </row>
    <row r="4697" s="64" customFormat="1" ht="13.5" spans="6:6">
      <c r="F4697" s="126"/>
    </row>
    <row r="4698" s="64" customFormat="1" ht="13.5" spans="6:6">
      <c r="F4698" s="126"/>
    </row>
    <row r="4699" s="64" customFormat="1" ht="13.5" spans="6:6">
      <c r="F4699" s="126"/>
    </row>
    <row r="4700" s="64" customFormat="1" ht="13.5" spans="6:6">
      <c r="F4700" s="126"/>
    </row>
    <row r="4701" s="64" customFormat="1" ht="13.5" spans="6:6">
      <c r="F4701" s="126"/>
    </row>
    <row r="4702" s="64" customFormat="1" ht="13.5" spans="6:6">
      <c r="F4702" s="126"/>
    </row>
    <row r="4703" s="64" customFormat="1" ht="13.5" spans="6:6">
      <c r="F4703" s="126"/>
    </row>
    <row r="4704" s="64" customFormat="1" ht="13.5" spans="6:6">
      <c r="F4704" s="126"/>
    </row>
    <row r="4705" s="64" customFormat="1" ht="13.5" spans="6:6">
      <c r="F4705" s="126"/>
    </row>
    <row r="4706" s="64" customFormat="1" ht="13.5" spans="6:6">
      <c r="F4706" s="126"/>
    </row>
    <row r="4707" s="64" customFormat="1" ht="13.5" spans="6:6">
      <c r="F4707" s="126"/>
    </row>
    <row r="4708" s="64" customFormat="1" ht="13.5" spans="6:6">
      <c r="F4708" s="126"/>
    </row>
    <row r="4709" s="64" customFormat="1" ht="13.5" spans="6:6">
      <c r="F4709" s="126"/>
    </row>
    <row r="4710" s="64" customFormat="1" ht="13.5" spans="6:6">
      <c r="F4710" s="126"/>
    </row>
    <row r="4711" s="64" customFormat="1" ht="13.5" spans="6:6">
      <c r="F4711" s="126"/>
    </row>
    <row r="4712" s="64" customFormat="1" ht="13.5" spans="6:6">
      <c r="F4712" s="126"/>
    </row>
    <row r="4713" s="64" customFormat="1" ht="13.5" spans="6:6">
      <c r="F4713" s="126"/>
    </row>
    <row r="4714" s="64" customFormat="1" ht="13.5" spans="6:6">
      <c r="F4714" s="126"/>
    </row>
    <row r="4715" s="64" customFormat="1" ht="13.5" spans="6:6">
      <c r="F4715" s="126"/>
    </row>
    <row r="4716" s="64" customFormat="1" ht="13.5" spans="6:6">
      <c r="F4716" s="126"/>
    </row>
    <row r="4717" s="64" customFormat="1" ht="13.5" spans="6:6">
      <c r="F4717" s="126"/>
    </row>
    <row r="4718" s="64" customFormat="1" ht="13.5" spans="6:6">
      <c r="F4718" s="126"/>
    </row>
    <row r="4719" s="64" customFormat="1" ht="13.5" spans="6:6">
      <c r="F4719" s="126"/>
    </row>
    <row r="4720" s="64" customFormat="1" ht="13.5" spans="6:6">
      <c r="F4720" s="126"/>
    </row>
    <row r="4721" s="64" customFormat="1" ht="13.5" spans="6:6">
      <c r="F4721" s="126"/>
    </row>
    <row r="4722" s="64" customFormat="1" ht="13.5" spans="6:6">
      <c r="F4722" s="126"/>
    </row>
    <row r="4723" s="64" customFormat="1" ht="13.5" spans="6:6">
      <c r="F4723" s="126"/>
    </row>
    <row r="4724" s="64" customFormat="1" ht="13.5" spans="6:6">
      <c r="F4724" s="126"/>
    </row>
    <row r="4725" s="64" customFormat="1" ht="13.5" spans="6:6">
      <c r="F4725" s="126"/>
    </row>
    <row r="4726" s="64" customFormat="1" ht="13.5" spans="6:6">
      <c r="F4726" s="126"/>
    </row>
    <row r="4727" s="64" customFormat="1" ht="13.5" spans="6:6">
      <c r="F4727" s="126"/>
    </row>
    <row r="4728" s="64" customFormat="1" ht="13.5" spans="6:6">
      <c r="F4728" s="126"/>
    </row>
    <row r="4729" s="64" customFormat="1" ht="13.5" spans="6:6">
      <c r="F4729" s="126"/>
    </row>
    <row r="4730" s="64" customFormat="1" ht="13.5" spans="6:6">
      <c r="F4730" s="126"/>
    </row>
    <row r="4731" s="64" customFormat="1" ht="13.5" spans="6:6">
      <c r="F4731" s="126"/>
    </row>
    <row r="4732" s="64" customFormat="1" ht="13.5" spans="6:6">
      <c r="F4732" s="126"/>
    </row>
    <row r="4733" s="64" customFormat="1" ht="13.5" spans="6:6">
      <c r="F4733" s="126"/>
    </row>
    <row r="4734" s="64" customFormat="1" ht="13.5" spans="6:6">
      <c r="F4734" s="126"/>
    </row>
    <row r="4735" s="64" customFormat="1" ht="13.5" spans="6:6">
      <c r="F4735" s="126"/>
    </row>
    <row r="4736" s="64" customFormat="1" ht="13.5" spans="6:6">
      <c r="F4736" s="126"/>
    </row>
    <row r="4737" s="64" customFormat="1" ht="13.5" spans="6:6">
      <c r="F4737" s="126"/>
    </row>
    <row r="4738" s="64" customFormat="1" ht="13.5" spans="6:6">
      <c r="F4738" s="126"/>
    </row>
    <row r="4739" s="64" customFormat="1" ht="13.5" spans="6:6">
      <c r="F4739" s="126"/>
    </row>
    <row r="4740" s="64" customFormat="1" ht="13.5" spans="6:6">
      <c r="F4740" s="126"/>
    </row>
    <row r="4741" s="64" customFormat="1" ht="13.5" spans="6:6">
      <c r="F4741" s="126"/>
    </row>
    <row r="4742" s="64" customFormat="1" ht="13.5" spans="6:6">
      <c r="F4742" s="126"/>
    </row>
    <row r="4743" s="64" customFormat="1" ht="13.5" spans="6:6">
      <c r="F4743" s="126"/>
    </row>
    <row r="4744" s="64" customFormat="1" ht="13.5" spans="6:6">
      <c r="F4744" s="126"/>
    </row>
    <row r="4745" s="64" customFormat="1" ht="13.5" spans="6:6">
      <c r="F4745" s="126"/>
    </row>
    <row r="4746" s="64" customFormat="1" ht="13.5" spans="6:6">
      <c r="F4746" s="126"/>
    </row>
    <row r="4747" s="64" customFormat="1" ht="13.5" spans="6:6">
      <c r="F4747" s="126"/>
    </row>
    <row r="4748" s="64" customFormat="1" ht="13.5" spans="6:6">
      <c r="F4748" s="126"/>
    </row>
    <row r="4749" s="64" customFormat="1" ht="13.5" spans="6:6">
      <c r="F4749" s="126"/>
    </row>
    <row r="4750" s="64" customFormat="1" ht="13.5" spans="6:6">
      <c r="F4750" s="126"/>
    </row>
    <row r="4751" s="64" customFormat="1" ht="13.5" spans="6:6">
      <c r="F4751" s="126"/>
    </row>
    <row r="4752" s="64" customFormat="1" ht="13.5" spans="6:6">
      <c r="F4752" s="126"/>
    </row>
    <row r="4753" s="64" customFormat="1" ht="13.5" spans="6:6">
      <c r="F4753" s="126"/>
    </row>
    <row r="4754" s="64" customFormat="1" ht="13.5" spans="6:6">
      <c r="F4754" s="126"/>
    </row>
    <row r="4755" s="64" customFormat="1" ht="13.5" spans="6:6">
      <c r="F4755" s="126"/>
    </row>
    <row r="4756" s="64" customFormat="1" ht="13.5" spans="6:6">
      <c r="F4756" s="126"/>
    </row>
    <row r="4757" s="64" customFormat="1" ht="13.5" spans="6:6">
      <c r="F4757" s="126"/>
    </row>
    <row r="4758" s="64" customFormat="1" ht="13.5" spans="6:6">
      <c r="F4758" s="126"/>
    </row>
    <row r="4759" s="64" customFormat="1" ht="13.5" spans="6:6">
      <c r="F4759" s="126"/>
    </row>
    <row r="4760" s="64" customFormat="1" ht="13.5" spans="6:6">
      <c r="F4760" s="126"/>
    </row>
    <row r="4761" s="64" customFormat="1" ht="13.5" spans="6:6">
      <c r="F4761" s="126"/>
    </row>
    <row r="4762" s="64" customFormat="1" ht="13.5" spans="6:6">
      <c r="F4762" s="126"/>
    </row>
    <row r="4763" s="64" customFormat="1" ht="13.5" spans="6:6">
      <c r="F4763" s="126"/>
    </row>
    <row r="4764" s="64" customFormat="1" ht="13.5" spans="6:6">
      <c r="F4764" s="126"/>
    </row>
    <row r="4765" s="64" customFormat="1" ht="13.5" spans="6:6">
      <c r="F4765" s="126"/>
    </row>
    <row r="4766" s="64" customFormat="1" ht="13.5" spans="6:6">
      <c r="F4766" s="126"/>
    </row>
    <row r="4767" s="64" customFormat="1" ht="13.5" spans="6:6">
      <c r="F4767" s="126"/>
    </row>
    <row r="4768" s="64" customFormat="1" ht="13.5" spans="6:6">
      <c r="F4768" s="126"/>
    </row>
    <row r="4769" s="64" customFormat="1" ht="13.5" spans="6:6">
      <c r="F4769" s="126"/>
    </row>
    <row r="4770" s="64" customFormat="1" ht="13.5" spans="6:6">
      <c r="F4770" s="126"/>
    </row>
    <row r="4771" s="64" customFormat="1" ht="13.5" spans="6:6">
      <c r="F4771" s="126"/>
    </row>
    <row r="4772" s="64" customFormat="1" ht="13.5" spans="6:6">
      <c r="F4772" s="126"/>
    </row>
    <row r="4773" s="64" customFormat="1" ht="13.5" spans="6:6">
      <c r="F4773" s="126"/>
    </row>
    <row r="4774" s="64" customFormat="1" ht="13.5" spans="6:6">
      <c r="F4774" s="126"/>
    </row>
    <row r="4775" s="64" customFormat="1" ht="13.5" spans="6:6">
      <c r="F4775" s="126"/>
    </row>
    <row r="4776" s="64" customFormat="1" ht="13.5" spans="6:6">
      <c r="F4776" s="126"/>
    </row>
    <row r="4777" s="64" customFormat="1" ht="13.5" spans="6:6">
      <c r="F4777" s="126"/>
    </row>
    <row r="4778" s="64" customFormat="1" ht="13.5" spans="6:6">
      <c r="F4778" s="126"/>
    </row>
    <row r="4779" s="64" customFormat="1" ht="13.5" spans="6:6">
      <c r="F4779" s="126"/>
    </row>
    <row r="4780" s="64" customFormat="1" ht="13.5" spans="6:6">
      <c r="F4780" s="126"/>
    </row>
    <row r="4781" s="64" customFormat="1" ht="13.5" spans="6:6">
      <c r="F4781" s="126"/>
    </row>
    <row r="4782" s="64" customFormat="1" ht="13.5" spans="6:6">
      <c r="F4782" s="126"/>
    </row>
    <row r="4783" s="64" customFormat="1" ht="13.5" spans="6:6">
      <c r="F4783" s="126"/>
    </row>
    <row r="4784" s="64" customFormat="1" ht="13.5" spans="6:6">
      <c r="F4784" s="126"/>
    </row>
    <row r="4785" s="64" customFormat="1" ht="13.5" spans="6:6">
      <c r="F4785" s="126"/>
    </row>
    <row r="4786" s="64" customFormat="1" ht="13.5" spans="6:6">
      <c r="F4786" s="126"/>
    </row>
    <row r="4787" s="64" customFormat="1" ht="13.5" spans="6:6">
      <c r="F4787" s="126"/>
    </row>
    <row r="4788" s="64" customFormat="1" ht="13.5" spans="6:6">
      <c r="F4788" s="126"/>
    </row>
    <row r="4789" s="64" customFormat="1" ht="13.5" spans="6:6">
      <c r="F4789" s="126"/>
    </row>
    <row r="4790" s="64" customFormat="1" ht="13.5" spans="6:6">
      <c r="F4790" s="126"/>
    </row>
    <row r="4791" s="64" customFormat="1" ht="13.5" spans="6:6">
      <c r="F4791" s="126"/>
    </row>
    <row r="4792" s="64" customFormat="1" ht="13.5" spans="6:6">
      <c r="F4792" s="126"/>
    </row>
    <row r="4793" s="64" customFormat="1" ht="13.5" spans="6:6">
      <c r="F4793" s="126"/>
    </row>
    <row r="4794" s="64" customFormat="1" ht="13.5" spans="6:6">
      <c r="F4794" s="126"/>
    </row>
    <row r="4795" s="64" customFormat="1" ht="13.5" spans="6:6">
      <c r="F4795" s="126"/>
    </row>
    <row r="4796" s="64" customFormat="1" ht="13.5" spans="6:6">
      <c r="F4796" s="126"/>
    </row>
    <row r="4797" s="64" customFormat="1" ht="13.5" spans="6:6">
      <c r="F4797" s="126"/>
    </row>
    <row r="4798" s="64" customFormat="1" ht="13.5" spans="6:6">
      <c r="F4798" s="126"/>
    </row>
    <row r="4799" s="64" customFormat="1" ht="13.5" spans="6:6">
      <c r="F4799" s="126"/>
    </row>
    <row r="4800" s="64" customFormat="1" ht="13.5" spans="6:6">
      <c r="F4800" s="126"/>
    </row>
    <row r="4801" s="64" customFormat="1" ht="13.5" spans="6:6">
      <c r="F4801" s="126"/>
    </row>
    <row r="4802" s="64" customFormat="1" ht="13.5" spans="6:6">
      <c r="F4802" s="126"/>
    </row>
    <row r="4803" s="64" customFormat="1" ht="13.5" spans="6:6">
      <c r="F4803" s="126"/>
    </row>
    <row r="4804" s="64" customFormat="1" ht="13.5" spans="6:6">
      <c r="F4804" s="126"/>
    </row>
    <row r="4805" s="64" customFormat="1" ht="13.5" spans="6:6">
      <c r="F4805" s="126"/>
    </row>
    <row r="4806" s="64" customFormat="1" ht="13.5" spans="6:6">
      <c r="F4806" s="126"/>
    </row>
    <row r="4807" s="64" customFormat="1" ht="13.5" spans="6:6">
      <c r="F4807" s="126"/>
    </row>
    <row r="4808" s="64" customFormat="1" ht="13.5" spans="6:6">
      <c r="F4808" s="126"/>
    </row>
    <row r="4809" s="64" customFormat="1" ht="13.5" spans="6:6">
      <c r="F4809" s="126"/>
    </row>
    <row r="4810" s="64" customFormat="1" ht="13.5" spans="6:6">
      <c r="F4810" s="126"/>
    </row>
    <row r="4811" s="64" customFormat="1" ht="13.5" spans="6:6">
      <c r="F4811" s="126"/>
    </row>
    <row r="4812" s="64" customFormat="1" ht="13.5" spans="6:6">
      <c r="F4812" s="126"/>
    </row>
    <row r="4813" s="64" customFormat="1" ht="13.5" spans="6:6">
      <c r="F4813" s="126"/>
    </row>
    <row r="4814" s="64" customFormat="1" ht="13.5" spans="6:6">
      <c r="F4814" s="126"/>
    </row>
    <row r="4815" s="64" customFormat="1" ht="13.5" spans="6:6">
      <c r="F4815" s="126"/>
    </row>
    <row r="4816" s="64" customFormat="1" ht="13.5" spans="6:6">
      <c r="F4816" s="126"/>
    </row>
    <row r="4817" s="64" customFormat="1" ht="13.5" spans="6:6">
      <c r="F4817" s="126"/>
    </row>
    <row r="4818" s="64" customFormat="1" ht="13.5" spans="6:6">
      <c r="F4818" s="126"/>
    </row>
    <row r="4819" s="64" customFormat="1" ht="13.5" spans="6:6">
      <c r="F4819" s="126"/>
    </row>
    <row r="4820" s="64" customFormat="1" ht="13.5" spans="6:6">
      <c r="F4820" s="126"/>
    </row>
    <row r="4821" s="64" customFormat="1" ht="13.5" spans="6:6">
      <c r="F4821" s="126"/>
    </row>
    <row r="4822" s="64" customFormat="1" ht="13.5" spans="6:6">
      <c r="F4822" s="126"/>
    </row>
    <row r="4823" s="64" customFormat="1" ht="13.5" spans="6:6">
      <c r="F4823" s="126"/>
    </row>
    <row r="4824" s="64" customFormat="1" ht="13.5" spans="6:6">
      <c r="F4824" s="126"/>
    </row>
    <row r="4825" s="64" customFormat="1" ht="13.5" spans="6:6">
      <c r="F4825" s="126"/>
    </row>
    <row r="4826" s="64" customFormat="1" ht="13.5" spans="6:6">
      <c r="F4826" s="126"/>
    </row>
    <row r="4827" s="64" customFormat="1" ht="13.5" spans="6:6">
      <c r="F4827" s="126"/>
    </row>
    <row r="4828" s="64" customFormat="1" ht="13.5" spans="6:6">
      <c r="F4828" s="126"/>
    </row>
    <row r="4829" s="64" customFormat="1" ht="13.5" spans="6:6">
      <c r="F4829" s="126"/>
    </row>
    <row r="4830" s="64" customFormat="1" ht="13.5" spans="6:6">
      <c r="F4830" s="126"/>
    </row>
    <row r="4831" s="64" customFormat="1" ht="13.5" spans="6:6">
      <c r="F4831" s="126"/>
    </row>
    <row r="4832" s="64" customFormat="1" ht="13.5" spans="6:6">
      <c r="F4832" s="126"/>
    </row>
    <row r="4833" s="64" customFormat="1" ht="13.5" spans="6:6">
      <c r="F4833" s="126"/>
    </row>
    <row r="4834" s="64" customFormat="1" ht="13.5" spans="6:6">
      <c r="F4834" s="126"/>
    </row>
    <row r="4835" s="64" customFormat="1" ht="13.5" spans="6:6">
      <c r="F4835" s="126"/>
    </row>
    <row r="4836" s="64" customFormat="1" ht="13.5" spans="6:6">
      <c r="F4836" s="126"/>
    </row>
    <row r="4837" s="64" customFormat="1" ht="13.5" spans="6:6">
      <c r="F4837" s="126"/>
    </row>
    <row r="4838" s="64" customFormat="1" ht="13.5" spans="6:6">
      <c r="F4838" s="126"/>
    </row>
    <row r="4839" s="64" customFormat="1" ht="13.5" spans="6:6">
      <c r="F4839" s="126"/>
    </row>
    <row r="4840" s="64" customFormat="1" ht="13.5" spans="6:6">
      <c r="F4840" s="126"/>
    </row>
    <row r="4841" s="64" customFormat="1" ht="13.5" spans="6:6">
      <c r="F4841" s="126"/>
    </row>
    <row r="4842" s="64" customFormat="1" ht="13.5" spans="6:6">
      <c r="F4842" s="126"/>
    </row>
    <row r="4843" s="64" customFormat="1" ht="13.5" spans="6:6">
      <c r="F4843" s="126"/>
    </row>
    <row r="4844" s="64" customFormat="1" ht="13.5" spans="6:6">
      <c r="F4844" s="126"/>
    </row>
    <row r="4845" s="64" customFormat="1" ht="13.5" spans="6:6">
      <c r="F4845" s="126"/>
    </row>
    <row r="4846" s="64" customFormat="1" ht="13.5" spans="6:6">
      <c r="F4846" s="126"/>
    </row>
    <row r="4847" s="64" customFormat="1" ht="13.5" spans="6:6">
      <c r="F4847" s="126"/>
    </row>
    <row r="4848" s="64" customFormat="1" ht="13.5" spans="6:6">
      <c r="F4848" s="126"/>
    </row>
    <row r="4849" s="64" customFormat="1" ht="13.5" spans="6:6">
      <c r="F4849" s="126"/>
    </row>
    <row r="4850" s="64" customFormat="1" ht="13.5" spans="6:6">
      <c r="F4850" s="126"/>
    </row>
    <row r="4851" s="64" customFormat="1" ht="13.5" spans="6:6">
      <c r="F4851" s="126"/>
    </row>
    <row r="4852" s="64" customFormat="1" ht="13.5" spans="6:6">
      <c r="F4852" s="126"/>
    </row>
    <row r="4853" s="64" customFormat="1" ht="13.5" spans="6:6">
      <c r="F4853" s="126"/>
    </row>
    <row r="4854" s="64" customFormat="1" ht="13.5" spans="6:6">
      <c r="F4854" s="126"/>
    </row>
    <row r="4855" s="64" customFormat="1" ht="13.5" spans="6:6">
      <c r="F4855" s="126"/>
    </row>
    <row r="4856" s="64" customFormat="1" ht="13.5" spans="6:6">
      <c r="F4856" s="126"/>
    </row>
    <row r="4857" s="64" customFormat="1" ht="13.5" spans="6:6">
      <c r="F4857" s="126"/>
    </row>
    <row r="4858" s="64" customFormat="1" ht="13.5" spans="6:6">
      <c r="F4858" s="126"/>
    </row>
    <row r="4859" s="64" customFormat="1" ht="13.5" spans="6:6">
      <c r="F4859" s="126"/>
    </row>
    <row r="4860" s="64" customFormat="1" ht="13.5" spans="6:6">
      <c r="F4860" s="126"/>
    </row>
    <row r="4861" s="64" customFormat="1" ht="13.5" spans="6:6">
      <c r="F4861" s="126"/>
    </row>
    <row r="4862" s="64" customFormat="1" ht="13.5" spans="6:6">
      <c r="F4862" s="126"/>
    </row>
    <row r="4863" s="64" customFormat="1" ht="13.5" spans="6:6">
      <c r="F4863" s="126"/>
    </row>
    <row r="4864" s="64" customFormat="1" ht="13.5" spans="6:6">
      <c r="F4864" s="126"/>
    </row>
    <row r="4865" s="64" customFormat="1" ht="13.5" spans="6:6">
      <c r="F4865" s="126"/>
    </row>
    <row r="4866" s="64" customFormat="1" ht="13.5" spans="6:6">
      <c r="F4866" s="126"/>
    </row>
    <row r="4867" s="64" customFormat="1" ht="13.5" spans="6:6">
      <c r="F4867" s="126"/>
    </row>
    <row r="4868" s="64" customFormat="1" ht="13.5" spans="6:6">
      <c r="F4868" s="126"/>
    </row>
    <row r="4869" s="64" customFormat="1" ht="13.5" spans="6:6">
      <c r="F4869" s="126"/>
    </row>
    <row r="4870" s="64" customFormat="1" ht="13.5" spans="6:6">
      <c r="F4870" s="126"/>
    </row>
    <row r="4871" s="64" customFormat="1" ht="13.5" spans="6:6">
      <c r="F4871" s="126"/>
    </row>
    <row r="4872" s="64" customFormat="1" ht="13.5" spans="6:6">
      <c r="F4872" s="126"/>
    </row>
    <row r="4873" s="64" customFormat="1" ht="13.5" spans="6:6">
      <c r="F4873" s="126"/>
    </row>
    <row r="4874" s="64" customFormat="1" ht="13.5" spans="6:6">
      <c r="F4874" s="126"/>
    </row>
    <row r="4875" s="64" customFormat="1" ht="13.5" spans="6:6">
      <c r="F4875" s="126"/>
    </row>
    <row r="4876" s="64" customFormat="1" ht="13.5" spans="6:6">
      <c r="F4876" s="126"/>
    </row>
    <row r="4877" s="64" customFormat="1" ht="13.5" spans="6:6">
      <c r="F4877" s="126"/>
    </row>
    <row r="4878" s="64" customFormat="1" ht="13.5" spans="6:6">
      <c r="F4878" s="126"/>
    </row>
    <row r="4879" s="64" customFormat="1" ht="13.5" spans="6:6">
      <c r="F4879" s="126"/>
    </row>
    <row r="4880" s="64" customFormat="1" ht="13.5" spans="6:6">
      <c r="F4880" s="126"/>
    </row>
    <row r="4881" s="64" customFormat="1" ht="13.5" spans="6:6">
      <c r="F4881" s="126"/>
    </row>
    <row r="4882" s="64" customFormat="1" ht="13.5" spans="6:6">
      <c r="F4882" s="126"/>
    </row>
    <row r="4883" s="64" customFormat="1" ht="13.5" spans="6:6">
      <c r="F4883" s="126"/>
    </row>
    <row r="4884" s="64" customFormat="1" ht="13.5" spans="6:6">
      <c r="F4884" s="126"/>
    </row>
    <row r="4885" s="64" customFormat="1" ht="13.5" spans="6:6">
      <c r="F4885" s="126"/>
    </row>
    <row r="4886" s="64" customFormat="1" ht="13.5" spans="6:6">
      <c r="F4886" s="126"/>
    </row>
    <row r="4887" s="64" customFormat="1" ht="13.5" spans="6:6">
      <c r="F4887" s="126"/>
    </row>
    <row r="4888" s="64" customFormat="1" ht="13.5" spans="6:6">
      <c r="F4888" s="126"/>
    </row>
    <row r="4889" s="64" customFormat="1" ht="13.5" spans="6:6">
      <c r="F4889" s="126"/>
    </row>
    <row r="4890" s="64" customFormat="1" ht="13.5" spans="6:6">
      <c r="F4890" s="126"/>
    </row>
    <row r="4891" s="64" customFormat="1" ht="13.5" spans="6:6">
      <c r="F4891" s="126"/>
    </row>
    <row r="4892" s="64" customFormat="1" ht="13.5" spans="6:6">
      <c r="F4892" s="126"/>
    </row>
    <row r="4893" s="64" customFormat="1" ht="13.5" spans="6:6">
      <c r="F4893" s="126"/>
    </row>
    <row r="4894" s="64" customFormat="1" ht="13.5" spans="6:6">
      <c r="F4894" s="126"/>
    </row>
    <row r="4895" s="64" customFormat="1" ht="13.5" spans="6:6">
      <c r="F4895" s="126"/>
    </row>
    <row r="4896" s="64" customFormat="1" ht="13.5" spans="6:6">
      <c r="F4896" s="126"/>
    </row>
    <row r="4897" s="64" customFormat="1" ht="13.5" spans="6:6">
      <c r="F4897" s="126"/>
    </row>
    <row r="4898" s="64" customFormat="1" ht="13.5" spans="6:6">
      <c r="F4898" s="126"/>
    </row>
    <row r="4899" s="64" customFormat="1" ht="13.5" spans="6:6">
      <c r="F4899" s="126"/>
    </row>
    <row r="4900" s="64" customFormat="1" ht="13.5" spans="6:6">
      <c r="F4900" s="126"/>
    </row>
    <row r="4901" s="64" customFormat="1" ht="13.5" spans="6:6">
      <c r="F4901" s="126"/>
    </row>
    <row r="4902" s="64" customFormat="1" ht="13.5" spans="6:6">
      <c r="F4902" s="126"/>
    </row>
    <row r="4903" s="64" customFormat="1" ht="13.5" spans="6:6">
      <c r="F4903" s="126"/>
    </row>
    <row r="4904" s="64" customFormat="1" ht="13.5" spans="6:6">
      <c r="F4904" s="126"/>
    </row>
    <row r="4905" s="64" customFormat="1" ht="13.5" spans="6:6">
      <c r="F4905" s="126"/>
    </row>
    <row r="4906" s="64" customFormat="1" ht="13.5" spans="6:6">
      <c r="F4906" s="126"/>
    </row>
    <row r="4907" s="64" customFormat="1" ht="13.5" spans="6:6">
      <c r="F4907" s="126"/>
    </row>
    <row r="4908" s="64" customFormat="1" ht="13.5" spans="6:6">
      <c r="F4908" s="126"/>
    </row>
    <row r="4909" s="64" customFormat="1" ht="13.5" spans="6:6">
      <c r="F4909" s="126"/>
    </row>
    <row r="4910" s="64" customFormat="1" ht="13.5" spans="6:6">
      <c r="F4910" s="126"/>
    </row>
    <row r="4911" s="64" customFormat="1" ht="13.5" spans="6:6">
      <c r="F4911" s="126"/>
    </row>
    <row r="4912" s="64" customFormat="1" ht="13.5" spans="6:6">
      <c r="F4912" s="126"/>
    </row>
    <row r="4913" s="64" customFormat="1" ht="13.5" spans="6:6">
      <c r="F4913" s="126"/>
    </row>
    <row r="4914" s="64" customFormat="1" ht="13.5" spans="6:6">
      <c r="F4914" s="126"/>
    </row>
    <row r="4915" s="64" customFormat="1" ht="13.5" spans="6:6">
      <c r="F4915" s="126"/>
    </row>
    <row r="4916" s="64" customFormat="1" ht="13.5" spans="6:6">
      <c r="F4916" s="126"/>
    </row>
    <row r="4917" s="64" customFormat="1" ht="13.5" spans="6:6">
      <c r="F4917" s="126"/>
    </row>
    <row r="4918" s="64" customFormat="1" ht="13.5" spans="6:6">
      <c r="F4918" s="126"/>
    </row>
    <row r="4919" s="64" customFormat="1" ht="13.5" spans="6:6">
      <c r="F4919" s="126"/>
    </row>
    <row r="4920" s="64" customFormat="1" ht="13.5" spans="6:6">
      <c r="F4920" s="126"/>
    </row>
    <row r="4921" s="64" customFormat="1" ht="13.5" spans="6:6">
      <c r="F4921" s="126"/>
    </row>
    <row r="4922" s="64" customFormat="1" ht="13.5" spans="6:6">
      <c r="F4922" s="126"/>
    </row>
    <row r="4923" s="64" customFormat="1" ht="13.5" spans="6:6">
      <c r="F4923" s="126"/>
    </row>
    <row r="4924" s="64" customFormat="1" ht="13.5" spans="6:6">
      <c r="F4924" s="126"/>
    </row>
    <row r="4925" s="64" customFormat="1" ht="13.5" spans="6:6">
      <c r="F4925" s="126"/>
    </row>
    <row r="4926" s="64" customFormat="1" ht="13.5" spans="6:6">
      <c r="F4926" s="126"/>
    </row>
    <row r="4927" s="64" customFormat="1" ht="13.5" spans="6:6">
      <c r="F4927" s="126"/>
    </row>
    <row r="4928" s="64" customFormat="1" ht="13.5" spans="6:6">
      <c r="F4928" s="126"/>
    </row>
    <row r="4929" s="64" customFormat="1" ht="13.5" spans="6:6">
      <c r="F4929" s="126"/>
    </row>
    <row r="4930" s="64" customFormat="1" ht="13.5" spans="6:6">
      <c r="F4930" s="126"/>
    </row>
    <row r="4931" s="64" customFormat="1" ht="13.5" spans="6:6">
      <c r="F4931" s="126"/>
    </row>
    <row r="4932" s="64" customFormat="1" ht="13.5" spans="6:6">
      <c r="F4932" s="126"/>
    </row>
    <row r="4933" s="64" customFormat="1" ht="13.5" spans="6:6">
      <c r="F4933" s="126"/>
    </row>
    <row r="4934" s="64" customFormat="1" ht="13.5" spans="6:6">
      <c r="F4934" s="126"/>
    </row>
    <row r="4935" s="64" customFormat="1" ht="13.5" spans="6:6">
      <c r="F4935" s="126"/>
    </row>
    <row r="4936" s="64" customFormat="1" ht="13.5" spans="6:6">
      <c r="F4936" s="126"/>
    </row>
    <row r="4937" s="64" customFormat="1" ht="13.5" spans="6:6">
      <c r="F4937" s="126"/>
    </row>
    <row r="4938" s="64" customFormat="1" ht="13.5" spans="6:6">
      <c r="F4938" s="126"/>
    </row>
    <row r="4939" s="64" customFormat="1" ht="13.5" spans="6:6">
      <c r="F4939" s="126"/>
    </row>
    <row r="4940" s="64" customFormat="1" ht="13.5" spans="6:6">
      <c r="F4940" s="126"/>
    </row>
    <row r="4941" s="64" customFormat="1" ht="13.5" spans="6:6">
      <c r="F4941" s="126"/>
    </row>
    <row r="4942" s="64" customFormat="1" ht="13.5" spans="6:6">
      <c r="F4942" s="126"/>
    </row>
    <row r="4943" s="64" customFormat="1" ht="13.5" spans="6:6">
      <c r="F4943" s="126"/>
    </row>
    <row r="4944" s="64" customFormat="1" ht="13.5" spans="6:6">
      <c r="F4944" s="126"/>
    </row>
    <row r="4945" s="64" customFormat="1" ht="13.5" spans="6:6">
      <c r="F4945" s="126"/>
    </row>
    <row r="4946" s="64" customFormat="1" ht="13.5" spans="6:6">
      <c r="F4946" s="126"/>
    </row>
    <row r="4947" s="64" customFormat="1" ht="13.5" spans="6:6">
      <c r="F4947" s="126"/>
    </row>
    <row r="4948" s="64" customFormat="1" ht="13.5" spans="6:6">
      <c r="F4948" s="126"/>
    </row>
    <row r="4949" s="64" customFormat="1" ht="13.5" spans="6:6">
      <c r="F4949" s="126"/>
    </row>
    <row r="4950" s="64" customFormat="1" ht="13.5" spans="6:6">
      <c r="F4950" s="126"/>
    </row>
    <row r="4951" s="64" customFormat="1" ht="13.5" spans="6:6">
      <c r="F4951" s="126"/>
    </row>
    <row r="4952" s="64" customFormat="1" ht="13.5" spans="6:6">
      <c r="F4952" s="126"/>
    </row>
    <row r="4953" s="64" customFormat="1" ht="13.5" spans="6:6">
      <c r="F4953" s="126"/>
    </row>
    <row r="4954" s="64" customFormat="1" ht="13.5" spans="6:6">
      <c r="F4954" s="126"/>
    </row>
    <row r="4955" s="64" customFormat="1" ht="13.5" spans="6:6">
      <c r="F4955" s="126"/>
    </row>
    <row r="4956" s="64" customFormat="1" ht="13.5" spans="6:6">
      <c r="F4956" s="126"/>
    </row>
    <row r="4957" s="64" customFormat="1" ht="13.5" spans="6:6">
      <c r="F4957" s="126"/>
    </row>
    <row r="4958" s="64" customFormat="1" ht="13.5" spans="6:6">
      <c r="F4958" s="126"/>
    </row>
    <row r="4959" s="64" customFormat="1" ht="13.5" spans="6:6">
      <c r="F4959" s="126"/>
    </row>
    <row r="4960" s="64" customFormat="1" ht="13.5" spans="6:6">
      <c r="F4960" s="126"/>
    </row>
    <row r="4961" s="64" customFormat="1" ht="13.5" spans="6:6">
      <c r="F4961" s="126"/>
    </row>
    <row r="4962" s="64" customFormat="1" ht="13.5" spans="6:6">
      <c r="F4962" s="126"/>
    </row>
    <row r="4963" s="64" customFormat="1" ht="13.5" spans="6:6">
      <c r="F4963" s="126"/>
    </row>
    <row r="4964" s="64" customFormat="1" ht="13.5" spans="6:6">
      <c r="F4964" s="126"/>
    </row>
    <row r="4965" s="64" customFormat="1" ht="13.5" spans="6:6">
      <c r="F4965" s="126"/>
    </row>
    <row r="4966" s="64" customFormat="1" ht="13.5" spans="6:6">
      <c r="F4966" s="126"/>
    </row>
    <row r="4967" s="64" customFormat="1" ht="13.5" spans="6:6">
      <c r="F4967" s="126"/>
    </row>
    <row r="4968" s="64" customFormat="1" ht="13.5" spans="6:6">
      <c r="F4968" s="126"/>
    </row>
    <row r="4969" s="64" customFormat="1" ht="13.5" spans="6:6">
      <c r="F4969" s="126"/>
    </row>
    <row r="4970" s="64" customFormat="1" ht="13.5" spans="6:6">
      <c r="F4970" s="126"/>
    </row>
    <row r="4971" s="64" customFormat="1" ht="13.5" spans="6:6">
      <c r="F4971" s="126"/>
    </row>
    <row r="4972" s="64" customFormat="1" ht="13.5" spans="6:6">
      <c r="F4972" s="126"/>
    </row>
    <row r="4973" s="64" customFormat="1" ht="13.5" spans="6:6">
      <c r="F4973" s="126"/>
    </row>
    <row r="4974" s="64" customFormat="1" ht="13.5" spans="6:6">
      <c r="F4974" s="126"/>
    </row>
    <row r="4975" s="64" customFormat="1" ht="13.5" spans="6:6">
      <c r="F4975" s="126"/>
    </row>
    <row r="4976" s="64" customFormat="1" ht="13.5" spans="6:6">
      <c r="F4976" s="126"/>
    </row>
    <row r="4977" s="64" customFormat="1" ht="13.5" spans="6:6">
      <c r="F4977" s="126"/>
    </row>
    <row r="4978" s="64" customFormat="1" ht="13.5" spans="6:6">
      <c r="F4978" s="126"/>
    </row>
    <row r="4979" s="64" customFormat="1" ht="13.5" spans="6:6">
      <c r="F4979" s="126"/>
    </row>
    <row r="4980" s="64" customFormat="1" ht="13.5" spans="6:6">
      <c r="F4980" s="126"/>
    </row>
    <row r="4981" s="64" customFormat="1" ht="13.5" spans="6:6">
      <c r="F4981" s="126"/>
    </row>
    <row r="4982" s="64" customFormat="1" ht="13.5" spans="6:6">
      <c r="F4982" s="126"/>
    </row>
    <row r="4983" s="64" customFormat="1" ht="13.5" spans="6:6">
      <c r="F4983" s="126"/>
    </row>
    <row r="4984" s="64" customFormat="1" ht="13.5" spans="6:6">
      <c r="F4984" s="126"/>
    </row>
    <row r="4985" s="64" customFormat="1" ht="13.5" spans="6:6">
      <c r="F4985" s="126"/>
    </row>
    <row r="4986" s="64" customFormat="1" ht="13.5" spans="6:6">
      <c r="F4986" s="126"/>
    </row>
    <row r="4987" s="64" customFormat="1" ht="13.5" spans="6:6">
      <c r="F4987" s="126"/>
    </row>
    <row r="4988" s="64" customFormat="1" ht="13.5" spans="6:6">
      <c r="F4988" s="126"/>
    </row>
    <row r="4989" s="64" customFormat="1" ht="13.5" spans="6:6">
      <c r="F4989" s="126"/>
    </row>
    <row r="4990" s="64" customFormat="1" ht="13.5" spans="6:6">
      <c r="F4990" s="126"/>
    </row>
    <row r="4991" s="64" customFormat="1" ht="13.5" spans="6:6">
      <c r="F4991" s="126"/>
    </row>
    <row r="4992" s="64" customFormat="1" ht="13.5" spans="6:6">
      <c r="F4992" s="126"/>
    </row>
    <row r="4993" s="64" customFormat="1" ht="13.5" spans="6:6">
      <c r="F4993" s="126"/>
    </row>
    <row r="4994" s="64" customFormat="1" ht="13.5" spans="6:6">
      <c r="F4994" s="126"/>
    </row>
    <row r="4995" s="64" customFormat="1" ht="13.5" spans="6:6">
      <c r="F4995" s="126"/>
    </row>
    <row r="4996" s="64" customFormat="1" ht="13.5" spans="6:6">
      <c r="F4996" s="126"/>
    </row>
    <row r="4997" s="64" customFormat="1" ht="13.5" spans="6:6">
      <c r="F4997" s="126"/>
    </row>
    <row r="4998" s="64" customFormat="1" ht="13.5" spans="6:6">
      <c r="F4998" s="126"/>
    </row>
    <row r="4999" s="64" customFormat="1" ht="13.5" spans="6:6">
      <c r="F4999" s="126"/>
    </row>
    <row r="5000" s="64" customFormat="1" ht="13.5" spans="6:6">
      <c r="F5000" s="126"/>
    </row>
    <row r="5001" s="64" customFormat="1" ht="13.5" spans="6:6">
      <c r="F5001" s="126"/>
    </row>
    <row r="5002" s="64" customFormat="1" ht="13.5" spans="6:6">
      <c r="F5002" s="126"/>
    </row>
    <row r="5003" s="64" customFormat="1" ht="13.5" spans="6:6">
      <c r="F5003" s="126"/>
    </row>
    <row r="5004" s="64" customFormat="1" ht="13.5" spans="6:6">
      <c r="F5004" s="126"/>
    </row>
    <row r="5005" s="64" customFormat="1" ht="13.5" spans="6:6">
      <c r="F5005" s="126"/>
    </row>
    <row r="5006" s="64" customFormat="1" ht="13.5" spans="6:6">
      <c r="F5006" s="126"/>
    </row>
    <row r="5007" s="64" customFormat="1" ht="13.5" spans="6:6">
      <c r="F5007" s="126"/>
    </row>
    <row r="5008" s="64" customFormat="1" ht="13.5" spans="6:6">
      <c r="F5008" s="126"/>
    </row>
    <row r="5009" s="64" customFormat="1" ht="13.5" spans="6:6">
      <c r="F5009" s="126"/>
    </row>
    <row r="5010" s="64" customFormat="1" ht="13.5" spans="6:6">
      <c r="F5010" s="126"/>
    </row>
    <row r="5011" s="64" customFormat="1" ht="13.5" spans="6:6">
      <c r="F5011" s="126"/>
    </row>
    <row r="5012" s="64" customFormat="1" ht="13.5" spans="6:6">
      <c r="F5012" s="126"/>
    </row>
    <row r="5013" s="64" customFormat="1" ht="13.5" spans="6:6">
      <c r="F5013" s="126"/>
    </row>
    <row r="5014" s="64" customFormat="1" ht="13.5" spans="6:6">
      <c r="F5014" s="126"/>
    </row>
    <row r="5015" s="64" customFormat="1" ht="13.5" spans="6:6">
      <c r="F5015" s="126"/>
    </row>
    <row r="5016" s="64" customFormat="1" ht="13.5" spans="6:6">
      <c r="F5016" s="126"/>
    </row>
    <row r="5017" s="64" customFormat="1" ht="13.5" spans="6:6">
      <c r="F5017" s="126"/>
    </row>
    <row r="5018" s="64" customFormat="1" ht="13.5" spans="6:6">
      <c r="F5018" s="126"/>
    </row>
    <row r="5019" s="64" customFormat="1" ht="13.5" spans="6:6">
      <c r="F5019" s="126"/>
    </row>
    <row r="5020" s="64" customFormat="1" ht="13.5" spans="6:6">
      <c r="F5020" s="126"/>
    </row>
    <row r="5021" s="64" customFormat="1" ht="13.5" spans="6:6">
      <c r="F5021" s="126"/>
    </row>
    <row r="5022" s="64" customFormat="1" ht="13.5" spans="6:6">
      <c r="F5022" s="126"/>
    </row>
    <row r="5023" s="64" customFormat="1" ht="13.5" spans="6:6">
      <c r="F5023" s="126"/>
    </row>
    <row r="5024" s="64" customFormat="1" ht="13.5" spans="6:6">
      <c r="F5024" s="126"/>
    </row>
    <row r="5025" s="64" customFormat="1" ht="13.5" spans="6:6">
      <c r="F5025" s="126"/>
    </row>
    <row r="5026" s="64" customFormat="1" ht="13.5" spans="6:6">
      <c r="F5026" s="126"/>
    </row>
    <row r="5027" s="64" customFormat="1" ht="13.5" spans="6:6">
      <c r="F5027" s="126"/>
    </row>
    <row r="5028" s="64" customFormat="1" ht="13.5" spans="6:6">
      <c r="F5028" s="126"/>
    </row>
    <row r="5029" s="64" customFormat="1" ht="13.5" spans="6:6">
      <c r="F5029" s="126"/>
    </row>
    <row r="5030" s="64" customFormat="1" ht="13.5" spans="6:6">
      <c r="F5030" s="126"/>
    </row>
    <row r="5031" s="64" customFormat="1" ht="13.5" spans="6:6">
      <c r="F5031" s="126"/>
    </row>
    <row r="5032" s="64" customFormat="1" ht="13.5" spans="6:6">
      <c r="F5032" s="126"/>
    </row>
    <row r="5033" s="64" customFormat="1" ht="13.5" spans="6:6">
      <c r="F5033" s="126"/>
    </row>
    <row r="5034" s="64" customFormat="1" ht="13.5" spans="6:6">
      <c r="F5034" s="126"/>
    </row>
    <row r="5035" s="64" customFormat="1" ht="13.5" spans="6:6">
      <c r="F5035" s="126"/>
    </row>
    <row r="5036" s="64" customFormat="1" ht="13.5" spans="6:6">
      <c r="F5036" s="126"/>
    </row>
    <row r="5037" s="64" customFormat="1" ht="13.5" spans="6:6">
      <c r="F5037" s="126"/>
    </row>
    <row r="5038" s="64" customFormat="1" ht="13.5" spans="6:6">
      <c r="F5038" s="126"/>
    </row>
    <row r="5039" s="64" customFormat="1" ht="13.5" spans="6:6">
      <c r="F5039" s="126"/>
    </row>
    <row r="5040" s="64" customFormat="1" ht="13.5" spans="6:6">
      <c r="F5040" s="126"/>
    </row>
    <row r="5041" s="64" customFormat="1" ht="13.5" spans="6:6">
      <c r="F5041" s="126"/>
    </row>
    <row r="5042" s="64" customFormat="1" ht="13.5" spans="6:6">
      <c r="F5042" s="126"/>
    </row>
    <row r="5043" s="64" customFormat="1" ht="13.5" spans="6:6">
      <c r="F5043" s="126"/>
    </row>
    <row r="5044" s="64" customFormat="1" ht="13.5" spans="6:6">
      <c r="F5044" s="126"/>
    </row>
    <row r="5045" s="64" customFormat="1" ht="13.5" spans="6:6">
      <c r="F5045" s="126"/>
    </row>
    <row r="5046" s="64" customFormat="1" ht="13.5" spans="6:6">
      <c r="F5046" s="126"/>
    </row>
    <row r="5047" s="64" customFormat="1" ht="13.5" spans="6:6">
      <c r="F5047" s="126"/>
    </row>
    <row r="5048" s="64" customFormat="1" ht="13.5" spans="6:6">
      <c r="F5048" s="126"/>
    </row>
    <row r="5049" s="64" customFormat="1" ht="13.5" spans="6:6">
      <c r="F5049" s="126"/>
    </row>
    <row r="5050" s="64" customFormat="1" ht="13.5" spans="6:6">
      <c r="F5050" s="126"/>
    </row>
    <row r="5051" s="64" customFormat="1" ht="13.5" spans="6:6">
      <c r="F5051" s="126"/>
    </row>
    <row r="5052" s="64" customFormat="1" ht="13.5" spans="6:6">
      <c r="F5052" s="126"/>
    </row>
    <row r="5053" s="64" customFormat="1" ht="13.5" spans="6:6">
      <c r="F5053" s="126"/>
    </row>
    <row r="5054" s="64" customFormat="1" ht="13.5" spans="6:6">
      <c r="F5054" s="126"/>
    </row>
    <row r="5055" s="64" customFormat="1" ht="13.5" spans="6:6">
      <c r="F5055" s="126"/>
    </row>
    <row r="5056" s="64" customFormat="1" ht="13.5" spans="6:6">
      <c r="F5056" s="126"/>
    </row>
    <row r="5057" s="64" customFormat="1" ht="13.5" spans="6:6">
      <c r="F5057" s="126"/>
    </row>
    <row r="5058" s="64" customFormat="1" ht="13.5" spans="6:6">
      <c r="F5058" s="126"/>
    </row>
    <row r="5059" s="64" customFormat="1" ht="13.5" spans="6:6">
      <c r="F5059" s="126"/>
    </row>
    <row r="5060" s="64" customFormat="1" ht="13.5" spans="6:6">
      <c r="F5060" s="126"/>
    </row>
    <row r="5061" s="64" customFormat="1" ht="13.5" spans="6:6">
      <c r="F5061" s="126"/>
    </row>
    <row r="5062" s="64" customFormat="1" ht="13.5" spans="6:6">
      <c r="F5062" s="126"/>
    </row>
    <row r="5063" s="64" customFormat="1" ht="13.5" spans="6:6">
      <c r="F5063" s="126"/>
    </row>
    <row r="5064" s="64" customFormat="1" ht="13.5" spans="6:6">
      <c r="F5064" s="126"/>
    </row>
    <row r="5065" s="64" customFormat="1" ht="13.5" spans="6:6">
      <c r="F5065" s="126"/>
    </row>
    <row r="5066" s="64" customFormat="1" ht="13.5" spans="6:6">
      <c r="F5066" s="126"/>
    </row>
    <row r="5067" s="64" customFormat="1" ht="13.5" spans="6:6">
      <c r="F5067" s="126"/>
    </row>
    <row r="5068" s="64" customFormat="1" ht="13.5" spans="6:6">
      <c r="F5068" s="126"/>
    </row>
    <row r="5069" s="64" customFormat="1" ht="13.5" spans="6:6">
      <c r="F5069" s="126"/>
    </row>
    <row r="5070" s="64" customFormat="1" ht="13.5" spans="6:6">
      <c r="F5070" s="126"/>
    </row>
    <row r="5071" s="64" customFormat="1" ht="13.5" spans="6:6">
      <c r="F5071" s="126"/>
    </row>
    <row r="5072" s="64" customFormat="1" ht="13.5" spans="6:6">
      <c r="F5072" s="126"/>
    </row>
    <row r="5073" s="64" customFormat="1" ht="13.5" spans="6:6">
      <c r="F5073" s="126"/>
    </row>
    <row r="5074" s="64" customFormat="1" ht="13.5" spans="6:6">
      <c r="F5074" s="126"/>
    </row>
    <row r="5075" s="64" customFormat="1" ht="13.5" spans="6:6">
      <c r="F5075" s="126"/>
    </row>
    <row r="5076" s="64" customFormat="1" ht="13.5" spans="6:6">
      <c r="F5076" s="126"/>
    </row>
    <row r="5077" s="64" customFormat="1" ht="13.5" spans="6:6">
      <c r="F5077" s="126"/>
    </row>
    <row r="5078" s="64" customFormat="1" ht="13.5" spans="6:6">
      <c r="F5078" s="126"/>
    </row>
    <row r="5079" s="64" customFormat="1" ht="13.5" spans="6:6">
      <c r="F5079" s="126"/>
    </row>
    <row r="5080" s="64" customFormat="1" ht="13.5" spans="6:6">
      <c r="F5080" s="126"/>
    </row>
    <row r="5081" s="64" customFormat="1" ht="13.5" spans="6:6">
      <c r="F5081" s="126"/>
    </row>
    <row r="5082" s="64" customFormat="1" ht="13.5" spans="6:6">
      <c r="F5082" s="126"/>
    </row>
    <row r="5083" s="64" customFormat="1" ht="13.5" spans="6:6">
      <c r="F5083" s="126"/>
    </row>
    <row r="5084" s="64" customFormat="1" ht="13.5" spans="6:6">
      <c r="F5084" s="126"/>
    </row>
    <row r="5085" s="64" customFormat="1" ht="13.5" spans="6:6">
      <c r="F5085" s="126"/>
    </row>
    <row r="5086" s="64" customFormat="1" ht="13.5" spans="6:6">
      <c r="F5086" s="126"/>
    </row>
    <row r="5087" s="64" customFormat="1" ht="13.5" spans="6:6">
      <c r="F5087" s="126"/>
    </row>
    <row r="5088" s="64" customFormat="1" ht="13.5" spans="6:6">
      <c r="F5088" s="126"/>
    </row>
    <row r="5089" s="64" customFormat="1" ht="13.5" spans="6:6">
      <c r="F5089" s="126"/>
    </row>
    <row r="5090" s="64" customFormat="1" ht="13.5" spans="6:6">
      <c r="F5090" s="126"/>
    </row>
    <row r="5091" s="64" customFormat="1" ht="13.5" spans="6:6">
      <c r="F5091" s="126"/>
    </row>
    <row r="5092" s="64" customFormat="1" ht="13.5" spans="6:6">
      <c r="F5092" s="126"/>
    </row>
    <row r="5093" s="64" customFormat="1" ht="13.5" spans="6:6">
      <c r="F5093" s="126"/>
    </row>
    <row r="5094" s="64" customFormat="1" ht="13.5" spans="6:6">
      <c r="F5094" s="126"/>
    </row>
    <row r="5095" s="64" customFormat="1" ht="13.5" spans="6:6">
      <c r="F5095" s="126"/>
    </row>
    <row r="5096" s="64" customFormat="1" ht="13.5" spans="6:6">
      <c r="F5096" s="126"/>
    </row>
    <row r="5097" s="64" customFormat="1" ht="13.5" spans="6:6">
      <c r="F5097" s="126"/>
    </row>
    <row r="5098" s="64" customFormat="1" ht="13.5" spans="6:6">
      <c r="F5098" s="126"/>
    </row>
    <row r="5099" s="64" customFormat="1" ht="13.5" spans="6:6">
      <c r="F5099" s="126"/>
    </row>
    <row r="5100" s="64" customFormat="1" ht="13.5" spans="6:6">
      <c r="F5100" s="126"/>
    </row>
    <row r="5101" s="64" customFormat="1" ht="13.5" spans="6:6">
      <c r="F5101" s="126"/>
    </row>
    <row r="5102" s="64" customFormat="1" ht="13.5" spans="6:6">
      <c r="F5102" s="126"/>
    </row>
    <row r="5103" s="64" customFormat="1" ht="13.5" spans="6:6">
      <c r="F5103" s="126"/>
    </row>
    <row r="5104" s="64" customFormat="1" ht="13.5" spans="6:6">
      <c r="F5104" s="126"/>
    </row>
    <row r="5105" s="64" customFormat="1" ht="13.5" spans="6:6">
      <c r="F5105" s="126"/>
    </row>
    <row r="5106" s="64" customFormat="1" ht="13.5" spans="6:6">
      <c r="F5106" s="126"/>
    </row>
    <row r="5107" s="64" customFormat="1" ht="13.5" spans="6:6">
      <c r="F5107" s="126"/>
    </row>
    <row r="5108" s="64" customFormat="1" ht="13.5" spans="6:6">
      <c r="F5108" s="126"/>
    </row>
    <row r="5109" s="64" customFormat="1" ht="13.5" spans="6:6">
      <c r="F5109" s="126"/>
    </row>
    <row r="5110" s="64" customFormat="1" ht="13.5" spans="6:6">
      <c r="F5110" s="126"/>
    </row>
    <row r="5111" s="64" customFormat="1" ht="13.5" spans="6:6">
      <c r="F5111" s="126"/>
    </row>
    <row r="5112" s="64" customFormat="1" ht="13.5" spans="6:6">
      <c r="F5112" s="126"/>
    </row>
    <row r="5113" s="64" customFormat="1" ht="13.5" spans="6:6">
      <c r="F5113" s="126"/>
    </row>
    <row r="5114" s="64" customFormat="1" ht="13.5" spans="6:6">
      <c r="F5114" s="126"/>
    </row>
    <row r="5115" s="64" customFormat="1" ht="13.5" spans="6:6">
      <c r="F5115" s="126"/>
    </row>
    <row r="5116" s="64" customFormat="1" ht="13.5" spans="6:6">
      <c r="F5116" s="126"/>
    </row>
    <row r="5117" s="64" customFormat="1" ht="13.5" spans="6:6">
      <c r="F5117" s="126"/>
    </row>
    <row r="5118" s="64" customFormat="1" ht="13.5" spans="6:6">
      <c r="F5118" s="126"/>
    </row>
    <row r="5119" s="64" customFormat="1" ht="13.5" spans="6:6">
      <c r="F5119" s="126"/>
    </row>
    <row r="5120" s="64" customFormat="1" ht="13.5" spans="6:6">
      <c r="F5120" s="126"/>
    </row>
    <row r="5121" s="64" customFormat="1" ht="13.5" spans="6:6">
      <c r="F5121" s="126"/>
    </row>
    <row r="5122" s="64" customFormat="1" ht="13.5" spans="6:6">
      <c r="F5122" s="126"/>
    </row>
    <row r="5123" s="64" customFormat="1" ht="13.5" spans="6:6">
      <c r="F5123" s="126"/>
    </row>
    <row r="5124" s="64" customFormat="1" ht="13.5" spans="6:6">
      <c r="F5124" s="126"/>
    </row>
    <row r="5125" s="64" customFormat="1" ht="13.5" spans="6:6">
      <c r="F5125" s="126"/>
    </row>
    <row r="5126" s="64" customFormat="1" ht="13.5" spans="6:6">
      <c r="F5126" s="126"/>
    </row>
    <row r="5127" s="64" customFormat="1" ht="13.5" spans="6:6">
      <c r="F5127" s="126"/>
    </row>
    <row r="5128" s="64" customFormat="1" ht="13.5" spans="6:6">
      <c r="F5128" s="126"/>
    </row>
    <row r="5129" s="64" customFormat="1" ht="13.5" spans="6:6">
      <c r="F5129" s="126"/>
    </row>
    <row r="5130" s="64" customFormat="1" ht="13.5" spans="6:6">
      <c r="F5130" s="126"/>
    </row>
    <row r="5131" s="64" customFormat="1" ht="13.5" spans="6:6">
      <c r="F5131" s="126"/>
    </row>
    <row r="5132" s="64" customFormat="1" ht="13.5" spans="6:6">
      <c r="F5132" s="126"/>
    </row>
    <row r="5133" s="64" customFormat="1" ht="13.5" spans="6:6">
      <c r="F5133" s="126"/>
    </row>
    <row r="5134" s="64" customFormat="1" ht="13.5" spans="6:6">
      <c r="F5134" s="126"/>
    </row>
    <row r="5135" s="64" customFormat="1" ht="13.5" spans="6:6">
      <c r="F5135" s="126"/>
    </row>
    <row r="5136" s="64" customFormat="1" ht="13.5" spans="6:6">
      <c r="F5136" s="126"/>
    </row>
    <row r="5137" s="64" customFormat="1" ht="13.5" spans="6:6">
      <c r="F5137" s="126"/>
    </row>
    <row r="5138" s="64" customFormat="1" ht="13.5" spans="6:6">
      <c r="F5138" s="126"/>
    </row>
    <row r="5139" s="64" customFormat="1" ht="13.5" spans="6:6">
      <c r="F5139" s="126"/>
    </row>
    <row r="5140" s="64" customFormat="1" ht="13.5" spans="6:6">
      <c r="F5140" s="126"/>
    </row>
    <row r="5141" s="64" customFormat="1" ht="13.5" spans="6:6">
      <c r="F5141" s="126"/>
    </row>
    <row r="5142" s="64" customFormat="1" ht="13.5" spans="6:6">
      <c r="F5142" s="126"/>
    </row>
    <row r="5143" s="64" customFormat="1" ht="13.5" spans="6:6">
      <c r="F5143" s="126"/>
    </row>
    <row r="5144" s="64" customFormat="1" ht="13.5" spans="6:6">
      <c r="F5144" s="126"/>
    </row>
    <row r="5145" s="64" customFormat="1" ht="13.5" spans="6:6">
      <c r="F5145" s="126"/>
    </row>
    <row r="5146" s="64" customFormat="1" ht="13.5" spans="6:6">
      <c r="F5146" s="126"/>
    </row>
    <row r="5147" s="64" customFormat="1" ht="13.5" spans="6:6">
      <c r="F5147" s="126"/>
    </row>
    <row r="5148" s="64" customFormat="1" ht="13.5" spans="6:6">
      <c r="F5148" s="126"/>
    </row>
    <row r="5149" s="64" customFormat="1" ht="13.5" spans="6:6">
      <c r="F5149" s="126"/>
    </row>
    <row r="5150" s="64" customFormat="1" ht="13.5" spans="6:6">
      <c r="F5150" s="126"/>
    </row>
    <row r="5151" s="64" customFormat="1" ht="13.5" spans="6:6">
      <c r="F5151" s="126"/>
    </row>
    <row r="5152" s="64" customFormat="1" ht="13.5" spans="6:6">
      <c r="F5152" s="126"/>
    </row>
    <row r="5153" s="64" customFormat="1" ht="13.5" spans="6:6">
      <c r="F5153" s="126"/>
    </row>
    <row r="5154" s="64" customFormat="1" ht="13.5" spans="6:6">
      <c r="F5154" s="126"/>
    </row>
    <row r="5155" s="64" customFormat="1" ht="13.5" spans="6:6">
      <c r="F5155" s="126"/>
    </row>
    <row r="5156" s="64" customFormat="1" ht="13.5" spans="6:6">
      <c r="F5156" s="126"/>
    </row>
    <row r="5157" s="64" customFormat="1" ht="13.5" spans="6:6">
      <c r="F5157" s="126"/>
    </row>
    <row r="5158" s="64" customFormat="1" ht="13.5" spans="6:6">
      <c r="F5158" s="126"/>
    </row>
    <row r="5159" s="64" customFormat="1" ht="13.5" spans="6:6">
      <c r="F5159" s="126"/>
    </row>
    <row r="5160" s="64" customFormat="1" ht="13.5" spans="6:6">
      <c r="F5160" s="126"/>
    </row>
    <row r="5161" s="64" customFormat="1" ht="13.5" spans="6:6">
      <c r="F5161" s="126"/>
    </row>
    <row r="5162" s="64" customFormat="1" ht="13.5" spans="6:6">
      <c r="F5162" s="126"/>
    </row>
    <row r="5163" s="64" customFormat="1" ht="13.5" spans="6:6">
      <c r="F5163" s="126"/>
    </row>
    <row r="5164" s="64" customFormat="1" ht="13.5" spans="6:6">
      <c r="F5164" s="126"/>
    </row>
    <row r="5165" s="64" customFormat="1" ht="13.5" spans="6:6">
      <c r="F5165" s="126"/>
    </row>
    <row r="5166" s="64" customFormat="1" ht="13.5" spans="6:6">
      <c r="F5166" s="126"/>
    </row>
    <row r="5167" s="64" customFormat="1" ht="13.5" spans="6:6">
      <c r="F5167" s="126"/>
    </row>
    <row r="5168" s="64" customFormat="1" ht="13.5" spans="6:6">
      <c r="F5168" s="126"/>
    </row>
    <row r="5169" s="64" customFormat="1" ht="13.5" spans="6:6">
      <c r="F5169" s="126"/>
    </row>
    <row r="5170" s="64" customFormat="1" ht="13.5" spans="6:6">
      <c r="F5170" s="126"/>
    </row>
    <row r="5171" s="64" customFormat="1" ht="13.5" spans="6:6">
      <c r="F5171" s="126"/>
    </row>
    <row r="5172" s="64" customFormat="1" ht="13.5" spans="6:6">
      <c r="F5172" s="126"/>
    </row>
    <row r="5173" s="64" customFormat="1" ht="13.5" spans="6:6">
      <c r="F5173" s="126"/>
    </row>
    <row r="5174" s="64" customFormat="1" ht="13.5" spans="6:6">
      <c r="F5174" s="126"/>
    </row>
    <row r="5175" s="64" customFormat="1" ht="13.5" spans="6:6">
      <c r="F5175" s="126"/>
    </row>
    <row r="5176" s="64" customFormat="1" ht="13.5" spans="6:6">
      <c r="F5176" s="126"/>
    </row>
    <row r="5177" s="64" customFormat="1" ht="13.5" spans="6:6">
      <c r="F5177" s="126"/>
    </row>
    <row r="5178" s="64" customFormat="1" ht="13.5" spans="6:6">
      <c r="F5178" s="126"/>
    </row>
    <row r="5179" s="64" customFormat="1" ht="13.5" spans="6:6">
      <c r="F5179" s="126"/>
    </row>
    <row r="5180" s="64" customFormat="1" ht="13.5" spans="6:6">
      <c r="F5180" s="126"/>
    </row>
    <row r="5181" s="64" customFormat="1" ht="13.5" spans="6:6">
      <c r="F5181" s="126"/>
    </row>
    <row r="5182" s="64" customFormat="1" ht="13.5" spans="6:6">
      <c r="F5182" s="126"/>
    </row>
    <row r="5183" s="64" customFormat="1" ht="13.5" spans="6:6">
      <c r="F5183" s="126"/>
    </row>
    <row r="5184" s="64" customFormat="1" ht="13.5" spans="6:6">
      <c r="F5184" s="126"/>
    </row>
    <row r="5185" s="64" customFormat="1" ht="13.5" spans="6:6">
      <c r="F5185" s="126"/>
    </row>
    <row r="5186" s="64" customFormat="1" ht="13.5" spans="6:6">
      <c r="F5186" s="126"/>
    </row>
    <row r="5187" s="64" customFormat="1" ht="13.5" spans="6:6">
      <c r="F5187" s="126"/>
    </row>
    <row r="5188" s="64" customFormat="1" ht="13.5" spans="6:6">
      <c r="F5188" s="126"/>
    </row>
    <row r="5189" s="64" customFormat="1" ht="13.5" spans="6:6">
      <c r="F5189" s="126"/>
    </row>
    <row r="5190" s="64" customFormat="1" ht="13.5" spans="6:6">
      <c r="F5190" s="126"/>
    </row>
    <row r="5191" s="64" customFormat="1" ht="13.5" spans="6:6">
      <c r="F5191" s="126"/>
    </row>
    <row r="5192" s="64" customFormat="1" ht="13.5" spans="6:6">
      <c r="F5192" s="126"/>
    </row>
    <row r="5193" s="64" customFormat="1" ht="13.5" spans="6:6">
      <c r="F5193" s="126"/>
    </row>
    <row r="5194" s="64" customFormat="1" ht="13.5" spans="6:6">
      <c r="F5194" s="126"/>
    </row>
    <row r="5195" s="64" customFormat="1" ht="13.5" spans="6:6">
      <c r="F5195" s="126"/>
    </row>
    <row r="5196" s="64" customFormat="1" ht="13.5" spans="6:6">
      <c r="F5196" s="126"/>
    </row>
    <row r="5197" s="64" customFormat="1" ht="13.5" spans="6:6">
      <c r="F5197" s="126"/>
    </row>
    <row r="5198" s="64" customFormat="1" ht="13.5" spans="6:6">
      <c r="F5198" s="126"/>
    </row>
    <row r="5199" s="64" customFormat="1" ht="13.5" spans="6:6">
      <c r="F5199" s="126"/>
    </row>
    <row r="5200" s="64" customFormat="1" ht="13.5" spans="6:6">
      <c r="F5200" s="126"/>
    </row>
    <row r="5201" s="64" customFormat="1" ht="13.5" spans="6:6">
      <c r="F5201" s="126"/>
    </row>
    <row r="5202" s="64" customFormat="1" ht="13.5" spans="6:6">
      <c r="F5202" s="126"/>
    </row>
    <row r="5203" s="64" customFormat="1" ht="13.5" spans="6:6">
      <c r="F5203" s="126"/>
    </row>
    <row r="5204" s="64" customFormat="1" ht="13.5" spans="6:6">
      <c r="F5204" s="126"/>
    </row>
    <row r="5205" s="64" customFormat="1" ht="13.5" spans="6:6">
      <c r="F5205" s="126"/>
    </row>
    <row r="5206" s="64" customFormat="1" ht="13.5" spans="6:6">
      <c r="F5206" s="126"/>
    </row>
    <row r="5207" s="64" customFormat="1" ht="13.5" spans="6:6">
      <c r="F5207" s="126"/>
    </row>
    <row r="5208" s="64" customFormat="1" ht="13.5" spans="6:6">
      <c r="F5208" s="126"/>
    </row>
    <row r="5209" s="64" customFormat="1" ht="13.5" spans="6:6">
      <c r="F5209" s="126"/>
    </row>
    <row r="5210" s="64" customFormat="1" ht="13.5" spans="6:6">
      <c r="F5210" s="126"/>
    </row>
    <row r="5211" s="64" customFormat="1" ht="13.5" spans="6:6">
      <c r="F5211" s="126"/>
    </row>
    <row r="5212" s="64" customFormat="1" ht="13.5" spans="6:6">
      <c r="F5212" s="126"/>
    </row>
    <row r="5213" s="64" customFormat="1" ht="13.5" spans="6:6">
      <c r="F5213" s="126"/>
    </row>
    <row r="5214" s="64" customFormat="1" ht="13.5" spans="6:6">
      <c r="F5214" s="126"/>
    </row>
    <row r="5215" s="64" customFormat="1" ht="13.5" spans="6:6">
      <c r="F5215" s="126"/>
    </row>
    <row r="5216" s="64" customFormat="1" ht="13.5" spans="6:6">
      <c r="F5216" s="126"/>
    </row>
    <row r="5217" s="64" customFormat="1" ht="13.5" spans="6:6">
      <c r="F5217" s="126"/>
    </row>
    <row r="5218" s="64" customFormat="1" ht="13.5" spans="6:6">
      <c r="F5218" s="126"/>
    </row>
    <row r="5219" s="64" customFormat="1" ht="13.5" spans="6:6">
      <c r="F5219" s="126"/>
    </row>
    <row r="5220" s="64" customFormat="1" ht="13.5" spans="6:6">
      <c r="F5220" s="126"/>
    </row>
    <row r="5221" s="64" customFormat="1" ht="13.5" spans="6:6">
      <c r="F5221" s="126"/>
    </row>
    <row r="5222" s="64" customFormat="1" ht="13.5" spans="6:6">
      <c r="F5222" s="126"/>
    </row>
    <row r="5223" s="64" customFormat="1" ht="13.5" spans="6:6">
      <c r="F5223" s="126"/>
    </row>
    <row r="5224" s="64" customFormat="1" ht="13.5" spans="6:6">
      <c r="F5224" s="126"/>
    </row>
    <row r="5225" s="64" customFormat="1" ht="13.5" spans="6:6">
      <c r="F5225" s="126"/>
    </row>
    <row r="5226" s="64" customFormat="1" ht="13.5" spans="6:6">
      <c r="F5226" s="126"/>
    </row>
    <row r="5227" s="64" customFormat="1" ht="13.5" spans="6:6">
      <c r="F5227" s="126"/>
    </row>
    <row r="5228" s="64" customFormat="1" ht="13.5" spans="6:6">
      <c r="F5228" s="126"/>
    </row>
    <row r="5229" s="64" customFormat="1" ht="13.5" spans="6:6">
      <c r="F5229" s="126"/>
    </row>
    <row r="5230" s="64" customFormat="1" ht="13.5" spans="6:6">
      <c r="F5230" s="126"/>
    </row>
    <row r="5231" s="64" customFormat="1" ht="13.5" spans="6:6">
      <c r="F5231" s="126"/>
    </row>
    <row r="5232" s="64" customFormat="1" ht="13.5" spans="6:6">
      <c r="F5232" s="126"/>
    </row>
    <row r="5233" s="64" customFormat="1" ht="13.5" spans="6:6">
      <c r="F5233" s="126"/>
    </row>
    <row r="5234" s="64" customFormat="1" ht="13.5" spans="6:6">
      <c r="F5234" s="126"/>
    </row>
    <row r="5235" s="64" customFormat="1" ht="13.5" spans="6:6">
      <c r="F5235" s="126"/>
    </row>
    <row r="5236" s="64" customFormat="1" ht="13.5" spans="6:6">
      <c r="F5236" s="126"/>
    </row>
    <row r="5237" s="64" customFormat="1" ht="13.5" spans="6:6">
      <c r="F5237" s="126"/>
    </row>
    <row r="5238" s="64" customFormat="1" ht="13.5" spans="6:6">
      <c r="F5238" s="126"/>
    </row>
    <row r="5239" s="64" customFormat="1" ht="13.5" spans="6:6">
      <c r="F5239" s="126"/>
    </row>
    <row r="5240" s="64" customFormat="1" ht="13.5" spans="6:6">
      <c r="F5240" s="126"/>
    </row>
    <row r="5241" s="64" customFormat="1" ht="13.5" spans="6:6">
      <c r="F5241" s="126"/>
    </row>
    <row r="5242" s="64" customFormat="1" ht="13.5" spans="6:6">
      <c r="F5242" s="126"/>
    </row>
    <row r="5243" s="64" customFormat="1" ht="13.5" spans="6:6">
      <c r="F5243" s="126"/>
    </row>
    <row r="5244" s="64" customFormat="1" ht="13.5" spans="6:6">
      <c r="F5244" s="126"/>
    </row>
    <row r="5245" s="64" customFormat="1" ht="13.5" spans="6:6">
      <c r="F5245" s="126"/>
    </row>
    <row r="5246" s="64" customFormat="1" ht="13.5" spans="6:6">
      <c r="F5246" s="126"/>
    </row>
    <row r="5247" s="64" customFormat="1" ht="13.5" spans="6:6">
      <c r="F5247" s="126"/>
    </row>
    <row r="5248" s="64" customFormat="1" ht="13.5" spans="6:6">
      <c r="F5248" s="126"/>
    </row>
    <row r="5249" s="64" customFormat="1" ht="13.5" spans="6:6">
      <c r="F5249" s="126"/>
    </row>
    <row r="5250" s="64" customFormat="1" ht="13.5" spans="6:6">
      <c r="F5250" s="126"/>
    </row>
    <row r="5251" s="64" customFormat="1" ht="13.5" spans="6:6">
      <c r="F5251" s="126"/>
    </row>
    <row r="5252" s="64" customFormat="1" ht="13.5" spans="6:6">
      <c r="F5252" s="126"/>
    </row>
    <row r="5253" s="64" customFormat="1" ht="13.5" spans="6:6">
      <c r="F5253" s="126"/>
    </row>
    <row r="5254" s="64" customFormat="1" ht="13.5" spans="6:6">
      <c r="F5254" s="126"/>
    </row>
    <row r="5255" s="64" customFormat="1" ht="13.5" spans="6:6">
      <c r="F5255" s="126"/>
    </row>
    <row r="5256" s="64" customFormat="1" ht="13.5" spans="6:6">
      <c r="F5256" s="126"/>
    </row>
    <row r="5257" s="64" customFormat="1" ht="13.5" spans="6:6">
      <c r="F5257" s="126"/>
    </row>
    <row r="5258" s="64" customFormat="1" ht="13.5" spans="6:6">
      <c r="F5258" s="126"/>
    </row>
    <row r="5259" s="64" customFormat="1" ht="13.5" spans="6:6">
      <c r="F5259" s="126"/>
    </row>
    <row r="5260" s="64" customFormat="1" ht="13.5" spans="6:6">
      <c r="F5260" s="126"/>
    </row>
    <row r="5261" s="64" customFormat="1" ht="13.5" spans="6:6">
      <c r="F5261" s="126"/>
    </row>
    <row r="5262" s="64" customFormat="1" ht="13.5" spans="6:6">
      <c r="F5262" s="126"/>
    </row>
    <row r="5263" s="64" customFormat="1" ht="13.5" spans="6:6">
      <c r="F5263" s="126"/>
    </row>
    <row r="5264" s="64" customFormat="1" ht="13.5" spans="6:6">
      <c r="F5264" s="126"/>
    </row>
    <row r="5265" s="64" customFormat="1" ht="13.5" spans="6:6">
      <c r="F5265" s="126"/>
    </row>
    <row r="5266" s="64" customFormat="1" ht="13.5" spans="6:6">
      <c r="F5266" s="126"/>
    </row>
    <row r="5267" s="64" customFormat="1" ht="13.5" spans="6:6">
      <c r="F5267" s="126"/>
    </row>
    <row r="5268" s="64" customFormat="1" ht="13.5" spans="6:6">
      <c r="F5268" s="126"/>
    </row>
    <row r="5269" s="64" customFormat="1" ht="13.5" spans="6:6">
      <c r="F5269" s="126"/>
    </row>
    <row r="5270" s="64" customFormat="1" ht="13.5" spans="6:6">
      <c r="F5270" s="126"/>
    </row>
    <row r="5271" s="64" customFormat="1" ht="13.5" spans="6:6">
      <c r="F5271" s="126"/>
    </row>
    <row r="5272" s="64" customFormat="1" ht="13.5" spans="6:6">
      <c r="F5272" s="126"/>
    </row>
    <row r="5273" s="64" customFormat="1" ht="13.5" spans="6:6">
      <c r="F5273" s="126"/>
    </row>
    <row r="5274" s="64" customFormat="1" ht="13.5" spans="6:6">
      <c r="F5274" s="126"/>
    </row>
    <row r="5275" s="64" customFormat="1" ht="13.5" spans="6:6">
      <c r="F5275" s="126"/>
    </row>
    <row r="5276" s="64" customFormat="1" ht="13.5" spans="6:6">
      <c r="F5276" s="126"/>
    </row>
    <row r="5277" s="64" customFormat="1" ht="13.5" spans="6:6">
      <c r="F5277" s="126"/>
    </row>
    <row r="5278" s="64" customFormat="1" ht="13.5" spans="6:6">
      <c r="F5278" s="126"/>
    </row>
    <row r="5279" s="64" customFormat="1" ht="13.5" spans="6:6">
      <c r="F5279" s="126"/>
    </row>
    <row r="5280" s="64" customFormat="1" ht="13.5" spans="6:6">
      <c r="F5280" s="126"/>
    </row>
    <row r="5281" s="64" customFormat="1" ht="13.5" spans="6:6">
      <c r="F5281" s="126"/>
    </row>
    <row r="5282" s="64" customFormat="1" ht="13.5" spans="6:6">
      <c r="F5282" s="126"/>
    </row>
    <row r="5283" s="64" customFormat="1" ht="13.5" spans="6:6">
      <c r="F5283" s="126"/>
    </row>
    <row r="5284" s="64" customFormat="1" ht="13.5" spans="6:6">
      <c r="F5284" s="126"/>
    </row>
    <row r="5285" s="64" customFormat="1" ht="13.5" spans="6:6">
      <c r="F5285" s="126"/>
    </row>
    <row r="5286" s="64" customFormat="1" ht="13.5" spans="6:6">
      <c r="F5286" s="126"/>
    </row>
    <row r="5287" s="64" customFormat="1" ht="13.5" spans="6:6">
      <c r="F5287" s="126"/>
    </row>
    <row r="5288" s="64" customFormat="1" ht="13.5" spans="6:6">
      <c r="F5288" s="126"/>
    </row>
    <row r="5289" s="64" customFormat="1" ht="13.5" spans="6:6">
      <c r="F5289" s="126"/>
    </row>
    <row r="5290" s="64" customFormat="1" ht="13.5" spans="6:6">
      <c r="F5290" s="126"/>
    </row>
    <row r="5291" s="64" customFormat="1" ht="13.5" spans="6:6">
      <c r="F5291" s="126"/>
    </row>
    <row r="5292" s="64" customFormat="1" ht="13.5" spans="6:6">
      <c r="F5292" s="126"/>
    </row>
    <row r="5293" s="64" customFormat="1" ht="13.5" spans="6:6">
      <c r="F5293" s="126"/>
    </row>
    <row r="5294" s="64" customFormat="1" ht="13.5" spans="6:6">
      <c r="F5294" s="126"/>
    </row>
    <row r="5295" s="64" customFormat="1" ht="13.5" spans="6:6">
      <c r="F5295" s="126"/>
    </row>
    <row r="5296" s="64" customFormat="1" ht="13.5" spans="6:6">
      <c r="F5296" s="126"/>
    </row>
    <row r="5297" s="64" customFormat="1" ht="13.5" spans="6:6">
      <c r="F5297" s="126"/>
    </row>
    <row r="5298" s="64" customFormat="1" ht="13.5" spans="6:6">
      <c r="F5298" s="126"/>
    </row>
    <row r="5299" s="64" customFormat="1" ht="13.5" spans="6:6">
      <c r="F5299" s="126"/>
    </row>
    <row r="5300" s="64" customFormat="1" ht="13.5" spans="6:6">
      <c r="F5300" s="126"/>
    </row>
    <row r="5301" s="64" customFormat="1" ht="13.5" spans="6:6">
      <c r="F5301" s="126"/>
    </row>
    <row r="5302" s="64" customFormat="1" ht="13.5" spans="6:6">
      <c r="F5302" s="126"/>
    </row>
    <row r="5303" s="64" customFormat="1" ht="13.5" spans="6:6">
      <c r="F5303" s="126"/>
    </row>
    <row r="5304" s="64" customFormat="1" ht="13.5" spans="6:6">
      <c r="F5304" s="126"/>
    </row>
    <row r="5305" s="64" customFormat="1" ht="13.5" spans="6:6">
      <c r="F5305" s="126"/>
    </row>
    <row r="5306" s="64" customFormat="1" ht="13.5" spans="6:6">
      <c r="F5306" s="126"/>
    </row>
    <row r="5307" s="64" customFormat="1" ht="13.5" spans="6:6">
      <c r="F5307" s="126"/>
    </row>
    <row r="5308" s="64" customFormat="1" ht="13.5" spans="6:6">
      <c r="F5308" s="126"/>
    </row>
    <row r="5309" s="64" customFormat="1" ht="13.5" spans="6:6">
      <c r="F5309" s="126"/>
    </row>
    <row r="5310" s="64" customFormat="1" ht="13.5" spans="6:6">
      <c r="F5310" s="126"/>
    </row>
    <row r="5311" s="64" customFormat="1" ht="13.5" spans="6:6">
      <c r="F5311" s="126"/>
    </row>
    <row r="5312" s="64" customFormat="1" ht="13.5" spans="6:6">
      <c r="F5312" s="126"/>
    </row>
    <row r="5313" s="64" customFormat="1" ht="13.5" spans="6:6">
      <c r="F5313" s="126"/>
    </row>
    <row r="5314" s="64" customFormat="1" ht="13.5" spans="6:6">
      <c r="F5314" s="126"/>
    </row>
    <row r="5315" s="64" customFormat="1" ht="13.5" spans="6:6">
      <c r="F5315" s="126"/>
    </row>
    <row r="5316" s="64" customFormat="1" ht="13.5" spans="6:6">
      <c r="F5316" s="126"/>
    </row>
    <row r="5317" s="64" customFormat="1" ht="13.5" spans="6:6">
      <c r="F5317" s="126"/>
    </row>
    <row r="5318" s="64" customFormat="1" ht="13.5" spans="6:6">
      <c r="F5318" s="126"/>
    </row>
    <row r="5319" s="64" customFormat="1" ht="13.5" spans="6:6">
      <c r="F5319" s="126"/>
    </row>
    <row r="5320" s="64" customFormat="1" ht="13.5" spans="6:6">
      <c r="F5320" s="126"/>
    </row>
    <row r="5321" s="64" customFormat="1" ht="13.5" spans="6:6">
      <c r="F5321" s="126"/>
    </row>
    <row r="5322" s="64" customFormat="1" ht="13.5" spans="6:6">
      <c r="F5322" s="126"/>
    </row>
    <row r="5323" s="64" customFormat="1" ht="13.5" spans="6:6">
      <c r="F5323" s="126"/>
    </row>
    <row r="5324" s="64" customFormat="1" ht="13.5" spans="6:6">
      <c r="F5324" s="126"/>
    </row>
    <row r="5325" s="64" customFormat="1" ht="13.5" spans="6:6">
      <c r="F5325" s="126"/>
    </row>
    <row r="5326" s="64" customFormat="1" ht="13.5" spans="6:6">
      <c r="F5326" s="126"/>
    </row>
    <row r="5327" s="64" customFormat="1" ht="13.5" spans="6:6">
      <c r="F5327" s="126"/>
    </row>
    <row r="5328" s="64" customFormat="1" ht="13.5" spans="6:6">
      <c r="F5328" s="126"/>
    </row>
    <row r="5329" s="64" customFormat="1" ht="13.5" spans="6:6">
      <c r="F5329" s="126"/>
    </row>
    <row r="5330" s="64" customFormat="1" ht="13.5" spans="6:6">
      <c r="F5330" s="126"/>
    </row>
    <row r="5331" s="64" customFormat="1" ht="13.5" spans="6:6">
      <c r="F5331" s="126"/>
    </row>
    <row r="5332" s="64" customFormat="1" ht="13.5" spans="6:6">
      <c r="F5332" s="126"/>
    </row>
    <row r="5333" s="64" customFormat="1" ht="13.5" spans="6:6">
      <c r="F5333" s="126"/>
    </row>
    <row r="5334" s="64" customFormat="1" ht="13.5" spans="6:6">
      <c r="F5334" s="126"/>
    </row>
    <row r="5335" s="64" customFormat="1" ht="13.5" spans="6:6">
      <c r="F5335" s="126"/>
    </row>
    <row r="5336" s="64" customFormat="1" ht="13.5" spans="6:6">
      <c r="F5336" s="126"/>
    </row>
    <row r="5337" s="64" customFormat="1" ht="13.5" spans="6:6">
      <c r="F5337" s="126"/>
    </row>
    <row r="5338" s="64" customFormat="1" ht="13.5" spans="6:6">
      <c r="F5338" s="126"/>
    </row>
    <row r="5339" s="64" customFormat="1" ht="13.5" spans="6:6">
      <c r="F5339" s="126"/>
    </row>
    <row r="5340" s="64" customFormat="1" ht="13.5" spans="6:6">
      <c r="F5340" s="126"/>
    </row>
    <row r="5341" s="64" customFormat="1" ht="13.5" spans="6:6">
      <c r="F5341" s="126"/>
    </row>
    <row r="5342" s="64" customFormat="1" ht="13.5" spans="6:6">
      <c r="F5342" s="126"/>
    </row>
    <row r="5343" s="64" customFormat="1" ht="13.5" spans="6:6">
      <c r="F5343" s="126"/>
    </row>
    <row r="5344" s="64" customFormat="1" ht="13.5" spans="6:6">
      <c r="F5344" s="126"/>
    </row>
    <row r="5345" s="64" customFormat="1" ht="13.5" spans="6:6">
      <c r="F5345" s="126"/>
    </row>
    <row r="5346" s="64" customFormat="1" ht="13.5" spans="6:6">
      <c r="F5346" s="126"/>
    </row>
    <row r="5347" s="64" customFormat="1" ht="13.5" spans="6:6">
      <c r="F5347" s="126"/>
    </row>
    <row r="5348" s="64" customFormat="1" ht="13.5" spans="6:6">
      <c r="F5348" s="126"/>
    </row>
    <row r="5349" s="64" customFormat="1" ht="13.5" spans="6:6">
      <c r="F5349" s="126"/>
    </row>
    <row r="5350" s="64" customFormat="1" ht="13.5" spans="6:6">
      <c r="F5350" s="126"/>
    </row>
    <row r="5351" s="64" customFormat="1" ht="13.5" spans="6:6">
      <c r="F5351" s="126"/>
    </row>
    <row r="5352" s="64" customFormat="1" ht="13.5" spans="6:6">
      <c r="F5352" s="126"/>
    </row>
    <row r="5353" s="64" customFormat="1" ht="13.5" spans="6:6">
      <c r="F5353" s="126"/>
    </row>
    <row r="5354" s="64" customFormat="1" ht="13.5" spans="6:6">
      <c r="F5354" s="126"/>
    </row>
    <row r="5355" s="64" customFormat="1" ht="13.5" spans="6:6">
      <c r="F5355" s="126"/>
    </row>
    <row r="5356" s="64" customFormat="1" ht="13.5" spans="6:6">
      <c r="F5356" s="126"/>
    </row>
    <row r="5357" s="64" customFormat="1" ht="13.5" spans="6:6">
      <c r="F5357" s="126"/>
    </row>
    <row r="5358" s="64" customFormat="1" ht="13.5" spans="6:6">
      <c r="F5358" s="126"/>
    </row>
    <row r="5359" s="64" customFormat="1" ht="13.5" spans="6:6">
      <c r="F5359" s="126"/>
    </row>
    <row r="5360" s="64" customFormat="1" ht="13.5" spans="6:6">
      <c r="F5360" s="126"/>
    </row>
    <row r="5361" s="64" customFormat="1" ht="13.5" spans="6:6">
      <c r="F5361" s="126"/>
    </row>
    <row r="5362" s="64" customFormat="1" ht="13.5" spans="6:6">
      <c r="F5362" s="126"/>
    </row>
    <row r="5363" s="64" customFormat="1" ht="13.5" spans="6:6">
      <c r="F5363" s="126"/>
    </row>
    <row r="5364" s="64" customFormat="1" ht="13.5" spans="6:6">
      <c r="F5364" s="126"/>
    </row>
    <row r="5365" s="64" customFormat="1" ht="13.5" spans="6:6">
      <c r="F5365" s="126"/>
    </row>
    <row r="5366" s="64" customFormat="1" ht="13.5" spans="6:6">
      <c r="F5366" s="126"/>
    </row>
    <row r="5367" s="64" customFormat="1" ht="13.5" spans="6:6">
      <c r="F5367" s="126"/>
    </row>
    <row r="5368" s="64" customFormat="1" ht="13.5" spans="6:6">
      <c r="F5368" s="126"/>
    </row>
    <row r="5369" s="64" customFormat="1" ht="13.5" spans="6:6">
      <c r="F5369" s="126"/>
    </row>
    <row r="5370" s="64" customFormat="1" ht="13.5" spans="6:6">
      <c r="F5370" s="126"/>
    </row>
    <row r="5371" s="64" customFormat="1" ht="13.5" spans="6:6">
      <c r="F5371" s="126"/>
    </row>
    <row r="5372" s="64" customFormat="1" ht="13.5" spans="6:6">
      <c r="F5372" s="126"/>
    </row>
    <row r="5373" s="64" customFormat="1" ht="13.5" spans="6:6">
      <c r="F5373" s="126"/>
    </row>
    <row r="5374" s="64" customFormat="1" ht="13.5" spans="6:6">
      <c r="F5374" s="126"/>
    </row>
    <row r="5375" s="64" customFormat="1" ht="13.5" spans="6:6">
      <c r="F5375" s="126"/>
    </row>
    <row r="5376" s="64" customFormat="1" ht="13.5" spans="6:6">
      <c r="F5376" s="126"/>
    </row>
    <row r="5377" s="64" customFormat="1" ht="13.5" spans="6:6">
      <c r="F5377" s="126"/>
    </row>
    <row r="5378" s="64" customFormat="1" ht="13.5" spans="6:6">
      <c r="F5378" s="126"/>
    </row>
    <row r="5379" s="64" customFormat="1" ht="13.5" spans="6:6">
      <c r="F5379" s="126"/>
    </row>
    <row r="5380" s="64" customFormat="1" ht="13.5" spans="6:6">
      <c r="F5380" s="126"/>
    </row>
    <row r="5381" s="64" customFormat="1" ht="13.5" spans="6:6">
      <c r="F5381" s="126"/>
    </row>
    <row r="5382" s="64" customFormat="1" ht="13.5" spans="6:6">
      <c r="F5382" s="126"/>
    </row>
    <row r="5383" s="64" customFormat="1" ht="13.5" spans="6:6">
      <c r="F5383" s="126"/>
    </row>
    <row r="5384" s="64" customFormat="1" ht="13.5" spans="6:6">
      <c r="F5384" s="126"/>
    </row>
    <row r="5385" s="64" customFormat="1" ht="13.5" spans="6:6">
      <c r="F5385" s="126"/>
    </row>
    <row r="5386" s="64" customFormat="1" ht="13.5" spans="6:6">
      <c r="F5386" s="126"/>
    </row>
    <row r="5387" s="64" customFormat="1" ht="13.5" spans="6:6">
      <c r="F5387" s="126"/>
    </row>
    <row r="5388" s="64" customFormat="1" ht="13.5" spans="6:6">
      <c r="F5388" s="126"/>
    </row>
    <row r="5389" s="64" customFormat="1" ht="13.5" spans="6:6">
      <c r="F5389" s="126"/>
    </row>
    <row r="5390" s="64" customFormat="1" ht="13.5" spans="6:6">
      <c r="F5390" s="126"/>
    </row>
    <row r="5391" s="64" customFormat="1" ht="13.5" spans="6:6">
      <c r="F5391" s="126"/>
    </row>
    <row r="5392" s="64" customFormat="1" ht="13.5" spans="6:6">
      <c r="F5392" s="126"/>
    </row>
    <row r="5393" s="64" customFormat="1" ht="13.5" spans="6:6">
      <c r="F5393" s="126"/>
    </row>
    <row r="5394" s="64" customFormat="1" ht="13.5" spans="6:6">
      <c r="F5394" s="126"/>
    </row>
    <row r="5395" s="64" customFormat="1" ht="13.5" spans="6:6">
      <c r="F5395" s="126"/>
    </row>
    <row r="5396" s="64" customFormat="1" ht="13.5" spans="6:6">
      <c r="F5396" s="126"/>
    </row>
    <row r="5397" s="64" customFormat="1" ht="13.5" spans="6:6">
      <c r="F5397" s="126"/>
    </row>
    <row r="5398" s="64" customFormat="1" ht="13.5" spans="6:6">
      <c r="F5398" s="126"/>
    </row>
    <row r="5399" s="64" customFormat="1" ht="13.5" spans="6:6">
      <c r="F5399" s="126"/>
    </row>
    <row r="5400" s="64" customFormat="1" ht="13.5" spans="6:6">
      <c r="F5400" s="126"/>
    </row>
    <row r="5401" s="64" customFormat="1" ht="13.5" spans="6:6">
      <c r="F5401" s="126"/>
    </row>
    <row r="5402" s="64" customFormat="1" ht="13.5" spans="6:6">
      <c r="F5402" s="126"/>
    </row>
    <row r="5403" s="64" customFormat="1" ht="13.5" spans="6:6">
      <c r="F5403" s="126"/>
    </row>
    <row r="5404" s="64" customFormat="1" ht="13.5" spans="6:6">
      <c r="F5404" s="126"/>
    </row>
    <row r="5405" s="64" customFormat="1" ht="13.5" spans="6:6">
      <c r="F5405" s="126"/>
    </row>
    <row r="5406" s="64" customFormat="1" ht="13.5" spans="6:6">
      <c r="F5406" s="126"/>
    </row>
    <row r="5407" s="64" customFormat="1" ht="13.5" spans="6:6">
      <c r="F5407" s="126"/>
    </row>
    <row r="5408" s="64" customFormat="1" ht="13.5" spans="6:6">
      <c r="F5408" s="126"/>
    </row>
    <row r="5409" s="64" customFormat="1" ht="13.5" spans="6:6">
      <c r="F5409" s="126"/>
    </row>
    <row r="5410" s="64" customFormat="1" ht="13.5" spans="6:6">
      <c r="F5410" s="126"/>
    </row>
    <row r="5411" s="64" customFormat="1" ht="13.5" spans="6:6">
      <c r="F5411" s="126"/>
    </row>
    <row r="5412" s="64" customFormat="1" ht="13.5" spans="6:6">
      <c r="F5412" s="126"/>
    </row>
    <row r="5413" s="64" customFormat="1" ht="13.5" spans="6:6">
      <c r="F5413" s="126"/>
    </row>
    <row r="5414" s="64" customFormat="1" ht="13.5" spans="6:6">
      <c r="F5414" s="126"/>
    </row>
    <row r="5415" s="64" customFormat="1" ht="13.5" spans="6:6">
      <c r="F5415" s="126"/>
    </row>
    <row r="5416" s="64" customFormat="1" ht="13.5" spans="6:6">
      <c r="F5416" s="126"/>
    </row>
    <row r="5417" s="64" customFormat="1" ht="13.5" spans="6:6">
      <c r="F5417" s="126"/>
    </row>
    <row r="5418" s="64" customFormat="1" ht="13.5" spans="6:6">
      <c r="F5418" s="126"/>
    </row>
    <row r="5419" s="64" customFormat="1" ht="13.5" spans="6:6">
      <c r="F5419" s="126"/>
    </row>
    <row r="5420" s="64" customFormat="1" ht="13.5" spans="6:6">
      <c r="F5420" s="126"/>
    </row>
    <row r="5421" s="64" customFormat="1" ht="13.5" spans="6:6">
      <c r="F5421" s="126"/>
    </row>
    <row r="5422" s="64" customFormat="1" ht="13.5" spans="6:6">
      <c r="F5422" s="126"/>
    </row>
    <row r="5423" s="64" customFormat="1" ht="13.5" spans="6:6">
      <c r="F5423" s="126"/>
    </row>
    <row r="5424" s="64" customFormat="1" ht="13.5" spans="6:6">
      <c r="F5424" s="126"/>
    </row>
    <row r="5425" s="64" customFormat="1" ht="13.5" spans="6:6">
      <c r="F5425" s="126"/>
    </row>
    <row r="5426" s="64" customFormat="1" ht="13.5" spans="6:6">
      <c r="F5426" s="126"/>
    </row>
    <row r="5427" s="64" customFormat="1" ht="13.5" spans="6:6">
      <c r="F5427" s="126"/>
    </row>
    <row r="5428" s="64" customFormat="1" ht="13.5" spans="6:6">
      <c r="F5428" s="126"/>
    </row>
    <row r="5429" s="64" customFormat="1" ht="13.5" spans="6:6">
      <c r="F5429" s="126"/>
    </row>
    <row r="5430" s="64" customFormat="1" ht="13.5" spans="6:6">
      <c r="F5430" s="126"/>
    </row>
    <row r="5431" s="64" customFormat="1" ht="13.5" spans="6:6">
      <c r="F5431" s="126"/>
    </row>
    <row r="5432" s="64" customFormat="1" ht="13.5" spans="6:6">
      <c r="F5432" s="126"/>
    </row>
    <row r="5433" s="64" customFormat="1" ht="13.5" spans="6:6">
      <c r="F5433" s="126"/>
    </row>
    <row r="5434" s="64" customFormat="1" ht="13.5" spans="6:6">
      <c r="F5434" s="126"/>
    </row>
    <row r="5435" s="64" customFormat="1" ht="13.5" spans="6:6">
      <c r="F5435" s="126"/>
    </row>
    <row r="5436" s="64" customFormat="1" ht="13.5" spans="6:6">
      <c r="F5436" s="126"/>
    </row>
    <row r="5437" s="64" customFormat="1" ht="13.5" spans="6:6">
      <c r="F5437" s="126"/>
    </row>
    <row r="5438" s="64" customFormat="1" ht="13.5" spans="6:6">
      <c r="F5438" s="126"/>
    </row>
    <row r="5439" s="64" customFormat="1" ht="13.5" spans="6:6">
      <c r="F5439" s="126"/>
    </row>
    <row r="5440" s="64" customFormat="1" ht="13.5" spans="6:6">
      <c r="F5440" s="126"/>
    </row>
    <row r="5441" s="64" customFormat="1" ht="13.5" spans="6:6">
      <c r="F5441" s="126"/>
    </row>
    <row r="5442" s="64" customFormat="1" ht="13.5" spans="6:6">
      <c r="F5442" s="126"/>
    </row>
    <row r="5443" s="64" customFormat="1" ht="13.5" spans="6:6">
      <c r="F5443" s="126"/>
    </row>
    <row r="5444" s="64" customFormat="1" ht="13.5" spans="6:6">
      <c r="F5444" s="126"/>
    </row>
    <row r="5445" s="64" customFormat="1" ht="13.5" spans="6:6">
      <c r="F5445" s="126"/>
    </row>
    <row r="5446" s="64" customFormat="1" ht="13.5" spans="6:6">
      <c r="F5446" s="126"/>
    </row>
    <row r="5447" s="64" customFormat="1" ht="13.5" spans="6:6">
      <c r="F5447" s="126"/>
    </row>
    <row r="5448" s="64" customFormat="1" ht="13.5" spans="6:6">
      <c r="F5448" s="126"/>
    </row>
    <row r="5449" s="64" customFormat="1" ht="13.5" spans="6:6">
      <c r="F5449" s="126"/>
    </row>
    <row r="5450" s="64" customFormat="1" ht="13.5" spans="6:6">
      <c r="F5450" s="126"/>
    </row>
    <row r="5451" s="64" customFormat="1" ht="13.5" spans="6:6">
      <c r="F5451" s="126"/>
    </row>
    <row r="5452" s="64" customFormat="1" ht="13.5" spans="6:6">
      <c r="F5452" s="126"/>
    </row>
    <row r="5453" s="64" customFormat="1" ht="13.5" spans="6:6">
      <c r="F5453" s="126"/>
    </row>
    <row r="5454" s="64" customFormat="1" ht="13.5" spans="6:6">
      <c r="F5454" s="126"/>
    </row>
    <row r="5455" s="64" customFormat="1" ht="13.5" spans="6:6">
      <c r="F5455" s="126"/>
    </row>
    <row r="5456" s="64" customFormat="1" ht="13.5" spans="6:6">
      <c r="F5456" s="126"/>
    </row>
    <row r="5457" s="64" customFormat="1" ht="13.5" spans="6:6">
      <c r="F5457" s="126"/>
    </row>
    <row r="5458" s="64" customFormat="1" ht="13.5" spans="6:6">
      <c r="F5458" s="126"/>
    </row>
    <row r="5459" s="64" customFormat="1" ht="13.5" spans="6:6">
      <c r="F5459" s="126"/>
    </row>
    <row r="5460" s="64" customFormat="1" ht="13.5" spans="6:6">
      <c r="F5460" s="126"/>
    </row>
    <row r="5461" s="64" customFormat="1" ht="13.5" spans="6:6">
      <c r="F5461" s="126"/>
    </row>
    <row r="5462" s="64" customFormat="1" ht="13.5" spans="6:6">
      <c r="F5462" s="126"/>
    </row>
    <row r="5463" s="64" customFormat="1" ht="13.5" spans="6:6">
      <c r="F5463" s="126"/>
    </row>
    <row r="5464" s="64" customFormat="1" ht="13.5" spans="6:6">
      <c r="F5464" s="126"/>
    </row>
    <row r="5465" s="64" customFormat="1" ht="13.5" spans="6:6">
      <c r="F5465" s="126"/>
    </row>
    <row r="5466" s="64" customFormat="1" ht="13.5" spans="6:6">
      <c r="F5466" s="126"/>
    </row>
    <row r="5467" s="64" customFormat="1" ht="13.5" spans="6:6">
      <c r="F5467" s="126"/>
    </row>
    <row r="5468" s="64" customFormat="1" ht="13.5" spans="6:6">
      <c r="F5468" s="126"/>
    </row>
    <row r="5469" s="64" customFormat="1" ht="13.5" spans="6:6">
      <c r="F5469" s="126"/>
    </row>
    <row r="5470" s="64" customFormat="1" ht="13.5" spans="6:6">
      <c r="F5470" s="126"/>
    </row>
    <row r="5471" s="64" customFormat="1" ht="13.5" spans="6:6">
      <c r="F5471" s="126"/>
    </row>
    <row r="5472" s="64" customFormat="1" ht="13.5" spans="6:6">
      <c r="F5472" s="126"/>
    </row>
    <row r="5473" s="64" customFormat="1" ht="13.5" spans="6:6">
      <c r="F5473" s="126"/>
    </row>
    <row r="5474" s="64" customFormat="1" ht="13.5" spans="6:6">
      <c r="F5474" s="126"/>
    </row>
    <row r="5475" s="64" customFormat="1" ht="13.5" spans="6:6">
      <c r="F5475" s="126"/>
    </row>
    <row r="5476" s="64" customFormat="1" ht="13.5" spans="6:6">
      <c r="F5476" s="126"/>
    </row>
    <row r="5477" s="64" customFormat="1" ht="13.5" spans="6:6">
      <c r="F5477" s="126"/>
    </row>
    <row r="5478" s="64" customFormat="1" ht="13.5" spans="6:6">
      <c r="F5478" s="126"/>
    </row>
    <row r="5479" s="64" customFormat="1" ht="13.5" spans="6:6">
      <c r="F5479" s="126"/>
    </row>
    <row r="5480" s="64" customFormat="1" ht="13.5" spans="6:6">
      <c r="F5480" s="126"/>
    </row>
    <row r="5481" s="64" customFormat="1" ht="13.5" spans="6:6">
      <c r="F5481" s="126"/>
    </row>
    <row r="5482" s="64" customFormat="1" ht="13.5" spans="6:6">
      <c r="F5482" s="126"/>
    </row>
    <row r="5483" s="64" customFormat="1" ht="13.5" spans="6:6">
      <c r="F5483" s="126"/>
    </row>
    <row r="5484" s="64" customFormat="1" ht="13.5" spans="6:6">
      <c r="F5484" s="126"/>
    </row>
    <row r="5485" s="64" customFormat="1" ht="13.5" spans="6:6">
      <c r="F5485" s="126"/>
    </row>
    <row r="5486" s="64" customFormat="1" ht="13.5" spans="6:6">
      <c r="F5486" s="126"/>
    </row>
    <row r="5487" s="64" customFormat="1" ht="13.5" spans="6:6">
      <c r="F5487" s="126"/>
    </row>
    <row r="5488" s="64" customFormat="1" ht="13.5" spans="6:6">
      <c r="F5488" s="126"/>
    </row>
    <row r="5489" s="64" customFormat="1" ht="13.5" spans="6:6">
      <c r="F5489" s="126"/>
    </row>
    <row r="5490" s="64" customFormat="1" ht="13.5" spans="6:6">
      <c r="F5490" s="126"/>
    </row>
    <row r="5491" s="64" customFormat="1" ht="13.5" spans="6:6">
      <c r="F5491" s="126"/>
    </row>
    <row r="5492" s="64" customFormat="1" ht="13.5" spans="6:6">
      <c r="F5492" s="126"/>
    </row>
    <row r="5493" s="64" customFormat="1" ht="13.5" spans="6:6">
      <c r="F5493" s="126"/>
    </row>
    <row r="5494" s="64" customFormat="1" ht="13.5" spans="6:6">
      <c r="F5494" s="126"/>
    </row>
    <row r="5495" s="64" customFormat="1" ht="13.5" spans="6:6">
      <c r="F5495" s="126"/>
    </row>
    <row r="5496" s="64" customFormat="1" ht="13.5" spans="6:6">
      <c r="F5496" s="126"/>
    </row>
    <row r="5497" s="64" customFormat="1" ht="13.5" spans="6:6">
      <c r="F5497" s="126"/>
    </row>
    <row r="5498" s="64" customFormat="1" ht="13.5" spans="6:6">
      <c r="F5498" s="126"/>
    </row>
    <row r="5499" s="64" customFormat="1" ht="13.5" spans="6:6">
      <c r="F5499" s="126"/>
    </row>
    <row r="5500" s="64" customFormat="1" ht="13.5" spans="6:6">
      <c r="F5500" s="126"/>
    </row>
    <row r="5501" s="64" customFormat="1" ht="13.5" spans="6:6">
      <c r="F5501" s="126"/>
    </row>
    <row r="5502" s="64" customFormat="1" ht="13.5" spans="6:6">
      <c r="F5502" s="126"/>
    </row>
    <row r="5503" s="64" customFormat="1" ht="13.5" spans="6:6">
      <c r="F5503" s="126"/>
    </row>
    <row r="5504" s="64" customFormat="1" ht="13.5" spans="6:6">
      <c r="F5504" s="126"/>
    </row>
    <row r="5505" s="64" customFormat="1" ht="13.5" spans="6:6">
      <c r="F5505" s="126"/>
    </row>
    <row r="5506" s="64" customFormat="1" ht="13.5" spans="6:6">
      <c r="F5506" s="126"/>
    </row>
    <row r="5507" s="64" customFormat="1" ht="13.5" spans="6:6">
      <c r="F5507" s="126"/>
    </row>
    <row r="5508" s="64" customFormat="1" ht="13.5" spans="6:6">
      <c r="F5508" s="126"/>
    </row>
    <row r="5509" s="64" customFormat="1" ht="13.5" spans="6:6">
      <c r="F5509" s="126"/>
    </row>
    <row r="5510" s="64" customFormat="1" ht="13.5" spans="6:6">
      <c r="F5510" s="126"/>
    </row>
    <row r="5511" s="64" customFormat="1" ht="13.5" spans="6:6">
      <c r="F5511" s="126"/>
    </row>
    <row r="5512" s="64" customFormat="1" ht="13.5" spans="6:6">
      <c r="F5512" s="126"/>
    </row>
    <row r="5513" s="64" customFormat="1" ht="13.5" spans="6:6">
      <c r="F5513" s="126"/>
    </row>
    <row r="5514" s="64" customFormat="1" ht="13.5" spans="6:6">
      <c r="F5514" s="126"/>
    </row>
    <row r="5515" s="64" customFormat="1" ht="13.5" spans="6:6">
      <c r="F5515" s="126"/>
    </row>
    <row r="5516" s="64" customFormat="1" ht="13.5" spans="6:6">
      <c r="F5516" s="126"/>
    </row>
    <row r="5517" s="64" customFormat="1" ht="13.5" spans="6:6">
      <c r="F5517" s="126"/>
    </row>
    <row r="5518" s="64" customFormat="1" ht="13.5" spans="6:6">
      <c r="F5518" s="126"/>
    </row>
    <row r="5519" s="64" customFormat="1" ht="13.5" spans="6:6">
      <c r="F5519" s="126"/>
    </row>
    <row r="5520" s="64" customFormat="1" ht="13.5" spans="6:6">
      <c r="F5520" s="126"/>
    </row>
    <row r="5521" s="64" customFormat="1" ht="13.5" spans="6:6">
      <c r="F5521" s="126"/>
    </row>
    <row r="5522" s="64" customFormat="1" ht="13.5" spans="6:6">
      <c r="F5522" s="126"/>
    </row>
    <row r="5523" s="64" customFormat="1" ht="13.5" spans="6:6">
      <c r="F5523" s="126"/>
    </row>
    <row r="5524" s="64" customFormat="1" ht="13.5" spans="6:6">
      <c r="F5524" s="126"/>
    </row>
    <row r="5525" s="64" customFormat="1" ht="13.5" spans="6:6">
      <c r="F5525" s="126"/>
    </row>
    <row r="5526" s="64" customFormat="1" ht="13.5" spans="6:6">
      <c r="F5526" s="126"/>
    </row>
    <row r="5527" s="64" customFormat="1" ht="13.5" spans="6:6">
      <c r="F5527" s="126"/>
    </row>
    <row r="5528" s="64" customFormat="1" ht="13.5" spans="6:6">
      <c r="F5528" s="126"/>
    </row>
    <row r="5529" s="64" customFormat="1" ht="13.5" spans="6:6">
      <c r="F5529" s="126"/>
    </row>
    <row r="5530" s="64" customFormat="1" ht="13.5" spans="6:6">
      <c r="F5530" s="126"/>
    </row>
    <row r="5531" s="64" customFormat="1" ht="13.5" spans="6:6">
      <c r="F5531" s="126"/>
    </row>
    <row r="5532" s="64" customFormat="1" ht="13.5" spans="6:6">
      <c r="F5532" s="126"/>
    </row>
    <row r="5533" s="64" customFormat="1" ht="13.5" spans="6:6">
      <c r="F5533" s="126"/>
    </row>
    <row r="5534" s="64" customFormat="1" ht="13.5" spans="6:6">
      <c r="F5534" s="126"/>
    </row>
    <row r="5535" s="64" customFormat="1" ht="13.5" spans="6:6">
      <c r="F5535" s="126"/>
    </row>
    <row r="5536" s="64" customFormat="1" ht="13.5" spans="6:6">
      <c r="F5536" s="126"/>
    </row>
    <row r="5537" s="64" customFormat="1" ht="13.5" spans="6:6">
      <c r="F5537" s="126"/>
    </row>
    <row r="5538" s="64" customFormat="1" ht="13.5" spans="6:6">
      <c r="F5538" s="126"/>
    </row>
    <row r="5539" s="64" customFormat="1" ht="13.5" spans="6:6">
      <c r="F5539" s="126"/>
    </row>
    <row r="5540" s="64" customFormat="1" ht="13.5" spans="6:6">
      <c r="F5540" s="126"/>
    </row>
    <row r="5541" s="64" customFormat="1" ht="13.5" spans="6:6">
      <c r="F5541" s="126"/>
    </row>
    <row r="5542" s="64" customFormat="1" ht="13.5" spans="6:6">
      <c r="F5542" s="126"/>
    </row>
    <row r="5543" s="64" customFormat="1" ht="13.5" spans="6:6">
      <c r="F5543" s="126"/>
    </row>
    <row r="5544" s="64" customFormat="1" ht="13.5" spans="6:6">
      <c r="F5544" s="126"/>
    </row>
    <row r="5545" s="64" customFormat="1" ht="13.5" spans="6:6">
      <c r="F5545" s="126"/>
    </row>
    <row r="5546" s="64" customFormat="1" ht="13.5" spans="6:6">
      <c r="F5546" s="126"/>
    </row>
    <row r="5547" s="64" customFormat="1" ht="13.5" spans="6:6">
      <c r="F5547" s="126"/>
    </row>
    <row r="5548" s="64" customFormat="1" ht="13.5" spans="6:6">
      <c r="F5548" s="126"/>
    </row>
    <row r="5549" s="64" customFormat="1" ht="13.5" spans="6:6">
      <c r="F5549" s="126"/>
    </row>
    <row r="5550" s="64" customFormat="1" ht="13.5" spans="6:6">
      <c r="F5550" s="126"/>
    </row>
    <row r="5551" s="64" customFormat="1" ht="13.5" spans="6:6">
      <c r="F5551" s="126"/>
    </row>
    <row r="5552" s="64" customFormat="1" ht="13.5" spans="6:6">
      <c r="F5552" s="126"/>
    </row>
    <row r="5553" s="64" customFormat="1" ht="13.5" spans="6:6">
      <c r="F5553" s="126"/>
    </row>
    <row r="5554" s="64" customFormat="1" ht="13.5" spans="6:6">
      <c r="F5554" s="126"/>
    </row>
    <row r="5555" s="64" customFormat="1" ht="13.5" spans="6:6">
      <c r="F5555" s="126"/>
    </row>
    <row r="5556" s="64" customFormat="1" ht="13.5" spans="6:6">
      <c r="F5556" s="126"/>
    </row>
    <row r="5557" s="64" customFormat="1" ht="13.5" spans="6:6">
      <c r="F5557" s="126"/>
    </row>
    <row r="5558" s="64" customFormat="1" ht="13.5" spans="6:6">
      <c r="F5558" s="126"/>
    </row>
    <row r="5559" s="64" customFormat="1" ht="13.5" spans="6:6">
      <c r="F5559" s="126"/>
    </row>
    <row r="5560" s="64" customFormat="1" ht="13.5" spans="6:6">
      <c r="F5560" s="126"/>
    </row>
    <row r="5561" s="64" customFormat="1" ht="13.5" spans="6:6">
      <c r="F5561" s="126"/>
    </row>
    <row r="5562" s="64" customFormat="1" ht="13.5" spans="6:6">
      <c r="F5562" s="126"/>
    </row>
    <row r="5563" s="64" customFormat="1" ht="13.5" spans="6:6">
      <c r="F5563" s="126"/>
    </row>
    <row r="5564" s="64" customFormat="1" ht="13.5" spans="6:6">
      <c r="F5564" s="126"/>
    </row>
    <row r="5565" s="64" customFormat="1" ht="13.5" spans="6:6">
      <c r="F5565" s="126"/>
    </row>
    <row r="5566" s="64" customFormat="1" ht="13.5" spans="6:6">
      <c r="F5566" s="126"/>
    </row>
    <row r="5567" s="64" customFormat="1" ht="13.5" spans="6:6">
      <c r="F5567" s="126"/>
    </row>
    <row r="5568" s="64" customFormat="1" ht="13.5" spans="6:6">
      <c r="F5568" s="126"/>
    </row>
    <row r="5569" s="64" customFormat="1" ht="13.5" spans="6:6">
      <c r="F5569" s="126"/>
    </row>
    <row r="5570" s="64" customFormat="1" ht="13.5" spans="6:6">
      <c r="F5570" s="126"/>
    </row>
    <row r="5571" s="64" customFormat="1" ht="13.5" spans="6:6">
      <c r="F5571" s="126"/>
    </row>
    <row r="5572" s="64" customFormat="1" ht="13.5" spans="6:6">
      <c r="F5572" s="126"/>
    </row>
    <row r="5573" s="64" customFormat="1" ht="13.5" spans="6:6">
      <c r="F5573" s="126"/>
    </row>
    <row r="5574" s="64" customFormat="1" ht="13.5" spans="6:6">
      <c r="F5574" s="126"/>
    </row>
    <row r="5575" s="64" customFormat="1" ht="13.5" spans="6:6">
      <c r="F5575" s="126"/>
    </row>
    <row r="5576" s="64" customFormat="1" ht="13.5" spans="6:6">
      <c r="F5576" s="126"/>
    </row>
    <row r="5577" s="64" customFormat="1" ht="13.5" spans="6:6">
      <c r="F5577" s="126"/>
    </row>
    <row r="5578" s="64" customFormat="1" ht="13.5" spans="6:6">
      <c r="F5578" s="126"/>
    </row>
    <row r="5579" s="64" customFormat="1" ht="13.5" spans="6:6">
      <c r="F5579" s="126"/>
    </row>
    <row r="5580" s="64" customFormat="1" ht="13.5" spans="6:6">
      <c r="F5580" s="126"/>
    </row>
    <row r="5581" s="64" customFormat="1" ht="13.5" spans="6:6">
      <c r="F5581" s="126"/>
    </row>
    <row r="5582" s="64" customFormat="1" ht="13.5" spans="6:6">
      <c r="F5582" s="126"/>
    </row>
    <row r="5583" s="64" customFormat="1" ht="13.5" spans="6:6">
      <c r="F5583" s="126"/>
    </row>
    <row r="5584" s="64" customFormat="1" ht="13.5" spans="6:6">
      <c r="F5584" s="126"/>
    </row>
    <row r="5585" s="64" customFormat="1" ht="13.5" spans="6:6">
      <c r="F5585" s="126"/>
    </row>
    <row r="5586" s="64" customFormat="1" ht="13.5" spans="6:6">
      <c r="F5586" s="126"/>
    </row>
    <row r="5587" s="64" customFormat="1" ht="13.5" spans="6:6">
      <c r="F5587" s="126"/>
    </row>
    <row r="5588" s="64" customFormat="1" ht="13.5" spans="6:6">
      <c r="F5588" s="126"/>
    </row>
    <row r="5589" s="64" customFormat="1" ht="13.5" spans="6:6">
      <c r="F5589" s="126"/>
    </row>
    <row r="5590" s="64" customFormat="1" ht="13.5" spans="6:6">
      <c r="F5590" s="126"/>
    </row>
    <row r="5591" s="64" customFormat="1" ht="13.5" spans="6:6">
      <c r="F5591" s="126"/>
    </row>
    <row r="5592" s="64" customFormat="1" ht="13.5" spans="6:6">
      <c r="F5592" s="126"/>
    </row>
    <row r="5593" s="64" customFormat="1" ht="13.5" spans="6:6">
      <c r="F5593" s="126"/>
    </row>
    <row r="5594" s="64" customFormat="1" ht="13.5" spans="6:6">
      <c r="F5594" s="126"/>
    </row>
    <row r="5595" s="64" customFormat="1" ht="13.5" spans="6:6">
      <c r="F5595" s="126"/>
    </row>
    <row r="5596" s="64" customFormat="1" ht="13.5" spans="6:6">
      <c r="F5596" s="126"/>
    </row>
    <row r="5597" s="64" customFormat="1" ht="13.5" spans="6:6">
      <c r="F5597" s="126"/>
    </row>
    <row r="5598" s="64" customFormat="1" ht="13.5" spans="6:6">
      <c r="F5598" s="126"/>
    </row>
    <row r="5599" s="64" customFormat="1" ht="13.5" spans="6:6">
      <c r="F5599" s="126"/>
    </row>
    <row r="5600" s="64" customFormat="1" ht="13.5" spans="6:6">
      <c r="F5600" s="126"/>
    </row>
    <row r="5601" s="64" customFormat="1" ht="13.5" spans="6:6">
      <c r="F5601" s="126"/>
    </row>
    <row r="5602" s="64" customFormat="1" ht="13.5" spans="6:6">
      <c r="F5602" s="126"/>
    </row>
    <row r="5603" s="64" customFormat="1" ht="13.5" spans="6:6">
      <c r="F5603" s="126"/>
    </row>
    <row r="5604" s="64" customFormat="1" ht="13.5" spans="6:6">
      <c r="F5604" s="126"/>
    </row>
    <row r="5605" s="64" customFormat="1" ht="13.5" spans="6:6">
      <c r="F5605" s="126"/>
    </row>
    <row r="5606" s="64" customFormat="1" ht="13.5" spans="6:6">
      <c r="F5606" s="126"/>
    </row>
    <row r="5607" s="64" customFormat="1" ht="13.5" spans="6:6">
      <c r="F5607" s="126"/>
    </row>
    <row r="5608" s="64" customFormat="1" ht="13.5" spans="6:6">
      <c r="F5608" s="126"/>
    </row>
    <row r="5609" s="64" customFormat="1" ht="13.5" spans="6:6">
      <c r="F5609" s="126"/>
    </row>
    <row r="5610" s="64" customFormat="1" ht="13.5" spans="6:6">
      <c r="F5610" s="126"/>
    </row>
    <row r="5611" s="64" customFormat="1" ht="13.5" spans="6:6">
      <c r="F5611" s="126"/>
    </row>
    <row r="5612" s="64" customFormat="1" ht="13.5" spans="6:6">
      <c r="F5612" s="126"/>
    </row>
    <row r="5613" s="64" customFormat="1" ht="13.5" spans="6:6">
      <c r="F5613" s="126"/>
    </row>
    <row r="5614" s="64" customFormat="1" ht="13.5" spans="6:6">
      <c r="F5614" s="126"/>
    </row>
    <row r="5615" s="64" customFormat="1" ht="13.5" spans="6:6">
      <c r="F5615" s="126"/>
    </row>
    <row r="5616" s="64" customFormat="1" ht="13.5" spans="6:6">
      <c r="F5616" s="126"/>
    </row>
    <row r="5617" s="64" customFormat="1" ht="13.5" spans="6:6">
      <c r="F5617" s="126"/>
    </row>
    <row r="5618" s="64" customFormat="1" ht="13.5" spans="6:6">
      <c r="F5618" s="126"/>
    </row>
    <row r="5619" s="64" customFormat="1" ht="13.5" spans="6:6">
      <c r="F5619" s="126"/>
    </row>
    <row r="5620" s="64" customFormat="1" ht="13.5" spans="6:6">
      <c r="F5620" s="126"/>
    </row>
    <row r="5621" s="64" customFormat="1" ht="13.5" spans="6:6">
      <c r="F5621" s="126"/>
    </row>
    <row r="5622" s="64" customFormat="1" ht="13.5" spans="6:6">
      <c r="F5622" s="126"/>
    </row>
    <row r="5623" s="64" customFormat="1" ht="13.5" spans="6:6">
      <c r="F5623" s="126"/>
    </row>
    <row r="5624" s="64" customFormat="1" ht="13.5" spans="6:6">
      <c r="F5624" s="126"/>
    </row>
    <row r="5625" s="64" customFormat="1" ht="13.5" spans="6:6">
      <c r="F5625" s="126"/>
    </row>
    <row r="5626" s="64" customFormat="1" ht="13.5" spans="6:6">
      <c r="F5626" s="126"/>
    </row>
    <row r="5627" s="64" customFormat="1" ht="13.5" spans="6:6">
      <c r="F5627" s="126"/>
    </row>
    <row r="5628" s="64" customFormat="1" ht="13.5" spans="6:6">
      <c r="F5628" s="126"/>
    </row>
    <row r="5629" s="64" customFormat="1" ht="13.5" spans="6:6">
      <c r="F5629" s="126"/>
    </row>
    <row r="5630" s="64" customFormat="1" ht="13.5" spans="6:6">
      <c r="F5630" s="126"/>
    </row>
    <row r="5631" s="64" customFormat="1" ht="13.5" spans="6:6">
      <c r="F5631" s="126"/>
    </row>
    <row r="5632" s="64" customFormat="1" ht="13.5" spans="6:6">
      <c r="F5632" s="126"/>
    </row>
    <row r="5633" s="64" customFormat="1" ht="13.5" spans="6:6">
      <c r="F5633" s="126"/>
    </row>
    <row r="5634" s="64" customFormat="1" ht="13.5" spans="6:6">
      <c r="F5634" s="126"/>
    </row>
    <row r="5635" s="64" customFormat="1" ht="13.5" spans="6:6">
      <c r="F5635" s="126"/>
    </row>
    <row r="5636" s="64" customFormat="1" ht="13.5" spans="6:6">
      <c r="F5636" s="126"/>
    </row>
    <row r="5637" s="64" customFormat="1" ht="13.5" spans="6:6">
      <c r="F5637" s="126"/>
    </row>
    <row r="5638" s="64" customFormat="1" ht="13.5" spans="6:6">
      <c r="F5638" s="126"/>
    </row>
    <row r="5639" s="64" customFormat="1" ht="13.5" spans="6:6">
      <c r="F5639" s="126"/>
    </row>
    <row r="5640" s="64" customFormat="1" ht="13.5" spans="6:6">
      <c r="F5640" s="126"/>
    </row>
    <row r="5641" s="64" customFormat="1" ht="13.5" spans="6:6">
      <c r="F5641" s="126"/>
    </row>
    <row r="5642" s="64" customFormat="1" ht="13.5" spans="6:6">
      <c r="F5642" s="126"/>
    </row>
    <row r="5643" s="64" customFormat="1" ht="13.5" spans="6:6">
      <c r="F5643" s="126"/>
    </row>
    <row r="5644" s="64" customFormat="1" ht="13.5" spans="6:6">
      <c r="F5644" s="126"/>
    </row>
    <row r="5645" s="64" customFormat="1" ht="13.5" spans="6:6">
      <c r="F5645" s="126"/>
    </row>
    <row r="5646" s="64" customFormat="1" ht="13.5" spans="6:6">
      <c r="F5646" s="126"/>
    </row>
    <row r="5647" s="64" customFormat="1" ht="13.5" spans="6:6">
      <c r="F5647" s="126"/>
    </row>
    <row r="5648" s="64" customFormat="1" ht="13.5" spans="6:6">
      <c r="F5648" s="126"/>
    </row>
    <row r="5649" s="64" customFormat="1" ht="13.5" spans="6:6">
      <c r="F5649" s="126"/>
    </row>
    <row r="5650" s="64" customFormat="1" ht="13.5" spans="6:6">
      <c r="F5650" s="126"/>
    </row>
    <row r="5651" s="64" customFormat="1" ht="13.5" spans="6:6">
      <c r="F5651" s="126"/>
    </row>
    <row r="5652" s="64" customFormat="1" ht="13.5" spans="6:6">
      <c r="F5652" s="126"/>
    </row>
    <row r="5653" s="64" customFormat="1" ht="13.5" spans="6:6">
      <c r="F5653" s="126"/>
    </row>
    <row r="5654" s="64" customFormat="1" ht="13.5" spans="6:6">
      <c r="F5654" s="126"/>
    </row>
    <row r="5655" s="64" customFormat="1" ht="13.5" spans="6:6">
      <c r="F5655" s="126"/>
    </row>
    <row r="5656" s="64" customFormat="1" ht="13.5" spans="6:6">
      <c r="F5656" s="126"/>
    </row>
    <row r="5657" s="64" customFormat="1" ht="13.5" spans="6:6">
      <c r="F5657" s="126"/>
    </row>
    <row r="5658" s="64" customFormat="1" ht="13.5" spans="6:6">
      <c r="F5658" s="126"/>
    </row>
    <row r="5659" s="64" customFormat="1" ht="13.5" spans="6:6">
      <c r="F5659" s="126"/>
    </row>
    <row r="5660" s="64" customFormat="1" ht="13.5" spans="6:6">
      <c r="F5660" s="126"/>
    </row>
    <row r="5661" s="64" customFormat="1" ht="13.5" spans="6:6">
      <c r="F5661" s="126"/>
    </row>
    <row r="5662" s="64" customFormat="1" ht="13.5" spans="6:6">
      <c r="F5662" s="126"/>
    </row>
    <row r="5663" s="64" customFormat="1" ht="13.5" spans="6:6">
      <c r="F5663" s="126"/>
    </row>
    <row r="5664" s="64" customFormat="1" ht="13.5" spans="6:6">
      <c r="F5664" s="126"/>
    </row>
    <row r="5665" s="64" customFormat="1" ht="13.5" spans="6:6">
      <c r="F5665" s="126"/>
    </row>
    <row r="5666" s="64" customFormat="1" ht="13.5" spans="6:6">
      <c r="F5666" s="126"/>
    </row>
    <row r="5667" s="64" customFormat="1" ht="13.5" spans="6:6">
      <c r="F5667" s="126"/>
    </row>
    <row r="5668" s="64" customFormat="1" ht="13.5" spans="6:6">
      <c r="F5668" s="126"/>
    </row>
    <row r="5669" s="64" customFormat="1" ht="13.5" spans="6:6">
      <c r="F5669" s="126"/>
    </row>
    <row r="5670" s="64" customFormat="1" ht="13.5" spans="6:6">
      <c r="F5670" s="126"/>
    </row>
    <row r="5671" s="64" customFormat="1" ht="13.5" spans="6:6">
      <c r="F5671" s="126"/>
    </row>
    <row r="5672" s="64" customFormat="1" ht="13.5" spans="6:6">
      <c r="F5672" s="126"/>
    </row>
    <row r="5673" s="64" customFormat="1" ht="13.5" spans="6:6">
      <c r="F5673" s="126"/>
    </row>
    <row r="5674" s="64" customFormat="1" ht="13.5" spans="6:6">
      <c r="F5674" s="126"/>
    </row>
    <row r="5675" s="64" customFormat="1" ht="13.5" spans="6:6">
      <c r="F5675" s="126"/>
    </row>
    <row r="5676" s="64" customFormat="1" ht="13.5" spans="6:6">
      <c r="F5676" s="126"/>
    </row>
    <row r="5677" s="64" customFormat="1" ht="13.5" spans="6:6">
      <c r="F5677" s="126"/>
    </row>
    <row r="5678" s="64" customFormat="1" ht="13.5" spans="6:6">
      <c r="F5678" s="126"/>
    </row>
    <row r="5679" s="64" customFormat="1" ht="13.5" spans="6:6">
      <c r="F5679" s="126"/>
    </row>
    <row r="5680" s="64" customFormat="1" ht="13.5" spans="6:6">
      <c r="F5680" s="126"/>
    </row>
    <row r="5681" s="64" customFormat="1" ht="13.5" spans="6:6">
      <c r="F5681" s="126"/>
    </row>
    <row r="5682" s="64" customFormat="1" ht="13.5" spans="6:6">
      <c r="F5682" s="126"/>
    </row>
    <row r="5683" s="64" customFormat="1" ht="13.5" spans="6:6">
      <c r="F5683" s="126"/>
    </row>
    <row r="5684" s="64" customFormat="1" ht="13.5" spans="6:6">
      <c r="F5684" s="126"/>
    </row>
    <row r="5685" s="64" customFormat="1" ht="13.5" spans="6:6">
      <c r="F5685" s="126"/>
    </row>
    <row r="5686" s="64" customFormat="1" ht="13.5" spans="6:6">
      <c r="F5686" s="126"/>
    </row>
    <row r="5687" s="64" customFormat="1" ht="13.5" spans="6:6">
      <c r="F5687" s="126"/>
    </row>
    <row r="5688" s="64" customFormat="1" ht="13.5" spans="6:6">
      <c r="F5688" s="126"/>
    </row>
    <row r="5689" s="64" customFormat="1" ht="13.5" spans="6:6">
      <c r="F5689" s="126"/>
    </row>
    <row r="5690" s="64" customFormat="1" ht="13.5" spans="6:6">
      <c r="F5690" s="126"/>
    </row>
    <row r="5691" s="64" customFormat="1" ht="13.5" spans="6:6">
      <c r="F5691" s="126"/>
    </row>
    <row r="5692" s="64" customFormat="1" ht="13.5" spans="6:6">
      <c r="F5692" s="126"/>
    </row>
    <row r="5693" s="64" customFormat="1" ht="13.5" spans="6:6">
      <c r="F5693" s="126"/>
    </row>
    <row r="5694" s="64" customFormat="1" ht="13.5" spans="6:6">
      <c r="F5694" s="126"/>
    </row>
    <row r="5695" s="64" customFormat="1" ht="13.5" spans="6:6">
      <c r="F5695" s="126"/>
    </row>
    <row r="5696" s="64" customFormat="1" ht="13.5" spans="6:6">
      <c r="F5696" s="126"/>
    </row>
    <row r="5697" s="64" customFormat="1" ht="13.5" spans="6:6">
      <c r="F5697" s="126"/>
    </row>
    <row r="5698" s="64" customFormat="1" ht="13.5" spans="6:6">
      <c r="F5698" s="126"/>
    </row>
    <row r="5699" s="64" customFormat="1" ht="13.5" spans="6:6">
      <c r="F5699" s="126"/>
    </row>
    <row r="5700" s="64" customFormat="1" ht="13.5" spans="6:6">
      <c r="F5700" s="126"/>
    </row>
    <row r="5701" s="64" customFormat="1" ht="13.5" spans="6:6">
      <c r="F5701" s="126"/>
    </row>
    <row r="5702" s="64" customFormat="1" ht="13.5" spans="6:6">
      <c r="F5702" s="126"/>
    </row>
    <row r="5703" s="64" customFormat="1" ht="13.5" spans="6:6">
      <c r="F5703" s="126"/>
    </row>
    <row r="5704" s="64" customFormat="1" ht="13.5" spans="6:6">
      <c r="F5704" s="126"/>
    </row>
    <row r="5705" s="64" customFormat="1" ht="13.5" spans="6:6">
      <c r="F5705" s="126"/>
    </row>
    <row r="5706" s="64" customFormat="1" ht="13.5" spans="6:6">
      <c r="F5706" s="126"/>
    </row>
    <row r="5707" s="64" customFormat="1" ht="13.5" spans="6:6">
      <c r="F5707" s="126"/>
    </row>
    <row r="5708" s="64" customFormat="1" ht="13.5" spans="6:6">
      <c r="F5708" s="126"/>
    </row>
    <row r="5709" s="64" customFormat="1" ht="13.5" spans="6:6">
      <c r="F5709" s="126"/>
    </row>
    <row r="5710" s="64" customFormat="1" ht="13.5" spans="6:6">
      <c r="F5710" s="126"/>
    </row>
    <row r="5711" s="64" customFormat="1" ht="13.5" spans="6:6">
      <c r="F5711" s="126"/>
    </row>
    <row r="5712" s="64" customFormat="1" ht="13.5" spans="6:6">
      <c r="F5712" s="126"/>
    </row>
    <row r="5713" s="64" customFormat="1" ht="13.5" spans="6:6">
      <c r="F5713" s="126"/>
    </row>
    <row r="5714" s="64" customFormat="1" ht="13.5" spans="6:6">
      <c r="F5714" s="126"/>
    </row>
    <row r="5715" s="64" customFormat="1" ht="13.5" spans="6:6">
      <c r="F5715" s="126"/>
    </row>
    <row r="5716" s="64" customFormat="1" ht="13.5" spans="6:6">
      <c r="F5716" s="126"/>
    </row>
    <row r="5717" s="64" customFormat="1" ht="13.5" spans="6:6">
      <c r="F5717" s="126"/>
    </row>
    <row r="5718" s="64" customFormat="1" ht="13.5" spans="6:6">
      <c r="F5718" s="126"/>
    </row>
    <row r="5719" s="64" customFormat="1" ht="13.5" spans="6:6">
      <c r="F5719" s="126"/>
    </row>
    <row r="5720" s="64" customFormat="1" ht="13.5" spans="6:6">
      <c r="F5720" s="126"/>
    </row>
    <row r="5721" s="64" customFormat="1" ht="13.5" spans="6:6">
      <c r="F5721" s="126"/>
    </row>
    <row r="5722" s="64" customFormat="1" ht="13.5" spans="6:6">
      <c r="F5722" s="126"/>
    </row>
    <row r="5723" s="64" customFormat="1" ht="13.5" spans="6:6">
      <c r="F5723" s="126"/>
    </row>
    <row r="5724" s="64" customFormat="1" ht="13.5" spans="6:6">
      <c r="F5724" s="126"/>
    </row>
    <row r="5725" s="64" customFormat="1" ht="13.5" spans="6:6">
      <c r="F5725" s="126"/>
    </row>
    <row r="5726" s="64" customFormat="1" ht="13.5" spans="6:6">
      <c r="F5726" s="126"/>
    </row>
    <row r="5727" s="64" customFormat="1" ht="13.5" spans="6:6">
      <c r="F5727" s="126"/>
    </row>
    <row r="5728" s="64" customFormat="1" ht="13.5" spans="6:6">
      <c r="F5728" s="126"/>
    </row>
    <row r="5729" s="64" customFormat="1" ht="13.5" spans="6:6">
      <c r="F5729" s="126"/>
    </row>
    <row r="5730" s="64" customFormat="1" ht="13.5" spans="6:6">
      <c r="F5730" s="126"/>
    </row>
    <row r="5731" s="64" customFormat="1" ht="13.5" spans="6:6">
      <c r="F5731" s="126"/>
    </row>
    <row r="5732" s="64" customFormat="1" ht="13.5" spans="6:6">
      <c r="F5732" s="126"/>
    </row>
    <row r="5733" s="64" customFormat="1" ht="13.5" spans="6:6">
      <c r="F5733" s="126"/>
    </row>
    <row r="5734" s="64" customFormat="1" ht="13.5" spans="6:6">
      <c r="F5734" s="126"/>
    </row>
    <row r="5735" s="64" customFormat="1" ht="13.5" spans="6:6">
      <c r="F5735" s="126"/>
    </row>
    <row r="5736" s="64" customFormat="1" ht="13.5" spans="6:6">
      <c r="F5736" s="126"/>
    </row>
    <row r="5737" s="64" customFormat="1" ht="13.5" spans="6:6">
      <c r="F5737" s="126"/>
    </row>
    <row r="5738" s="64" customFormat="1" ht="13.5" spans="6:6">
      <c r="F5738" s="126"/>
    </row>
    <row r="5739" s="64" customFormat="1" ht="13.5" spans="6:6">
      <c r="F5739" s="126"/>
    </row>
    <row r="5740" s="64" customFormat="1" ht="13.5" spans="6:6">
      <c r="F5740" s="126"/>
    </row>
    <row r="5741" s="64" customFormat="1" ht="13.5" spans="6:6">
      <c r="F5741" s="126"/>
    </row>
    <row r="5742" s="64" customFormat="1" ht="13.5" spans="6:6">
      <c r="F5742" s="126"/>
    </row>
    <row r="5743" s="64" customFormat="1" ht="13.5" spans="6:6">
      <c r="F5743" s="126"/>
    </row>
    <row r="5744" s="64" customFormat="1" ht="13.5" spans="6:6">
      <c r="F5744" s="126"/>
    </row>
    <row r="5745" s="64" customFormat="1" ht="13.5" spans="6:6">
      <c r="F5745" s="126"/>
    </row>
    <row r="5746" s="64" customFormat="1" ht="13.5" spans="6:6">
      <c r="F5746" s="126"/>
    </row>
    <row r="5747" s="64" customFormat="1" ht="13.5" spans="6:6">
      <c r="F5747" s="126"/>
    </row>
    <row r="5748" s="64" customFormat="1" ht="13.5" spans="6:6">
      <c r="F5748" s="126"/>
    </row>
    <row r="5749" s="64" customFormat="1" ht="13.5" spans="6:6">
      <c r="F5749" s="126"/>
    </row>
    <row r="5750" s="64" customFormat="1" ht="13.5" spans="6:6">
      <c r="F5750" s="126"/>
    </row>
    <row r="5751" s="64" customFormat="1" ht="13.5" spans="6:6">
      <c r="F5751" s="126"/>
    </row>
    <row r="5752" s="64" customFormat="1" ht="13.5" spans="6:6">
      <c r="F5752" s="126"/>
    </row>
    <row r="5753" s="64" customFormat="1" ht="13.5" spans="6:6">
      <c r="F5753" s="126"/>
    </row>
    <row r="5754" s="64" customFormat="1" ht="13.5" spans="6:6">
      <c r="F5754" s="126"/>
    </row>
    <row r="5755" s="64" customFormat="1" ht="13.5" spans="6:6">
      <c r="F5755" s="126"/>
    </row>
    <row r="5756" s="64" customFormat="1" ht="13.5" spans="6:6">
      <c r="F5756" s="126"/>
    </row>
    <row r="5757" s="64" customFormat="1" ht="13.5" spans="6:6">
      <c r="F5757" s="126"/>
    </row>
    <row r="5758" s="64" customFormat="1" ht="13.5" spans="6:6">
      <c r="F5758" s="126"/>
    </row>
    <row r="5759" s="64" customFormat="1" ht="13.5" spans="6:6">
      <c r="F5759" s="126"/>
    </row>
    <row r="5760" s="64" customFormat="1" ht="13.5" spans="6:6">
      <c r="F5760" s="126"/>
    </row>
    <row r="5761" s="64" customFormat="1" ht="13.5" spans="6:6">
      <c r="F5761" s="126"/>
    </row>
    <row r="5762" s="64" customFormat="1" ht="13.5" spans="6:6">
      <c r="F5762" s="126"/>
    </row>
    <row r="5763" s="64" customFormat="1" ht="13.5" spans="6:6">
      <c r="F5763" s="126"/>
    </row>
    <row r="5764" s="64" customFormat="1" ht="13.5" spans="6:6">
      <c r="F5764" s="126"/>
    </row>
    <row r="5765" s="64" customFormat="1" ht="13.5" spans="6:6">
      <c r="F5765" s="126"/>
    </row>
    <row r="5766" s="64" customFormat="1" ht="13.5" spans="6:6">
      <c r="F5766" s="126"/>
    </row>
    <row r="5767" s="64" customFormat="1" ht="13.5" spans="6:6">
      <c r="F5767" s="126"/>
    </row>
    <row r="5768" s="64" customFormat="1" ht="13.5" spans="6:6">
      <c r="F5768" s="126"/>
    </row>
    <row r="5769" s="64" customFormat="1" ht="13.5" spans="6:6">
      <c r="F5769" s="126"/>
    </row>
    <row r="5770" s="64" customFormat="1" ht="13.5" spans="6:6">
      <c r="F5770" s="126"/>
    </row>
    <row r="5771" s="64" customFormat="1" ht="13.5" spans="6:6">
      <c r="F5771" s="126"/>
    </row>
    <row r="5772" s="64" customFormat="1" ht="13.5" spans="6:6">
      <c r="F5772" s="126"/>
    </row>
    <row r="5773" s="64" customFormat="1" ht="13.5" spans="6:6">
      <c r="F5773" s="126"/>
    </row>
    <row r="5774" s="64" customFormat="1" ht="13.5" spans="6:6">
      <c r="F5774" s="126"/>
    </row>
    <row r="5775" s="64" customFormat="1" ht="13.5" spans="6:6">
      <c r="F5775" s="126"/>
    </row>
    <row r="5776" s="64" customFormat="1" ht="13.5" spans="6:6">
      <c r="F5776" s="126"/>
    </row>
    <row r="5777" s="64" customFormat="1" ht="13.5" spans="6:6">
      <c r="F5777" s="126"/>
    </row>
    <row r="5778" s="64" customFormat="1" ht="13.5" spans="6:6">
      <c r="F5778" s="126"/>
    </row>
    <row r="5779" s="64" customFormat="1" ht="13.5" spans="6:6">
      <c r="F5779" s="126"/>
    </row>
    <row r="5780" s="64" customFormat="1" ht="13.5" spans="6:6">
      <c r="F5780" s="126"/>
    </row>
    <row r="5781" s="64" customFormat="1" ht="13.5" spans="6:6">
      <c r="F5781" s="126"/>
    </row>
    <row r="5782" s="64" customFormat="1" ht="13.5" spans="6:6">
      <c r="F5782" s="126"/>
    </row>
    <row r="5783" s="64" customFormat="1" ht="13.5" spans="6:6">
      <c r="F5783" s="126"/>
    </row>
    <row r="5784" s="64" customFormat="1" ht="13.5" spans="6:6">
      <c r="F5784" s="126"/>
    </row>
    <row r="5785" s="64" customFormat="1" ht="13.5" spans="6:6">
      <c r="F5785" s="126"/>
    </row>
    <row r="5786" s="64" customFormat="1" ht="13.5" spans="6:6">
      <c r="F5786" s="126"/>
    </row>
    <row r="5787" s="64" customFormat="1" ht="13.5" spans="6:6">
      <c r="F5787" s="126"/>
    </row>
    <row r="5788" s="64" customFormat="1" ht="13.5" spans="6:6">
      <c r="F5788" s="126"/>
    </row>
    <row r="5789" s="64" customFormat="1" ht="13.5" spans="6:6">
      <c r="F5789" s="126"/>
    </row>
    <row r="5790" s="64" customFormat="1" ht="13.5" spans="6:6">
      <c r="F5790" s="126"/>
    </row>
    <row r="5791" s="64" customFormat="1" ht="13.5" spans="6:6">
      <c r="F5791" s="126"/>
    </row>
    <row r="5792" s="64" customFormat="1" ht="13.5" spans="6:6">
      <c r="F5792" s="126"/>
    </row>
    <row r="5793" s="64" customFormat="1" ht="13.5" spans="6:6">
      <c r="F5793" s="126"/>
    </row>
    <row r="5794" s="64" customFormat="1" ht="13.5" spans="6:6">
      <c r="F5794" s="126"/>
    </row>
    <row r="5795" s="64" customFormat="1" ht="13.5" spans="6:6">
      <c r="F5795" s="126"/>
    </row>
    <row r="5796" s="64" customFormat="1" ht="13.5" spans="6:6">
      <c r="F5796" s="126"/>
    </row>
    <row r="5797" s="64" customFormat="1" ht="13.5" spans="6:6">
      <c r="F5797" s="126"/>
    </row>
    <row r="5798" s="64" customFormat="1" ht="13.5" spans="6:6">
      <c r="F5798" s="126"/>
    </row>
    <row r="5799" s="64" customFormat="1" ht="13.5" spans="6:6">
      <c r="F5799" s="126"/>
    </row>
    <row r="5800" s="64" customFormat="1" ht="13.5" spans="6:6">
      <c r="F5800" s="126"/>
    </row>
    <row r="5801" s="64" customFormat="1" ht="13.5" spans="6:6">
      <c r="F5801" s="126"/>
    </row>
    <row r="5802" s="64" customFormat="1" ht="13.5" spans="6:6">
      <c r="F5802" s="126"/>
    </row>
    <row r="5803" s="64" customFormat="1" ht="13.5" spans="6:6">
      <c r="F5803" s="126"/>
    </row>
    <row r="5804" s="64" customFormat="1" ht="13.5" spans="6:6">
      <c r="F5804" s="126"/>
    </row>
    <row r="5805" s="64" customFormat="1" ht="13.5" spans="6:6">
      <c r="F5805" s="126"/>
    </row>
    <row r="5806" s="64" customFormat="1" ht="13.5" spans="6:6">
      <c r="F5806" s="126"/>
    </row>
    <row r="5807" s="64" customFormat="1" ht="13.5" spans="6:6">
      <c r="F5807" s="126"/>
    </row>
    <row r="5808" s="64" customFormat="1" ht="13.5" spans="6:6">
      <c r="F5808" s="126"/>
    </row>
    <row r="5809" s="64" customFormat="1" ht="13.5" spans="6:6">
      <c r="F5809" s="126"/>
    </row>
    <row r="5810" s="64" customFormat="1" ht="13.5" spans="6:6">
      <c r="F5810" s="126"/>
    </row>
    <row r="5811" s="64" customFormat="1" ht="13.5" spans="6:6">
      <c r="F5811" s="126"/>
    </row>
    <row r="5812" s="64" customFormat="1" ht="13.5" spans="6:6">
      <c r="F5812" s="126"/>
    </row>
    <row r="5813" s="64" customFormat="1" ht="13.5" spans="6:6">
      <c r="F5813" s="126"/>
    </row>
    <row r="5814" s="64" customFormat="1" ht="13.5" spans="6:6">
      <c r="F5814" s="126"/>
    </row>
    <row r="5815" s="64" customFormat="1" ht="13.5" spans="6:6">
      <c r="F5815" s="126"/>
    </row>
    <row r="5816" s="64" customFormat="1" ht="13.5" spans="6:6">
      <c r="F5816" s="126"/>
    </row>
    <row r="5817" s="64" customFormat="1" ht="13.5" spans="6:6">
      <c r="F5817" s="126"/>
    </row>
    <row r="5818" s="64" customFormat="1" ht="13.5" spans="6:6">
      <c r="F5818" s="126"/>
    </row>
    <row r="5819" s="64" customFormat="1" ht="13.5" spans="6:6">
      <c r="F5819" s="126"/>
    </row>
    <row r="5820" s="64" customFormat="1" ht="13.5" spans="6:6">
      <c r="F5820" s="126"/>
    </row>
    <row r="5821" s="64" customFormat="1" ht="13.5" spans="6:6">
      <c r="F5821" s="126"/>
    </row>
    <row r="5822" s="64" customFormat="1" ht="13.5" spans="6:6">
      <c r="F5822" s="126"/>
    </row>
    <row r="5823" s="64" customFormat="1" ht="13.5" spans="6:6">
      <c r="F5823" s="126"/>
    </row>
    <row r="5824" s="64" customFormat="1" ht="13.5" spans="6:6">
      <c r="F5824" s="126"/>
    </row>
    <row r="5825" s="64" customFormat="1" ht="13.5" spans="6:6">
      <c r="F5825" s="126"/>
    </row>
    <row r="5826" s="64" customFormat="1" ht="13.5" spans="6:6">
      <c r="F5826" s="126"/>
    </row>
    <row r="5827" s="64" customFormat="1" ht="13.5" spans="6:6">
      <c r="F5827" s="126"/>
    </row>
    <row r="5828" s="64" customFormat="1" ht="13.5" spans="6:6">
      <c r="F5828" s="126"/>
    </row>
    <row r="5829" s="64" customFormat="1" ht="13.5" spans="6:6">
      <c r="F5829" s="126"/>
    </row>
    <row r="5830" s="64" customFormat="1" ht="13.5" spans="6:6">
      <c r="F5830" s="126"/>
    </row>
    <row r="5831" s="64" customFormat="1" ht="13.5" spans="6:6">
      <c r="F5831" s="126"/>
    </row>
    <row r="5832" s="64" customFormat="1" ht="13.5" spans="6:6">
      <c r="F5832" s="126"/>
    </row>
    <row r="5833" s="64" customFormat="1" ht="13.5" spans="6:6">
      <c r="F5833" s="126"/>
    </row>
    <row r="5834" s="64" customFormat="1" ht="13.5" spans="6:6">
      <c r="F5834" s="126"/>
    </row>
    <row r="5835" s="64" customFormat="1" ht="13.5" spans="6:6">
      <c r="F5835" s="126"/>
    </row>
    <row r="5836" s="64" customFormat="1" ht="13.5" spans="6:6">
      <c r="F5836" s="126"/>
    </row>
    <row r="5837" s="64" customFormat="1" ht="13.5" spans="6:6">
      <c r="F5837" s="126"/>
    </row>
    <row r="5838" s="64" customFormat="1" ht="13.5" spans="6:6">
      <c r="F5838" s="126"/>
    </row>
    <row r="5839" s="64" customFormat="1" ht="13.5" spans="6:6">
      <c r="F5839" s="126"/>
    </row>
    <row r="5840" s="64" customFormat="1" ht="13.5" spans="6:6">
      <c r="F5840" s="126"/>
    </row>
    <row r="5841" s="64" customFormat="1" ht="13.5" spans="6:6">
      <c r="F5841" s="126"/>
    </row>
    <row r="5842" s="64" customFormat="1" ht="13.5" spans="6:6">
      <c r="F5842" s="126"/>
    </row>
    <row r="5843" s="64" customFormat="1" ht="13.5" spans="6:6">
      <c r="F5843" s="126"/>
    </row>
    <row r="5844" s="64" customFormat="1" ht="13.5" spans="6:6">
      <c r="F5844" s="126"/>
    </row>
    <row r="5845" s="64" customFormat="1" ht="13.5" spans="6:6">
      <c r="F5845" s="126"/>
    </row>
    <row r="5846" s="64" customFormat="1" ht="13.5" spans="6:6">
      <c r="F5846" s="126"/>
    </row>
    <row r="5847" s="64" customFormat="1" ht="13.5" spans="6:6">
      <c r="F5847" s="126"/>
    </row>
    <row r="5848" s="64" customFormat="1" ht="13.5" spans="6:6">
      <c r="F5848" s="126"/>
    </row>
    <row r="5849" s="64" customFormat="1" ht="13.5" spans="6:6">
      <c r="F5849" s="126"/>
    </row>
    <row r="5850" s="64" customFormat="1" ht="13.5" spans="6:6">
      <c r="F5850" s="126"/>
    </row>
    <row r="5851" s="64" customFormat="1" ht="13.5" spans="6:6">
      <c r="F5851" s="126"/>
    </row>
    <row r="5852" s="64" customFormat="1" ht="13.5" spans="6:6">
      <c r="F5852" s="126"/>
    </row>
    <row r="5853" s="64" customFormat="1" ht="13.5" spans="6:6">
      <c r="F5853" s="126"/>
    </row>
    <row r="5854" s="64" customFormat="1" ht="13.5" spans="6:6">
      <c r="F5854" s="126"/>
    </row>
    <row r="5855" s="64" customFormat="1" ht="13.5" spans="6:6">
      <c r="F5855" s="126"/>
    </row>
    <row r="5856" s="64" customFormat="1" ht="13.5" spans="6:6">
      <c r="F5856" s="126"/>
    </row>
    <row r="5857" s="64" customFormat="1" ht="13.5" spans="6:6">
      <c r="F5857" s="126"/>
    </row>
    <row r="5858" s="64" customFormat="1" ht="13.5" spans="6:6">
      <c r="F5858" s="126"/>
    </row>
    <row r="5859" s="64" customFormat="1" ht="13.5" spans="6:6">
      <c r="F5859" s="126"/>
    </row>
    <row r="5860" s="64" customFormat="1" ht="13.5" spans="6:6">
      <c r="F5860" s="126"/>
    </row>
    <row r="5861" s="64" customFormat="1" ht="13.5" spans="6:6">
      <c r="F5861" s="126"/>
    </row>
    <row r="5862" s="64" customFormat="1" ht="13.5" spans="6:6">
      <c r="F5862" s="126"/>
    </row>
    <row r="5863" s="64" customFormat="1" ht="13.5" spans="6:6">
      <c r="F5863" s="126"/>
    </row>
    <row r="5864" s="64" customFormat="1" ht="13.5" spans="6:6">
      <c r="F5864" s="126"/>
    </row>
    <row r="5865" s="64" customFormat="1" ht="13.5" spans="6:6">
      <c r="F5865" s="126"/>
    </row>
    <row r="5866" s="64" customFormat="1" ht="13.5" spans="6:6">
      <c r="F5866" s="126"/>
    </row>
    <row r="5867" s="64" customFormat="1" ht="13.5" spans="6:6">
      <c r="F5867" s="126"/>
    </row>
    <row r="5868" s="64" customFormat="1" ht="13.5" spans="6:6">
      <c r="F5868" s="126"/>
    </row>
    <row r="5869" s="64" customFormat="1" ht="13.5" spans="6:6">
      <c r="F5869" s="126"/>
    </row>
    <row r="5870" s="64" customFormat="1" ht="13.5" spans="6:6">
      <c r="F5870" s="126"/>
    </row>
    <row r="5871" s="64" customFormat="1" ht="13.5" spans="6:6">
      <c r="F5871" s="126"/>
    </row>
    <row r="5872" s="64" customFormat="1" ht="13.5" spans="6:6">
      <c r="F5872" s="126"/>
    </row>
    <row r="5873" s="64" customFormat="1" ht="13.5" spans="6:6">
      <c r="F5873" s="126"/>
    </row>
    <row r="5874" s="64" customFormat="1" ht="13.5" spans="6:6">
      <c r="F5874" s="126"/>
    </row>
    <row r="5875" s="64" customFormat="1" ht="13.5" spans="6:6">
      <c r="F5875" s="126"/>
    </row>
    <row r="5876" s="64" customFormat="1" ht="13.5" spans="6:6">
      <c r="F5876" s="126"/>
    </row>
    <row r="5877" s="64" customFormat="1" ht="13.5" spans="6:6">
      <c r="F5877" s="126"/>
    </row>
    <row r="5878" s="64" customFormat="1" ht="13.5" spans="6:6">
      <c r="F5878" s="126"/>
    </row>
    <row r="5879" s="64" customFormat="1" ht="13.5" spans="6:6">
      <c r="F5879" s="126"/>
    </row>
    <row r="5880" s="64" customFormat="1" ht="13.5" spans="6:6">
      <c r="F5880" s="126"/>
    </row>
    <row r="5881" s="64" customFormat="1" ht="13.5" spans="6:6">
      <c r="F5881" s="126"/>
    </row>
    <row r="5882" s="64" customFormat="1" ht="13.5" spans="6:6">
      <c r="F5882" s="126"/>
    </row>
    <row r="5883" s="64" customFormat="1" ht="13.5" spans="6:6">
      <c r="F5883" s="126"/>
    </row>
    <row r="5884" s="64" customFormat="1" ht="13.5" spans="6:6">
      <c r="F5884" s="126"/>
    </row>
    <row r="5885" s="64" customFormat="1" ht="13.5" spans="6:6">
      <c r="F5885" s="126"/>
    </row>
    <row r="5886" s="64" customFormat="1" ht="13.5" spans="6:6">
      <c r="F5886" s="126"/>
    </row>
    <row r="5887" s="64" customFormat="1" ht="13.5" spans="6:6">
      <c r="F5887" s="126"/>
    </row>
    <row r="5888" s="64" customFormat="1" ht="13.5" spans="6:6">
      <c r="F5888" s="126"/>
    </row>
    <row r="5889" s="64" customFormat="1" ht="13.5" spans="6:6">
      <c r="F5889" s="126"/>
    </row>
    <row r="5890" s="64" customFormat="1" ht="13.5" spans="6:6">
      <c r="F5890" s="126"/>
    </row>
    <row r="5891" s="64" customFormat="1" ht="13.5" spans="6:6">
      <c r="F5891" s="126"/>
    </row>
    <row r="5892" s="64" customFormat="1" ht="13.5" spans="6:6">
      <c r="F5892" s="126"/>
    </row>
    <row r="5893" s="64" customFormat="1" ht="13.5" spans="6:6">
      <c r="F5893" s="126"/>
    </row>
    <row r="5894" s="64" customFormat="1" ht="13.5" spans="6:6">
      <c r="F5894" s="126"/>
    </row>
    <row r="5895" s="64" customFormat="1" ht="13.5" spans="6:6">
      <c r="F5895" s="126"/>
    </row>
    <row r="5896" s="64" customFormat="1" ht="13.5" spans="6:6">
      <c r="F5896" s="126"/>
    </row>
    <row r="5897" s="64" customFormat="1" ht="13.5" spans="6:6">
      <c r="F5897" s="126"/>
    </row>
    <row r="5898" s="64" customFormat="1" ht="13.5" spans="6:6">
      <c r="F5898" s="126"/>
    </row>
    <row r="5899" s="64" customFormat="1" ht="13.5" spans="6:6">
      <c r="F5899" s="126"/>
    </row>
    <row r="5900" s="64" customFormat="1" ht="13.5" spans="6:6">
      <c r="F5900" s="126"/>
    </row>
    <row r="5901" s="64" customFormat="1" ht="13.5" spans="6:6">
      <c r="F5901" s="126"/>
    </row>
    <row r="5902" s="64" customFormat="1" ht="13.5" spans="6:6">
      <c r="F5902" s="126"/>
    </row>
    <row r="5903" s="64" customFormat="1" ht="13.5" spans="6:6">
      <c r="F5903" s="126"/>
    </row>
    <row r="5904" s="64" customFormat="1" ht="13.5" spans="6:6">
      <c r="F5904" s="126"/>
    </row>
    <row r="5905" s="64" customFormat="1" ht="13.5" spans="6:6">
      <c r="F5905" s="126"/>
    </row>
    <row r="5906" s="64" customFormat="1" ht="13.5" spans="6:6">
      <c r="F5906" s="126"/>
    </row>
    <row r="5907" s="64" customFormat="1" ht="13.5" spans="6:6">
      <c r="F5907" s="126"/>
    </row>
    <row r="5908" s="64" customFormat="1" ht="13.5" spans="6:6">
      <c r="F5908" s="126"/>
    </row>
    <row r="5909" s="64" customFormat="1" ht="13.5" spans="6:6">
      <c r="F5909" s="126"/>
    </row>
    <row r="5910" s="64" customFormat="1" ht="13.5" spans="6:6">
      <c r="F5910" s="126"/>
    </row>
    <row r="5911" s="64" customFormat="1" ht="13.5" spans="6:6">
      <c r="F5911" s="126"/>
    </row>
    <row r="5912" s="64" customFormat="1" ht="13.5" spans="6:6">
      <c r="F5912" s="126"/>
    </row>
    <row r="5913" s="64" customFormat="1" ht="13.5" spans="6:6">
      <c r="F5913" s="126"/>
    </row>
    <row r="5914" s="64" customFormat="1" ht="13.5" spans="6:6">
      <c r="F5914" s="126"/>
    </row>
    <row r="5915" s="64" customFormat="1" ht="13.5" spans="6:6">
      <c r="F5915" s="126"/>
    </row>
    <row r="5916" s="64" customFormat="1" ht="13.5" spans="6:6">
      <c r="F5916" s="126"/>
    </row>
    <row r="5917" s="64" customFormat="1" ht="13.5" spans="6:6">
      <c r="F5917" s="126"/>
    </row>
    <row r="5918" s="64" customFormat="1" ht="13.5" spans="6:6">
      <c r="F5918" s="126"/>
    </row>
    <row r="5919" s="64" customFormat="1" ht="13.5" spans="6:6">
      <c r="F5919" s="126"/>
    </row>
    <row r="5920" s="64" customFormat="1" ht="13.5" spans="6:6">
      <c r="F5920" s="126"/>
    </row>
    <row r="5921" s="64" customFormat="1" ht="13.5" spans="6:6">
      <c r="F5921" s="126"/>
    </row>
    <row r="5922" s="64" customFormat="1" ht="13.5" spans="6:6">
      <c r="F5922" s="126"/>
    </row>
    <row r="5923" s="64" customFormat="1" ht="13.5" spans="6:6">
      <c r="F5923" s="126"/>
    </row>
    <row r="5924" s="64" customFormat="1" ht="13.5" spans="6:6">
      <c r="F5924" s="126"/>
    </row>
    <row r="5925" s="64" customFormat="1" ht="13.5" spans="6:6">
      <c r="F5925" s="126"/>
    </row>
    <row r="5926" s="64" customFormat="1" ht="13.5" spans="6:6">
      <c r="F5926" s="126"/>
    </row>
    <row r="5927" s="64" customFormat="1" ht="13.5" spans="6:6">
      <c r="F5927" s="126"/>
    </row>
    <row r="5928" s="64" customFormat="1" ht="13.5" spans="6:6">
      <c r="F5928" s="126"/>
    </row>
    <row r="5929" s="64" customFormat="1" ht="13.5" spans="6:6">
      <c r="F5929" s="126"/>
    </row>
    <row r="5930" s="64" customFormat="1" ht="13.5" spans="6:6">
      <c r="F5930" s="126"/>
    </row>
    <row r="5931" s="64" customFormat="1" ht="13.5" spans="6:6">
      <c r="F5931" s="126"/>
    </row>
    <row r="5932" s="64" customFormat="1" ht="13.5" spans="6:6">
      <c r="F5932" s="126"/>
    </row>
    <row r="5933" s="64" customFormat="1" ht="13.5" spans="6:6">
      <c r="F5933" s="126"/>
    </row>
    <row r="5934" s="64" customFormat="1" ht="13.5" spans="6:6">
      <c r="F5934" s="126"/>
    </row>
    <row r="5935" s="64" customFormat="1" ht="13.5" spans="6:6">
      <c r="F5935" s="126"/>
    </row>
    <row r="5936" s="64" customFormat="1" ht="13.5" spans="6:6">
      <c r="F5936" s="126"/>
    </row>
    <row r="5937" s="64" customFormat="1" ht="13.5" spans="6:6">
      <c r="F5937" s="126"/>
    </row>
    <row r="5938" s="64" customFormat="1" ht="13.5" spans="6:6">
      <c r="F5938" s="126"/>
    </row>
    <row r="5939" s="64" customFormat="1" ht="13.5" spans="6:6">
      <c r="F5939" s="126"/>
    </row>
    <row r="5940" s="64" customFormat="1" ht="13.5" spans="6:6">
      <c r="F5940" s="126"/>
    </row>
    <row r="5941" s="64" customFormat="1" ht="13.5" spans="6:6">
      <c r="F5941" s="126"/>
    </row>
    <row r="5942" s="64" customFormat="1" ht="13.5" spans="6:6">
      <c r="F5942" s="126"/>
    </row>
    <row r="5943" s="64" customFormat="1" ht="13.5" spans="6:6">
      <c r="F5943" s="126"/>
    </row>
    <row r="5944" s="64" customFormat="1" ht="13.5" spans="6:6">
      <c r="F5944" s="126"/>
    </row>
    <row r="5945" s="64" customFormat="1" ht="13.5" spans="6:6">
      <c r="F5945" s="126"/>
    </row>
    <row r="5946" s="64" customFormat="1" ht="13.5" spans="6:6">
      <c r="F5946" s="126"/>
    </row>
    <row r="5947" s="64" customFormat="1" ht="13.5" spans="6:6">
      <c r="F5947" s="126"/>
    </row>
    <row r="5948" s="64" customFormat="1" ht="13.5" spans="6:6">
      <c r="F5948" s="126"/>
    </row>
    <row r="5949" s="64" customFormat="1" ht="13.5" spans="6:6">
      <c r="F5949" s="126"/>
    </row>
    <row r="5950" s="64" customFormat="1" ht="13.5" spans="6:6">
      <c r="F5950" s="126"/>
    </row>
    <row r="5951" s="64" customFormat="1" ht="13.5" spans="6:6">
      <c r="F5951" s="126"/>
    </row>
    <row r="5952" s="64" customFormat="1" ht="13.5" spans="6:6">
      <c r="F5952" s="126"/>
    </row>
    <row r="5953" s="64" customFormat="1" ht="13.5" spans="6:6">
      <c r="F5953" s="126"/>
    </row>
    <row r="5954" s="64" customFormat="1" ht="13.5" spans="6:6">
      <c r="F5954" s="126"/>
    </row>
    <row r="5955" s="64" customFormat="1" ht="13.5" spans="6:6">
      <c r="F5955" s="126"/>
    </row>
    <row r="5956" s="64" customFormat="1" ht="13.5" spans="6:6">
      <c r="F5956" s="126"/>
    </row>
    <row r="5957" s="64" customFormat="1" ht="13.5" spans="6:6">
      <c r="F5957" s="126"/>
    </row>
    <row r="5958" s="64" customFormat="1" ht="13.5" spans="6:6">
      <c r="F5958" s="126"/>
    </row>
    <row r="5959" s="64" customFormat="1" ht="13.5" spans="6:6">
      <c r="F5959" s="126"/>
    </row>
    <row r="5960" s="64" customFormat="1" ht="13.5" spans="6:6">
      <c r="F5960" s="126"/>
    </row>
    <row r="5961" s="64" customFormat="1" ht="13.5" spans="6:6">
      <c r="F5961" s="126"/>
    </row>
    <row r="5962" s="64" customFormat="1" ht="13.5" spans="6:6">
      <c r="F5962" s="126"/>
    </row>
    <row r="5963" s="64" customFormat="1" ht="13.5" spans="6:6">
      <c r="F5963" s="126"/>
    </row>
    <row r="5964" s="64" customFormat="1" ht="13.5" spans="6:6">
      <c r="F5964" s="126"/>
    </row>
    <row r="5965" s="64" customFormat="1" ht="13.5" spans="6:6">
      <c r="F5965" s="126"/>
    </row>
    <row r="5966" s="64" customFormat="1" ht="13.5" spans="6:6">
      <c r="F5966" s="126"/>
    </row>
    <row r="5967" s="64" customFormat="1" ht="13.5" spans="6:6">
      <c r="F5967" s="126"/>
    </row>
    <row r="5968" s="64" customFormat="1" ht="13.5" spans="6:6">
      <c r="F5968" s="126"/>
    </row>
    <row r="5969" s="64" customFormat="1" ht="13.5" spans="6:6">
      <c r="F5969" s="126"/>
    </row>
    <row r="5970" s="64" customFormat="1" ht="13.5" spans="6:6">
      <c r="F5970" s="126"/>
    </row>
    <row r="5971" s="64" customFormat="1" ht="13.5" spans="6:6">
      <c r="F5971" s="126"/>
    </row>
    <row r="5972" s="64" customFormat="1" ht="13.5" spans="6:6">
      <c r="F5972" s="126"/>
    </row>
    <row r="5973" s="64" customFormat="1" ht="13.5" spans="6:6">
      <c r="F5973" s="126"/>
    </row>
    <row r="5974" s="64" customFormat="1" ht="13.5" spans="6:6">
      <c r="F5974" s="126"/>
    </row>
    <row r="5975" s="64" customFormat="1" ht="13.5" spans="6:6">
      <c r="F5975" s="126"/>
    </row>
    <row r="5976" s="64" customFormat="1" ht="13.5" spans="6:6">
      <c r="F5976" s="126"/>
    </row>
    <row r="5977" s="64" customFormat="1" ht="13.5" spans="6:6">
      <c r="F5977" s="126"/>
    </row>
    <row r="5978" s="64" customFormat="1" ht="13.5" spans="6:6">
      <c r="F5978" s="126"/>
    </row>
    <row r="5979" s="64" customFormat="1" ht="13.5" spans="6:6">
      <c r="F5979" s="126"/>
    </row>
    <row r="5980" s="64" customFormat="1" ht="13.5" spans="6:6">
      <c r="F5980" s="126"/>
    </row>
    <row r="5981" s="64" customFormat="1" ht="13.5" spans="6:6">
      <c r="F5981" s="126"/>
    </row>
    <row r="5982" s="64" customFormat="1" ht="13.5" spans="6:6">
      <c r="F5982" s="126"/>
    </row>
    <row r="5983" s="64" customFormat="1" ht="13.5" spans="6:6">
      <c r="F5983" s="126"/>
    </row>
    <row r="5984" s="64" customFormat="1" ht="13.5" spans="6:6">
      <c r="F5984" s="126"/>
    </row>
    <row r="5985" s="64" customFormat="1" ht="13.5" spans="6:6">
      <c r="F5985" s="126"/>
    </row>
    <row r="5986" s="64" customFormat="1" ht="13.5" spans="6:6">
      <c r="F5986" s="126"/>
    </row>
    <row r="5987" s="64" customFormat="1" ht="13.5" spans="6:6">
      <c r="F5987" s="126"/>
    </row>
    <row r="5988" s="64" customFormat="1" ht="13.5" spans="6:6">
      <c r="F5988" s="126"/>
    </row>
    <row r="5989" s="64" customFormat="1" ht="13.5" spans="6:6">
      <c r="F5989" s="126"/>
    </row>
    <row r="5990" s="64" customFormat="1" ht="13.5" spans="6:6">
      <c r="F5990" s="126"/>
    </row>
    <row r="5991" s="64" customFormat="1" ht="13.5" spans="6:6">
      <c r="F5991" s="126"/>
    </row>
    <row r="5992" s="64" customFormat="1" ht="13.5" spans="6:6">
      <c r="F5992" s="126"/>
    </row>
    <row r="5993" s="64" customFormat="1" ht="13.5" spans="6:6">
      <c r="F5993" s="126"/>
    </row>
    <row r="5994" s="64" customFormat="1" ht="13.5" spans="6:6">
      <c r="F5994" s="126"/>
    </row>
    <row r="5995" s="64" customFormat="1" ht="13.5" spans="6:6">
      <c r="F5995" s="126"/>
    </row>
    <row r="5996" s="64" customFormat="1" ht="13.5" spans="6:6">
      <c r="F5996" s="126"/>
    </row>
    <row r="5997" s="64" customFormat="1" ht="13.5" spans="6:6">
      <c r="F5997" s="126"/>
    </row>
    <row r="5998" s="64" customFormat="1" ht="13.5" spans="6:6">
      <c r="F5998" s="126"/>
    </row>
    <row r="5999" s="64" customFormat="1" ht="13.5" spans="6:6">
      <c r="F5999" s="126"/>
    </row>
    <row r="6000" s="64" customFormat="1" ht="13.5" spans="6:6">
      <c r="F6000" s="126"/>
    </row>
    <row r="6001" s="64" customFormat="1" ht="13.5" spans="6:6">
      <c r="F6001" s="126"/>
    </row>
    <row r="6002" s="64" customFormat="1" ht="13.5" spans="6:6">
      <c r="F6002" s="126"/>
    </row>
    <row r="6003" s="64" customFormat="1" ht="13.5" spans="6:6">
      <c r="F6003" s="126"/>
    </row>
    <row r="6004" s="64" customFormat="1" ht="13.5" spans="6:6">
      <c r="F6004" s="126"/>
    </row>
    <row r="6005" s="64" customFormat="1" ht="13.5" spans="6:6">
      <c r="F6005" s="126"/>
    </row>
    <row r="6006" s="64" customFormat="1" ht="13.5" spans="6:6">
      <c r="F6006" s="126"/>
    </row>
    <row r="6007" s="64" customFormat="1" ht="13.5" spans="6:6">
      <c r="F6007" s="126"/>
    </row>
    <row r="6008" s="64" customFormat="1" ht="13.5" spans="6:6">
      <c r="F6008" s="126"/>
    </row>
    <row r="6009" s="64" customFormat="1" ht="13.5" spans="6:6">
      <c r="F6009" s="126"/>
    </row>
    <row r="6010" s="64" customFormat="1" ht="13.5" spans="6:6">
      <c r="F6010" s="126"/>
    </row>
    <row r="6011" s="64" customFormat="1" ht="13.5" spans="6:6">
      <c r="F6011" s="126"/>
    </row>
    <row r="6012" s="64" customFormat="1" ht="13.5" spans="6:6">
      <c r="F6012" s="126"/>
    </row>
    <row r="6013" s="64" customFormat="1" ht="13.5" spans="6:6">
      <c r="F6013" s="126"/>
    </row>
    <row r="6014" s="64" customFormat="1" ht="13.5" spans="6:6">
      <c r="F6014" s="126"/>
    </row>
    <row r="6015" s="64" customFormat="1" ht="13.5" spans="6:6">
      <c r="F6015" s="126"/>
    </row>
    <row r="6016" s="64" customFormat="1" ht="13.5" spans="6:6">
      <c r="F6016" s="126"/>
    </row>
    <row r="6017" s="64" customFormat="1" ht="13.5" spans="6:6">
      <c r="F6017" s="126"/>
    </row>
    <row r="6018" s="64" customFormat="1" ht="13.5" spans="6:6">
      <c r="F6018" s="126"/>
    </row>
    <row r="6019" s="64" customFormat="1" ht="13.5" spans="6:6">
      <c r="F6019" s="126"/>
    </row>
    <row r="6020" s="64" customFormat="1" ht="13.5" spans="6:6">
      <c r="F6020" s="126"/>
    </row>
    <row r="6021" s="64" customFormat="1" ht="13.5" spans="6:6">
      <c r="F6021" s="126"/>
    </row>
    <row r="6022" s="64" customFormat="1" ht="13.5" spans="6:6">
      <c r="F6022" s="126"/>
    </row>
    <row r="6023" s="64" customFormat="1" ht="13.5" spans="6:6">
      <c r="F6023" s="126"/>
    </row>
    <row r="6024" s="64" customFormat="1" ht="13.5" spans="6:6">
      <c r="F6024" s="126"/>
    </row>
    <row r="6025" s="64" customFormat="1" ht="13.5" spans="6:6">
      <c r="F6025" s="126"/>
    </row>
    <row r="6026" s="64" customFormat="1" ht="13.5" spans="6:6">
      <c r="F6026" s="126"/>
    </row>
    <row r="6027" s="64" customFormat="1" ht="13.5" spans="6:6">
      <c r="F6027" s="126"/>
    </row>
    <row r="6028" s="64" customFormat="1" ht="13.5" spans="6:6">
      <c r="F6028" s="126"/>
    </row>
    <row r="6029" s="64" customFormat="1" ht="13.5" spans="6:6">
      <c r="F6029" s="126"/>
    </row>
    <row r="6030" s="64" customFormat="1" ht="13.5" spans="6:6">
      <c r="F6030" s="126"/>
    </row>
    <row r="6031" s="64" customFormat="1" ht="13.5" spans="6:6">
      <c r="F6031" s="126"/>
    </row>
    <row r="6032" s="64" customFormat="1" ht="13.5" spans="6:6">
      <c r="F6032" s="126"/>
    </row>
    <row r="6033" s="64" customFormat="1" ht="13.5" spans="6:6">
      <c r="F6033" s="126"/>
    </row>
    <row r="6034" s="64" customFormat="1" ht="13.5" spans="6:6">
      <c r="F6034" s="126"/>
    </row>
    <row r="6035" s="64" customFormat="1" ht="13.5" spans="6:6">
      <c r="F6035" s="126"/>
    </row>
    <row r="6036" s="64" customFormat="1" ht="13.5" spans="6:6">
      <c r="F6036" s="126"/>
    </row>
    <row r="6037" s="64" customFormat="1" ht="13.5" spans="6:6">
      <c r="F6037" s="126"/>
    </row>
    <row r="6038" s="64" customFormat="1" ht="13.5" spans="6:6">
      <c r="F6038" s="126"/>
    </row>
    <row r="6039" s="64" customFormat="1" ht="13.5" spans="6:6">
      <c r="F6039" s="126"/>
    </row>
    <row r="6040" s="64" customFormat="1" ht="13.5" spans="6:6">
      <c r="F6040" s="126"/>
    </row>
    <row r="6041" s="64" customFormat="1" ht="13.5" spans="6:6">
      <c r="F6041" s="126"/>
    </row>
    <row r="6042" s="64" customFormat="1" ht="13.5" spans="6:6">
      <c r="F6042" s="126"/>
    </row>
    <row r="6043" s="64" customFormat="1" ht="13.5" spans="6:6">
      <c r="F6043" s="126"/>
    </row>
    <row r="6044" s="64" customFormat="1" ht="13.5" spans="6:6">
      <c r="F6044" s="126"/>
    </row>
    <row r="6045" s="64" customFormat="1" ht="13.5" spans="6:6">
      <c r="F6045" s="126"/>
    </row>
    <row r="6046" s="64" customFormat="1" ht="13.5" spans="6:6">
      <c r="F6046" s="126"/>
    </row>
    <row r="6047" s="64" customFormat="1" ht="13.5" spans="6:6">
      <c r="F6047" s="126"/>
    </row>
    <row r="6048" s="64" customFormat="1" ht="13.5" spans="6:6">
      <c r="F6048" s="126"/>
    </row>
    <row r="6049" s="64" customFormat="1" ht="13.5" spans="6:6">
      <c r="F6049" s="126"/>
    </row>
    <row r="6050" s="64" customFormat="1" ht="13.5" spans="6:6">
      <c r="F6050" s="126"/>
    </row>
    <row r="6051" s="64" customFormat="1" ht="13.5" spans="6:6">
      <c r="F6051" s="126"/>
    </row>
    <row r="6052" s="64" customFormat="1" ht="13.5" spans="6:6">
      <c r="F6052" s="126"/>
    </row>
    <row r="6053" s="64" customFormat="1" ht="13.5" spans="6:6">
      <c r="F6053" s="126"/>
    </row>
    <row r="6054" s="64" customFormat="1" ht="13.5" spans="6:6">
      <c r="F6054" s="126"/>
    </row>
    <row r="6055" s="64" customFormat="1" ht="13.5" spans="6:6">
      <c r="F6055" s="126"/>
    </row>
    <row r="6056" s="64" customFormat="1" ht="13.5" spans="6:6">
      <c r="F6056" s="126"/>
    </row>
    <row r="6057" s="64" customFormat="1" ht="13.5" spans="6:6">
      <c r="F6057" s="126"/>
    </row>
    <row r="6058" s="64" customFormat="1" ht="13.5" spans="6:6">
      <c r="F6058" s="126"/>
    </row>
    <row r="6059" s="64" customFormat="1" ht="13.5" spans="6:6">
      <c r="F6059" s="126"/>
    </row>
    <row r="6060" s="64" customFormat="1" ht="13.5" spans="6:6">
      <c r="F6060" s="126"/>
    </row>
    <row r="6061" s="64" customFormat="1" ht="13.5" spans="6:6">
      <c r="F6061" s="126"/>
    </row>
    <row r="6062" s="64" customFormat="1" ht="13.5" spans="6:6">
      <c r="F6062" s="126"/>
    </row>
    <row r="6063" s="64" customFormat="1" ht="13.5" spans="6:6">
      <c r="F6063" s="126"/>
    </row>
    <row r="6064" s="64" customFormat="1" ht="13.5" spans="6:6">
      <c r="F6064" s="126"/>
    </row>
    <row r="6065" s="64" customFormat="1" ht="13.5" spans="6:6">
      <c r="F6065" s="126"/>
    </row>
    <row r="6066" s="64" customFormat="1" ht="13.5" spans="6:6">
      <c r="F6066" s="126"/>
    </row>
    <row r="6067" s="64" customFormat="1" ht="13.5" spans="6:6">
      <c r="F6067" s="126"/>
    </row>
    <row r="6068" s="64" customFormat="1" ht="13.5" spans="6:6">
      <c r="F6068" s="126"/>
    </row>
    <row r="6069" s="64" customFormat="1" ht="13.5" spans="6:6">
      <c r="F6069" s="126"/>
    </row>
    <row r="6070" s="64" customFormat="1" ht="13.5" spans="6:6">
      <c r="F6070" s="126"/>
    </row>
    <row r="6071" s="64" customFormat="1" ht="13.5" spans="6:6">
      <c r="F6071" s="126"/>
    </row>
    <row r="6072" s="64" customFormat="1" ht="13.5" spans="6:6">
      <c r="F6072" s="126"/>
    </row>
    <row r="6073" s="64" customFormat="1" ht="13.5" spans="6:6">
      <c r="F6073" s="126"/>
    </row>
    <row r="6074" s="64" customFormat="1" ht="13.5" spans="6:6">
      <c r="F6074" s="126"/>
    </row>
    <row r="6075" s="64" customFormat="1" ht="13.5" spans="6:6">
      <c r="F6075" s="126"/>
    </row>
    <row r="6076" s="64" customFormat="1" ht="13.5" spans="6:6">
      <c r="F6076" s="126"/>
    </row>
    <row r="6077" s="64" customFormat="1" ht="13.5" spans="6:6">
      <c r="F6077" s="126"/>
    </row>
    <row r="6078" s="64" customFormat="1" ht="13.5" spans="6:6">
      <c r="F6078" s="126"/>
    </row>
    <row r="6079" s="64" customFormat="1" ht="13.5" spans="6:6">
      <c r="F6079" s="126"/>
    </row>
    <row r="6080" s="64" customFormat="1" ht="13.5" spans="6:6">
      <c r="F6080" s="126"/>
    </row>
    <row r="6081" s="64" customFormat="1" ht="13.5" spans="6:6">
      <c r="F6081" s="126"/>
    </row>
    <row r="6082" s="64" customFormat="1" ht="13.5" spans="6:6">
      <c r="F6082" s="126"/>
    </row>
    <row r="6083" s="64" customFormat="1" ht="13.5" spans="6:6">
      <c r="F6083" s="126"/>
    </row>
    <row r="6084" s="64" customFormat="1" ht="13.5" spans="6:6">
      <c r="F6084" s="126"/>
    </row>
    <row r="6085" s="64" customFormat="1" ht="13.5" spans="6:6">
      <c r="F6085" s="126"/>
    </row>
    <row r="6086" s="64" customFormat="1" ht="13.5" spans="6:6">
      <c r="F6086" s="126"/>
    </row>
    <row r="6087" s="64" customFormat="1" ht="13.5" spans="6:6">
      <c r="F6087" s="126"/>
    </row>
    <row r="6088" s="64" customFormat="1" ht="13.5" spans="6:6">
      <c r="F6088" s="126"/>
    </row>
    <row r="6089" s="64" customFormat="1" ht="13.5" spans="6:6">
      <c r="F6089" s="126"/>
    </row>
    <row r="6090" s="64" customFormat="1" ht="13.5" spans="6:6">
      <c r="F6090" s="126"/>
    </row>
    <row r="6091" s="64" customFormat="1" ht="13.5" spans="6:6">
      <c r="F6091" s="126"/>
    </row>
    <row r="6092" s="64" customFormat="1" ht="13.5" spans="6:6">
      <c r="F6092" s="126"/>
    </row>
    <row r="6093" s="64" customFormat="1" ht="13.5" spans="6:6">
      <c r="F6093" s="126"/>
    </row>
    <row r="6094" s="64" customFormat="1" ht="13.5" spans="6:6">
      <c r="F6094" s="126"/>
    </row>
    <row r="6095" s="64" customFormat="1" ht="13.5" spans="6:6">
      <c r="F6095" s="126"/>
    </row>
    <row r="6096" s="64" customFormat="1" ht="13.5" spans="6:6">
      <c r="F6096" s="126"/>
    </row>
    <row r="6097" s="64" customFormat="1" ht="13.5" spans="6:6">
      <c r="F6097" s="126"/>
    </row>
    <row r="6098" s="64" customFormat="1" ht="13.5" spans="6:6">
      <c r="F6098" s="126"/>
    </row>
    <row r="6099" s="64" customFormat="1" ht="13.5" spans="6:6">
      <c r="F6099" s="126"/>
    </row>
    <row r="6100" s="64" customFormat="1" ht="13.5" spans="6:6">
      <c r="F6100" s="126"/>
    </row>
    <row r="6101" s="64" customFormat="1" ht="13.5" spans="6:6">
      <c r="F6101" s="126"/>
    </row>
    <row r="6102" s="64" customFormat="1" ht="13.5" spans="6:6">
      <c r="F6102" s="126"/>
    </row>
    <row r="6103" s="64" customFormat="1" ht="13.5" spans="6:6">
      <c r="F6103" s="126"/>
    </row>
    <row r="6104" s="64" customFormat="1" ht="13.5" spans="6:6">
      <c r="F6104" s="126"/>
    </row>
    <row r="6105" s="64" customFormat="1" ht="13.5" spans="6:6">
      <c r="F6105" s="126"/>
    </row>
    <row r="6106" s="64" customFormat="1" ht="13.5" spans="6:6">
      <c r="F6106" s="126"/>
    </row>
    <row r="6107" s="64" customFormat="1" ht="13.5" spans="6:6">
      <c r="F6107" s="126"/>
    </row>
    <row r="6108" s="64" customFormat="1" ht="13.5" spans="6:6">
      <c r="F6108" s="126"/>
    </row>
    <row r="6109" s="64" customFormat="1" ht="13.5" spans="6:6">
      <c r="F6109" s="126"/>
    </row>
    <row r="6110" s="64" customFormat="1" ht="13.5" spans="6:6">
      <c r="F6110" s="126"/>
    </row>
    <row r="6111" s="64" customFormat="1" ht="13.5" spans="6:6">
      <c r="F6111" s="126"/>
    </row>
    <row r="6112" s="64" customFormat="1" ht="13.5" spans="6:6">
      <c r="F6112" s="126"/>
    </row>
    <row r="6113" s="64" customFormat="1" ht="13.5" spans="6:6">
      <c r="F6113" s="126"/>
    </row>
    <row r="6114" s="64" customFormat="1" ht="13.5" spans="6:6">
      <c r="F6114" s="126"/>
    </row>
    <row r="6115" s="64" customFormat="1" ht="13.5" spans="6:6">
      <c r="F6115" s="126"/>
    </row>
    <row r="6116" s="64" customFormat="1" ht="13.5" spans="6:6">
      <c r="F6116" s="126"/>
    </row>
    <row r="6117" s="64" customFormat="1" ht="13.5" spans="6:6">
      <c r="F6117" s="126"/>
    </row>
    <row r="6118" s="64" customFormat="1" ht="13.5" spans="6:6">
      <c r="F6118" s="126"/>
    </row>
    <row r="6119" s="64" customFormat="1" ht="13.5" spans="6:6">
      <c r="F6119" s="126"/>
    </row>
    <row r="6120" s="64" customFormat="1" ht="13.5" spans="6:6">
      <c r="F6120" s="126"/>
    </row>
    <row r="6121" s="64" customFormat="1" ht="13.5" spans="6:6">
      <c r="F6121" s="126"/>
    </row>
    <row r="6122" s="64" customFormat="1" ht="13.5" spans="6:6">
      <c r="F6122" s="126"/>
    </row>
    <row r="6123" s="64" customFormat="1" ht="13.5" spans="6:6">
      <c r="F6123" s="126"/>
    </row>
    <row r="6124" s="64" customFormat="1" ht="13.5" spans="6:6">
      <c r="F6124" s="126"/>
    </row>
    <row r="6125" s="64" customFormat="1" ht="13.5" spans="6:6">
      <c r="F6125" s="126"/>
    </row>
    <row r="6126" s="64" customFormat="1" ht="13.5" spans="6:6">
      <c r="F6126" s="126"/>
    </row>
    <row r="6127" s="64" customFormat="1" ht="13.5" spans="6:6">
      <c r="F6127" s="126"/>
    </row>
    <row r="6128" s="64" customFormat="1" ht="13.5" spans="6:6">
      <c r="F6128" s="126"/>
    </row>
    <row r="6129" s="64" customFormat="1" ht="13.5" spans="6:6">
      <c r="F6129" s="126"/>
    </row>
    <row r="6130" s="64" customFormat="1" ht="13.5" spans="6:6">
      <c r="F6130" s="126"/>
    </row>
    <row r="6131" s="64" customFormat="1" ht="13.5" spans="6:6">
      <c r="F6131" s="126"/>
    </row>
    <row r="6132" s="64" customFormat="1" ht="13.5" spans="6:6">
      <c r="F6132" s="126"/>
    </row>
    <row r="6133" s="64" customFormat="1" ht="13.5" spans="6:6">
      <c r="F6133" s="126"/>
    </row>
    <row r="6134" s="64" customFormat="1" ht="13.5" spans="6:6">
      <c r="F6134" s="126"/>
    </row>
    <row r="6135" s="64" customFormat="1" ht="13.5" spans="6:6">
      <c r="F6135" s="126"/>
    </row>
    <row r="6136" s="64" customFormat="1" ht="13.5" spans="6:6">
      <c r="F6136" s="126"/>
    </row>
    <row r="6137" s="64" customFormat="1" ht="13.5" spans="6:6">
      <c r="F6137" s="126"/>
    </row>
    <row r="6138" s="64" customFormat="1" ht="13.5" spans="6:6">
      <c r="F6138" s="126"/>
    </row>
    <row r="6139" s="64" customFormat="1" ht="13.5" spans="6:6">
      <c r="F6139" s="126"/>
    </row>
    <row r="6140" s="64" customFormat="1" ht="13.5" spans="6:6">
      <c r="F6140" s="126"/>
    </row>
    <row r="6141" s="64" customFormat="1" ht="13.5" spans="6:6">
      <c r="F6141" s="126"/>
    </row>
    <row r="6142" s="64" customFormat="1" ht="13.5" spans="6:6">
      <c r="F6142" s="126"/>
    </row>
    <row r="6143" s="64" customFormat="1" ht="13.5" spans="6:6">
      <c r="F6143" s="126"/>
    </row>
    <row r="6144" s="64" customFormat="1" ht="13.5" spans="6:6">
      <c r="F6144" s="126"/>
    </row>
    <row r="6145" s="64" customFormat="1" ht="13.5" spans="6:6">
      <c r="F6145" s="126"/>
    </row>
    <row r="6146" s="64" customFormat="1" ht="13.5" spans="6:6">
      <c r="F6146" s="126"/>
    </row>
    <row r="6147" s="64" customFormat="1" ht="13.5" spans="6:6">
      <c r="F6147" s="126"/>
    </row>
    <row r="6148" s="64" customFormat="1" ht="13.5" spans="6:6">
      <c r="F6148" s="126"/>
    </row>
    <row r="6149" s="64" customFormat="1" ht="13.5" spans="6:6">
      <c r="F6149" s="126"/>
    </row>
    <row r="6150" s="64" customFormat="1" ht="13.5" spans="6:6">
      <c r="F6150" s="126"/>
    </row>
    <row r="6151" s="64" customFormat="1" ht="13.5" spans="6:6">
      <c r="F6151" s="126"/>
    </row>
    <row r="6152" s="64" customFormat="1" ht="13.5" spans="6:6">
      <c r="F6152" s="126"/>
    </row>
    <row r="6153" s="64" customFormat="1" ht="13.5" spans="6:6">
      <c r="F6153" s="126"/>
    </row>
    <row r="6154" s="64" customFormat="1" ht="13.5" spans="6:6">
      <c r="F6154" s="126"/>
    </row>
    <row r="6155" s="64" customFormat="1" ht="13.5" spans="6:6">
      <c r="F6155" s="126"/>
    </row>
    <row r="6156" s="64" customFormat="1" ht="13.5" spans="6:6">
      <c r="F6156" s="126"/>
    </row>
    <row r="6157" s="64" customFormat="1" ht="13.5" spans="6:6">
      <c r="F6157" s="126"/>
    </row>
    <row r="6158" s="64" customFormat="1" ht="13.5" spans="6:6">
      <c r="F6158" s="126"/>
    </row>
    <row r="6159" s="64" customFormat="1" ht="13.5" spans="6:6">
      <c r="F6159" s="126"/>
    </row>
    <row r="6160" s="64" customFormat="1" ht="13.5" spans="6:6">
      <c r="F6160" s="126"/>
    </row>
    <row r="6161" s="64" customFormat="1" ht="13.5" spans="6:6">
      <c r="F6161" s="126"/>
    </row>
    <row r="6162" s="64" customFormat="1" ht="13.5" spans="6:6">
      <c r="F6162" s="126"/>
    </row>
    <row r="6163" s="64" customFormat="1" ht="13.5" spans="6:6">
      <c r="F6163" s="126"/>
    </row>
    <row r="6164" s="64" customFormat="1" ht="13.5" spans="6:6">
      <c r="F6164" s="126"/>
    </row>
    <row r="6165" s="64" customFormat="1" ht="13.5" spans="6:6">
      <c r="F6165" s="126"/>
    </row>
    <row r="6166" s="64" customFormat="1" ht="13.5" spans="6:6">
      <c r="F6166" s="126"/>
    </row>
    <row r="6167" s="64" customFormat="1" ht="13.5" spans="6:6">
      <c r="F6167" s="126"/>
    </row>
    <row r="6168" s="64" customFormat="1" ht="13.5" spans="6:6">
      <c r="F6168" s="126"/>
    </row>
    <row r="6169" s="64" customFormat="1" ht="13.5" spans="6:6">
      <c r="F6169" s="126"/>
    </row>
    <row r="6170" s="64" customFormat="1" ht="13.5" spans="6:6">
      <c r="F6170" s="126"/>
    </row>
    <row r="6171" s="64" customFormat="1" ht="13.5" spans="6:6">
      <c r="F6171" s="126"/>
    </row>
    <row r="6172" s="64" customFormat="1" ht="13.5" spans="6:6">
      <c r="F6172" s="126"/>
    </row>
    <row r="6173" s="64" customFormat="1" ht="13.5" spans="6:6">
      <c r="F6173" s="126"/>
    </row>
    <row r="6174" s="64" customFormat="1" ht="13.5" spans="6:6">
      <c r="F6174" s="126"/>
    </row>
    <row r="6175" s="64" customFormat="1" ht="13.5" spans="6:6">
      <c r="F6175" s="126"/>
    </row>
    <row r="6176" s="64" customFormat="1" ht="13.5" spans="6:6">
      <c r="F6176" s="126"/>
    </row>
    <row r="6177" s="64" customFormat="1" ht="13.5" spans="6:6">
      <c r="F6177" s="126"/>
    </row>
    <row r="6178" s="64" customFormat="1" ht="13.5" spans="6:6">
      <c r="F6178" s="126"/>
    </row>
    <row r="6179" s="64" customFormat="1" ht="13.5" spans="6:6">
      <c r="F6179" s="126"/>
    </row>
    <row r="6180" s="64" customFormat="1" ht="13.5" spans="6:6">
      <c r="F6180" s="126"/>
    </row>
    <row r="6181" s="64" customFormat="1" ht="13.5" spans="6:6">
      <c r="F6181" s="126"/>
    </row>
    <row r="6182" s="64" customFormat="1" ht="13.5" spans="6:6">
      <c r="F6182" s="126"/>
    </row>
    <row r="6183" s="64" customFormat="1" ht="13.5" spans="6:6">
      <c r="F6183" s="126"/>
    </row>
    <row r="6184" s="64" customFormat="1" ht="13.5" spans="6:6">
      <c r="F6184" s="126"/>
    </row>
    <row r="6185" s="64" customFormat="1" ht="13.5" spans="6:6">
      <c r="F6185" s="126"/>
    </row>
    <row r="6186" s="64" customFormat="1" ht="13.5" spans="6:6">
      <c r="F6186" s="126"/>
    </row>
    <row r="6187" s="64" customFormat="1" ht="13.5" spans="6:6">
      <c r="F6187" s="126"/>
    </row>
    <row r="6188" s="64" customFormat="1" ht="13.5" spans="6:6">
      <c r="F6188" s="126"/>
    </row>
    <row r="6189" s="64" customFormat="1" ht="13.5" spans="6:6">
      <c r="F6189" s="126"/>
    </row>
    <row r="6190" s="64" customFormat="1" ht="13.5" spans="6:6">
      <c r="F6190" s="126"/>
    </row>
    <row r="6191" s="64" customFormat="1" ht="13.5" spans="6:6">
      <c r="F6191" s="126"/>
    </row>
    <row r="6192" s="64" customFormat="1" ht="13.5" spans="6:6">
      <c r="F6192" s="126"/>
    </row>
    <row r="6193" s="64" customFormat="1" ht="13.5" spans="6:6">
      <c r="F6193" s="126"/>
    </row>
    <row r="6194" s="64" customFormat="1" ht="13.5" spans="6:6">
      <c r="F6194" s="126"/>
    </row>
    <row r="6195" s="64" customFormat="1" ht="13.5" spans="6:6">
      <c r="F6195" s="126"/>
    </row>
    <row r="6196" s="64" customFormat="1" ht="13.5" spans="6:6">
      <c r="F6196" s="126"/>
    </row>
    <row r="6197" s="64" customFormat="1" ht="13.5" spans="6:6">
      <c r="F6197" s="126"/>
    </row>
    <row r="6198" s="64" customFormat="1" ht="13.5" spans="6:6">
      <c r="F6198" s="126"/>
    </row>
    <row r="6199" s="64" customFormat="1" ht="13.5" spans="6:6">
      <c r="F6199" s="126"/>
    </row>
    <row r="6200" s="64" customFormat="1" ht="13.5" spans="6:6">
      <c r="F6200" s="126"/>
    </row>
    <row r="6201" s="64" customFormat="1" ht="13.5" spans="6:6">
      <c r="F6201" s="126"/>
    </row>
    <row r="6202" s="64" customFormat="1" ht="13.5" spans="6:6">
      <c r="F6202" s="126"/>
    </row>
    <row r="6203" s="64" customFormat="1" ht="13.5" spans="6:6">
      <c r="F6203" s="126"/>
    </row>
    <row r="6204" s="64" customFormat="1" ht="13.5" spans="6:6">
      <c r="F6204" s="126"/>
    </row>
    <row r="6205" s="64" customFormat="1" ht="13.5" spans="6:6">
      <c r="F6205" s="126"/>
    </row>
    <row r="6206" s="64" customFormat="1" ht="13.5" spans="6:6">
      <c r="F6206" s="126"/>
    </row>
    <row r="6207" s="64" customFormat="1" ht="13.5" spans="6:6">
      <c r="F6207" s="126"/>
    </row>
    <row r="6208" s="64" customFormat="1" ht="13.5" spans="6:6">
      <c r="F6208" s="126"/>
    </row>
    <row r="6209" s="64" customFormat="1" ht="13.5" spans="6:6">
      <c r="F6209" s="126"/>
    </row>
    <row r="6210" s="64" customFormat="1" ht="13.5" spans="6:6">
      <c r="F6210" s="126"/>
    </row>
    <row r="6211" s="64" customFormat="1" ht="13.5" spans="6:6">
      <c r="F6211" s="126"/>
    </row>
    <row r="6212" s="64" customFormat="1" ht="13.5" spans="6:6">
      <c r="F6212" s="126"/>
    </row>
    <row r="6213" s="64" customFormat="1" ht="13.5" spans="6:6">
      <c r="F6213" s="126"/>
    </row>
    <row r="6214" s="64" customFormat="1" ht="13.5" spans="6:6">
      <c r="F6214" s="126"/>
    </row>
    <row r="6215" s="64" customFormat="1" ht="13.5" spans="6:6">
      <c r="F6215" s="126"/>
    </row>
    <row r="6216" s="64" customFormat="1" ht="13.5" spans="6:6">
      <c r="F6216" s="126"/>
    </row>
    <row r="6217" s="64" customFormat="1" ht="13.5" spans="6:6">
      <c r="F6217" s="126"/>
    </row>
    <row r="6218" s="64" customFormat="1" ht="13.5" spans="6:6">
      <c r="F6218" s="126"/>
    </row>
    <row r="6219" s="64" customFormat="1" ht="13.5" spans="6:6">
      <c r="F6219" s="126"/>
    </row>
    <row r="6220" s="64" customFormat="1" ht="13.5" spans="6:6">
      <c r="F6220" s="126"/>
    </row>
    <row r="6221" s="64" customFormat="1" ht="13.5" spans="6:6">
      <c r="F6221" s="126"/>
    </row>
    <row r="6222" s="64" customFormat="1" ht="13.5" spans="6:6">
      <c r="F6222" s="126"/>
    </row>
    <row r="6223" s="64" customFormat="1" ht="13.5" spans="6:6">
      <c r="F6223" s="126"/>
    </row>
    <row r="6224" s="64" customFormat="1" ht="13.5" spans="6:6">
      <c r="F6224" s="126"/>
    </row>
    <row r="6225" s="64" customFormat="1" ht="13.5" spans="6:6">
      <c r="F6225" s="126"/>
    </row>
    <row r="6226" s="64" customFormat="1" ht="13.5" spans="6:6">
      <c r="F6226" s="126"/>
    </row>
    <row r="6227" s="64" customFormat="1" ht="13.5" spans="6:6">
      <c r="F6227" s="126"/>
    </row>
    <row r="6228" s="64" customFormat="1" ht="13.5" spans="6:6">
      <c r="F6228" s="126"/>
    </row>
    <row r="6229" s="64" customFormat="1" ht="13.5" spans="6:6">
      <c r="F6229" s="126"/>
    </row>
    <row r="6230" s="64" customFormat="1" ht="13.5" spans="6:6">
      <c r="F6230" s="126"/>
    </row>
    <row r="6231" s="64" customFormat="1" ht="13.5" spans="6:6">
      <c r="F6231" s="126"/>
    </row>
    <row r="6232" s="64" customFormat="1" ht="13.5" spans="6:6">
      <c r="F6232" s="126"/>
    </row>
    <row r="6233" s="64" customFormat="1" ht="13.5" spans="6:6">
      <c r="F6233" s="126"/>
    </row>
    <row r="6234" s="64" customFormat="1" ht="13.5" spans="6:6">
      <c r="F6234" s="126"/>
    </row>
    <row r="6235" s="64" customFormat="1" ht="13.5" spans="6:6">
      <c r="F6235" s="126"/>
    </row>
    <row r="6236" s="64" customFormat="1" ht="13.5" spans="6:6">
      <c r="F6236" s="126"/>
    </row>
    <row r="6237" s="64" customFormat="1" ht="13.5" spans="6:6">
      <c r="F6237" s="126"/>
    </row>
    <row r="6238" s="64" customFormat="1" ht="13.5" spans="6:6">
      <c r="F6238" s="126"/>
    </row>
    <row r="6239" s="64" customFormat="1" ht="13.5" spans="6:6">
      <c r="F6239" s="126"/>
    </row>
    <row r="6240" s="64" customFormat="1" ht="13.5" spans="6:6">
      <c r="F6240" s="126"/>
    </row>
    <row r="6241" s="64" customFormat="1" ht="13.5" spans="6:6">
      <c r="F6241" s="126"/>
    </row>
    <row r="6242" s="64" customFormat="1" ht="13.5" spans="6:6">
      <c r="F6242" s="126"/>
    </row>
    <row r="6243" s="64" customFormat="1" ht="13.5" spans="6:6">
      <c r="F6243" s="126"/>
    </row>
    <row r="6244" s="64" customFormat="1" ht="13.5" spans="6:6">
      <c r="F6244" s="126"/>
    </row>
    <row r="6245" s="64" customFormat="1" ht="13.5" spans="6:6">
      <c r="F6245" s="126"/>
    </row>
    <row r="6246" s="64" customFormat="1" ht="13.5" spans="6:6">
      <c r="F6246" s="126"/>
    </row>
    <row r="6247" s="64" customFormat="1" ht="13.5" spans="6:6">
      <c r="F6247" s="126"/>
    </row>
    <row r="6248" s="64" customFormat="1" ht="13.5" spans="6:6">
      <c r="F6248" s="126"/>
    </row>
    <row r="6249" s="64" customFormat="1" ht="13.5" spans="6:6">
      <c r="F6249" s="126"/>
    </row>
    <row r="6250" s="64" customFormat="1" ht="13.5" spans="6:6">
      <c r="F6250" s="126"/>
    </row>
    <row r="6251" s="64" customFormat="1" ht="13.5" spans="6:6">
      <c r="F6251" s="126"/>
    </row>
    <row r="6252" s="64" customFormat="1" ht="13.5" spans="6:6">
      <c r="F6252" s="126"/>
    </row>
    <row r="6253" s="64" customFormat="1" ht="13.5" spans="6:6">
      <c r="F6253" s="126"/>
    </row>
    <row r="6254" s="64" customFormat="1" ht="13.5" spans="6:6">
      <c r="F6254" s="126"/>
    </row>
    <row r="6255" s="64" customFormat="1" ht="13.5" spans="6:6">
      <c r="F6255" s="126"/>
    </row>
    <row r="6256" s="64" customFormat="1" ht="13.5" spans="6:6">
      <c r="F6256" s="126"/>
    </row>
    <row r="6257" s="64" customFormat="1" ht="13.5" spans="6:6">
      <c r="F6257" s="126"/>
    </row>
    <row r="6258" s="64" customFormat="1" ht="13.5" spans="6:6">
      <c r="F6258" s="126"/>
    </row>
    <row r="6259" s="64" customFormat="1" ht="13.5" spans="6:6">
      <c r="F6259" s="126"/>
    </row>
    <row r="6260" s="64" customFormat="1" ht="13.5" spans="6:6">
      <c r="F6260" s="126"/>
    </row>
    <row r="6261" s="64" customFormat="1" ht="13.5" spans="6:6">
      <c r="F6261" s="126"/>
    </row>
    <row r="6262" s="64" customFormat="1" ht="13.5" spans="6:6">
      <c r="F6262" s="126"/>
    </row>
    <row r="6263" s="64" customFormat="1" ht="13.5" spans="6:6">
      <c r="F6263" s="126"/>
    </row>
    <row r="6264" s="64" customFormat="1" ht="13.5" spans="6:6">
      <c r="F6264" s="126"/>
    </row>
    <row r="6265" s="64" customFormat="1" ht="13.5" spans="6:6">
      <c r="F6265" s="126"/>
    </row>
    <row r="6266" s="64" customFormat="1" ht="13.5" spans="6:6">
      <c r="F6266" s="126"/>
    </row>
    <row r="6267" s="64" customFormat="1" ht="13.5" spans="6:6">
      <c r="F6267" s="126"/>
    </row>
    <row r="6268" s="64" customFormat="1" ht="13.5" spans="6:6">
      <c r="F6268" s="126"/>
    </row>
    <row r="6269" s="64" customFormat="1" ht="13.5" spans="6:6">
      <c r="F6269" s="126"/>
    </row>
    <row r="6270" s="64" customFormat="1" ht="13.5" spans="6:6">
      <c r="F6270" s="126"/>
    </row>
    <row r="6271" s="64" customFormat="1" ht="13.5" spans="6:6">
      <c r="F6271" s="126"/>
    </row>
    <row r="6272" s="64" customFormat="1" ht="13.5" spans="6:6">
      <c r="F6272" s="126"/>
    </row>
    <row r="6273" s="64" customFormat="1" ht="13.5" spans="6:6">
      <c r="F6273" s="126"/>
    </row>
    <row r="6274" s="64" customFormat="1" ht="13.5" spans="6:6">
      <c r="F6274" s="126"/>
    </row>
    <row r="6275" s="64" customFormat="1" ht="13.5" spans="6:6">
      <c r="F6275" s="126"/>
    </row>
    <row r="6276" s="64" customFormat="1" ht="13.5" spans="6:6">
      <c r="F6276" s="126"/>
    </row>
    <row r="6277" s="64" customFormat="1" ht="13.5" spans="6:6">
      <c r="F6277" s="126"/>
    </row>
    <row r="6278" s="64" customFormat="1" ht="13.5" spans="6:6">
      <c r="F6278" s="126"/>
    </row>
    <row r="6279" s="64" customFormat="1" ht="13.5" spans="6:6">
      <c r="F6279" s="126"/>
    </row>
    <row r="6280" s="64" customFormat="1" ht="13.5" spans="6:6">
      <c r="F6280" s="126"/>
    </row>
    <row r="6281" s="64" customFormat="1" ht="13.5" spans="6:6">
      <c r="F6281" s="126"/>
    </row>
    <row r="6282" s="64" customFormat="1" ht="13.5" spans="6:6">
      <c r="F6282" s="126"/>
    </row>
    <row r="6283" s="64" customFormat="1" ht="13.5" spans="6:6">
      <c r="F6283" s="126"/>
    </row>
    <row r="6284" s="64" customFormat="1" ht="13.5" spans="6:6">
      <c r="F6284" s="126"/>
    </row>
    <row r="6285" s="64" customFormat="1" ht="13.5" spans="6:6">
      <c r="F6285" s="126"/>
    </row>
    <row r="6286" s="64" customFormat="1" ht="13.5" spans="6:6">
      <c r="F6286" s="126"/>
    </row>
    <row r="6287" s="64" customFormat="1" ht="13.5" spans="6:6">
      <c r="F6287" s="126"/>
    </row>
    <row r="6288" s="64" customFormat="1" ht="13.5" spans="6:6">
      <c r="F6288" s="126"/>
    </row>
    <row r="6289" s="64" customFormat="1" ht="13.5" spans="6:6">
      <c r="F6289" s="126"/>
    </row>
    <row r="6290" s="64" customFormat="1" ht="13.5" spans="6:6">
      <c r="F6290" s="126"/>
    </row>
    <row r="6291" s="64" customFormat="1" ht="13.5" spans="6:6">
      <c r="F6291" s="126"/>
    </row>
    <row r="6292" s="64" customFormat="1" ht="13.5" spans="6:6">
      <c r="F6292" s="126"/>
    </row>
    <row r="6293" s="64" customFormat="1" ht="13.5" spans="6:6">
      <c r="F6293" s="126"/>
    </row>
    <row r="6294" s="64" customFormat="1" ht="13.5" spans="6:6">
      <c r="F6294" s="126"/>
    </row>
    <row r="6295" s="64" customFormat="1" ht="13.5" spans="6:6">
      <c r="F6295" s="126"/>
    </row>
    <row r="6296" s="64" customFormat="1" ht="13.5" spans="6:6">
      <c r="F6296" s="126"/>
    </row>
    <row r="6297" s="64" customFormat="1" ht="13.5" spans="6:6">
      <c r="F6297" s="126"/>
    </row>
    <row r="6298" s="64" customFormat="1" ht="13.5" spans="6:6">
      <c r="F6298" s="126"/>
    </row>
    <row r="6299" s="64" customFormat="1" ht="13.5" spans="6:6">
      <c r="F6299" s="126"/>
    </row>
    <row r="6300" s="64" customFormat="1" ht="13.5" spans="6:6">
      <c r="F6300" s="126"/>
    </row>
    <row r="6301" s="64" customFormat="1" ht="13.5" spans="6:6">
      <c r="F6301" s="126"/>
    </row>
    <row r="6302" s="64" customFormat="1" ht="13.5" spans="6:6">
      <c r="F6302" s="126"/>
    </row>
    <row r="6303" s="64" customFormat="1" ht="13.5" spans="6:6">
      <c r="F6303" s="126"/>
    </row>
    <row r="6304" s="64" customFormat="1" ht="13.5" spans="6:6">
      <c r="F6304" s="126"/>
    </row>
    <row r="6305" s="64" customFormat="1" ht="13.5" spans="6:6">
      <c r="F6305" s="126"/>
    </row>
    <row r="6306" s="64" customFormat="1" ht="13.5" spans="6:6">
      <c r="F6306" s="126"/>
    </row>
    <row r="6307" s="64" customFormat="1" ht="13.5" spans="6:6">
      <c r="F6307" s="126"/>
    </row>
    <row r="6308" s="64" customFormat="1" ht="13.5" spans="6:6">
      <c r="F6308" s="126"/>
    </row>
    <row r="6309" s="64" customFormat="1" ht="13.5" spans="6:6">
      <c r="F6309" s="126"/>
    </row>
    <row r="6310" s="64" customFormat="1" ht="13.5" spans="6:6">
      <c r="F6310" s="126"/>
    </row>
    <row r="6311" s="64" customFormat="1" ht="13.5" spans="6:6">
      <c r="F6311" s="126"/>
    </row>
    <row r="6312" s="64" customFormat="1" ht="13.5" spans="6:6">
      <c r="F6312" s="126"/>
    </row>
    <row r="6313" s="64" customFormat="1" ht="13.5" spans="6:6">
      <c r="F6313" s="126"/>
    </row>
    <row r="6314" s="64" customFormat="1" ht="13.5" spans="6:6">
      <c r="F6314" s="126"/>
    </row>
    <row r="6315" s="64" customFormat="1" ht="13.5" spans="6:6">
      <c r="F6315" s="126"/>
    </row>
    <row r="6316" s="64" customFormat="1" ht="13.5" spans="6:6">
      <c r="F6316" s="126"/>
    </row>
    <row r="6317" s="64" customFormat="1" ht="13.5" spans="6:6">
      <c r="F6317" s="126"/>
    </row>
    <row r="6318" s="64" customFormat="1" ht="13.5" spans="6:6">
      <c r="F6318" s="126"/>
    </row>
    <row r="6319" s="64" customFormat="1" ht="13.5" spans="6:6">
      <c r="F6319" s="126"/>
    </row>
    <row r="6320" s="64" customFormat="1" ht="13.5" spans="6:6">
      <c r="F6320" s="126"/>
    </row>
    <row r="6321" s="64" customFormat="1" ht="13.5" spans="6:6">
      <c r="F6321" s="126"/>
    </row>
    <row r="6322" s="64" customFormat="1" ht="13.5" spans="6:6">
      <c r="F6322" s="126"/>
    </row>
    <row r="6323" s="64" customFormat="1" ht="13.5" spans="6:6">
      <c r="F6323" s="126"/>
    </row>
    <row r="6324" s="64" customFormat="1" ht="13.5" spans="6:6">
      <c r="F6324" s="126"/>
    </row>
    <row r="6325" s="64" customFormat="1" ht="13.5" spans="6:6">
      <c r="F6325" s="126"/>
    </row>
    <row r="6326" s="64" customFormat="1" ht="13.5" spans="6:6">
      <c r="F6326" s="126"/>
    </row>
    <row r="6327" s="64" customFormat="1" ht="13.5" spans="6:6">
      <c r="F6327" s="126"/>
    </row>
    <row r="6328" s="64" customFormat="1" ht="13.5" spans="6:6">
      <c r="F6328" s="126"/>
    </row>
    <row r="6329" s="64" customFormat="1" ht="13.5" spans="6:6">
      <c r="F6329" s="126"/>
    </row>
    <row r="6330" s="64" customFormat="1" ht="13.5" spans="6:6">
      <c r="F6330" s="126"/>
    </row>
    <row r="6331" s="64" customFormat="1" ht="13.5" spans="6:6">
      <c r="F6331" s="126"/>
    </row>
    <row r="6332" s="64" customFormat="1" ht="13.5" spans="6:6">
      <c r="F6332" s="126"/>
    </row>
    <row r="6333" s="64" customFormat="1" ht="13.5" spans="6:6">
      <c r="F6333" s="126"/>
    </row>
    <row r="6334" s="64" customFormat="1" ht="13.5" spans="6:6">
      <c r="F6334" s="126"/>
    </row>
    <row r="6335" s="64" customFormat="1" ht="13.5" spans="6:6">
      <c r="F6335" s="126"/>
    </row>
    <row r="6336" s="64" customFormat="1" ht="13.5" spans="6:6">
      <c r="F6336" s="126"/>
    </row>
    <row r="6337" s="64" customFormat="1" ht="13.5" spans="6:6">
      <c r="F6337" s="126"/>
    </row>
    <row r="6338" s="64" customFormat="1" ht="13.5" spans="6:6">
      <c r="F6338" s="126"/>
    </row>
    <row r="6339" s="64" customFormat="1" ht="13.5" spans="6:6">
      <c r="F6339" s="126"/>
    </row>
    <row r="6340" s="64" customFormat="1" ht="13.5" spans="6:6">
      <c r="F6340" s="126"/>
    </row>
    <row r="6341" s="64" customFormat="1" ht="13.5" spans="6:6">
      <c r="F6341" s="126"/>
    </row>
    <row r="6342" s="64" customFormat="1" ht="13.5" spans="6:6">
      <c r="F6342" s="126"/>
    </row>
    <row r="6343" s="64" customFormat="1" ht="13.5" spans="6:6">
      <c r="F6343" s="126"/>
    </row>
    <row r="6344" s="64" customFormat="1" ht="13.5" spans="6:6">
      <c r="F6344" s="126"/>
    </row>
    <row r="6345" s="64" customFormat="1" ht="13.5" spans="6:6">
      <c r="F6345" s="126"/>
    </row>
    <row r="6346" s="64" customFormat="1" ht="13.5" spans="6:6">
      <c r="F6346" s="126"/>
    </row>
    <row r="6347" s="64" customFormat="1" ht="13.5" spans="6:6">
      <c r="F6347" s="126"/>
    </row>
    <row r="6348" s="64" customFormat="1" ht="13.5" spans="6:6">
      <c r="F6348" s="126"/>
    </row>
    <row r="6349" s="64" customFormat="1" ht="13.5" spans="6:6">
      <c r="F6349" s="126"/>
    </row>
    <row r="6350" s="64" customFormat="1" ht="13.5" spans="6:6">
      <c r="F6350" s="126"/>
    </row>
    <row r="6351" s="64" customFormat="1" ht="13.5" spans="6:6">
      <c r="F6351" s="126"/>
    </row>
    <row r="6352" s="64" customFormat="1" ht="13.5" spans="6:6">
      <c r="F6352" s="126"/>
    </row>
    <row r="6353" s="64" customFormat="1" ht="13.5" spans="6:6">
      <c r="F6353" s="126"/>
    </row>
    <row r="6354" s="64" customFormat="1" ht="13.5" spans="6:6">
      <c r="F6354" s="126"/>
    </row>
    <row r="6355" s="64" customFormat="1" ht="13.5" spans="6:6">
      <c r="F6355" s="126"/>
    </row>
    <row r="6356" s="64" customFormat="1" ht="13.5" spans="6:6">
      <c r="F6356" s="126"/>
    </row>
    <row r="6357" s="64" customFormat="1" ht="13.5" spans="6:6">
      <c r="F6357" s="126"/>
    </row>
    <row r="6358" s="64" customFormat="1" ht="13.5" spans="6:6">
      <c r="F6358" s="126"/>
    </row>
    <row r="6359" s="64" customFormat="1" ht="13.5" spans="6:6">
      <c r="F6359" s="126"/>
    </row>
    <row r="6360" s="64" customFormat="1" ht="13.5" spans="6:6">
      <c r="F6360" s="126"/>
    </row>
    <row r="6361" s="64" customFormat="1" ht="13.5" spans="6:6">
      <c r="F6361" s="126"/>
    </row>
    <row r="6362" s="64" customFormat="1" ht="13.5" spans="6:6">
      <c r="F6362" s="126"/>
    </row>
    <row r="6363" s="64" customFormat="1" ht="13.5" spans="6:6">
      <c r="F6363" s="126"/>
    </row>
    <row r="6364" s="64" customFormat="1" ht="13.5" spans="6:6">
      <c r="F6364" s="126"/>
    </row>
    <row r="6365" s="64" customFormat="1" ht="13.5" spans="6:6">
      <c r="F6365" s="126"/>
    </row>
    <row r="6366" s="64" customFormat="1" ht="13.5" spans="6:6">
      <c r="F6366" s="126"/>
    </row>
    <row r="6367" s="64" customFormat="1" ht="13.5" spans="6:6">
      <c r="F6367" s="126"/>
    </row>
    <row r="6368" s="64" customFormat="1" ht="13.5" spans="6:6">
      <c r="F6368" s="126"/>
    </row>
    <row r="6369" s="64" customFormat="1" ht="13.5" spans="6:6">
      <c r="F6369" s="126"/>
    </row>
    <row r="6370" s="64" customFormat="1" ht="13.5" spans="6:6">
      <c r="F6370" s="126"/>
    </row>
    <row r="6371" s="64" customFormat="1" ht="13.5" spans="6:6">
      <c r="F6371" s="126"/>
    </row>
    <row r="6372" s="64" customFormat="1" ht="13.5" spans="6:6">
      <c r="F6372" s="126"/>
    </row>
    <row r="6373" s="64" customFormat="1" ht="13.5" spans="6:6">
      <c r="F6373" s="126"/>
    </row>
    <row r="6374" s="64" customFormat="1" ht="13.5" spans="6:6">
      <c r="F6374" s="126"/>
    </row>
    <row r="6375" s="64" customFormat="1" ht="13.5" spans="6:6">
      <c r="F6375" s="126"/>
    </row>
    <row r="6376" s="64" customFormat="1" ht="13.5" spans="6:6">
      <c r="F6376" s="126"/>
    </row>
    <row r="6377" s="64" customFormat="1" ht="13.5" spans="6:6">
      <c r="F6377" s="126"/>
    </row>
    <row r="6378" s="64" customFormat="1" ht="13.5" spans="6:6">
      <c r="F6378" s="126"/>
    </row>
    <row r="6379" s="64" customFormat="1" ht="13.5" spans="6:6">
      <c r="F6379" s="126"/>
    </row>
    <row r="6380" s="64" customFormat="1" ht="13.5" spans="6:6">
      <c r="F6380" s="126"/>
    </row>
    <row r="6381" s="64" customFormat="1" ht="13.5" spans="6:6">
      <c r="F6381" s="126"/>
    </row>
    <row r="6382" s="64" customFormat="1" ht="13.5" spans="6:6">
      <c r="F6382" s="126"/>
    </row>
    <row r="6383" s="64" customFormat="1" ht="13.5" spans="6:6">
      <c r="F6383" s="126"/>
    </row>
    <row r="6384" s="64" customFormat="1" ht="13.5" spans="6:6">
      <c r="F6384" s="126"/>
    </row>
    <row r="6385" s="64" customFormat="1" ht="13.5" spans="6:6">
      <c r="F6385" s="126"/>
    </row>
    <row r="6386" s="64" customFormat="1" ht="13.5" spans="6:6">
      <c r="F6386" s="126"/>
    </row>
    <row r="6387" s="64" customFormat="1" ht="13.5" spans="6:6">
      <c r="F6387" s="126"/>
    </row>
    <row r="6388" s="64" customFormat="1" ht="13.5" spans="6:6">
      <c r="F6388" s="126"/>
    </row>
    <row r="6389" s="64" customFormat="1" ht="13.5" spans="6:6">
      <c r="F6389" s="126"/>
    </row>
    <row r="6390" s="64" customFormat="1" ht="13.5" spans="6:6">
      <c r="F6390" s="126"/>
    </row>
    <row r="6391" s="64" customFormat="1" ht="13.5" spans="6:6">
      <c r="F6391" s="126"/>
    </row>
    <row r="6392" s="64" customFormat="1" ht="13.5" spans="6:6">
      <c r="F6392" s="126"/>
    </row>
    <row r="6393" s="64" customFormat="1" ht="13.5" spans="6:6">
      <c r="F6393" s="126"/>
    </row>
    <row r="6394" s="64" customFormat="1" ht="13.5" spans="6:6">
      <c r="F6394" s="126"/>
    </row>
    <row r="6395" s="64" customFormat="1" ht="13.5" spans="6:6">
      <c r="F6395" s="126"/>
    </row>
    <row r="6396" s="64" customFormat="1" ht="13.5" spans="6:6">
      <c r="F6396" s="126"/>
    </row>
    <row r="6397" s="64" customFormat="1" ht="13.5" spans="6:6">
      <c r="F6397" s="126"/>
    </row>
    <row r="6398" s="64" customFormat="1" ht="13.5" spans="6:6">
      <c r="F6398" s="126"/>
    </row>
    <row r="6399" s="64" customFormat="1" ht="13.5" spans="6:6">
      <c r="F6399" s="126"/>
    </row>
    <row r="6400" s="64" customFormat="1" ht="13.5" spans="6:6">
      <c r="F6400" s="126"/>
    </row>
    <row r="6401" s="64" customFormat="1" ht="13.5" spans="6:6">
      <c r="F6401" s="126"/>
    </row>
    <row r="6402" s="64" customFormat="1" ht="13.5" spans="6:6">
      <c r="F6402" s="126"/>
    </row>
    <row r="6403" s="64" customFormat="1" ht="13.5" spans="6:6">
      <c r="F6403" s="126"/>
    </row>
    <row r="6404" s="64" customFormat="1" ht="13.5" spans="6:6">
      <c r="F6404" s="126"/>
    </row>
    <row r="6405" s="64" customFormat="1" ht="13.5" spans="6:6">
      <c r="F6405" s="126"/>
    </row>
    <row r="6406" s="64" customFormat="1" ht="13.5" spans="6:6">
      <c r="F6406" s="126"/>
    </row>
    <row r="6407" s="64" customFormat="1" ht="13.5" spans="6:6">
      <c r="F6407" s="126"/>
    </row>
    <row r="6408" s="64" customFormat="1" ht="13.5" spans="6:6">
      <c r="F6408" s="126"/>
    </row>
    <row r="6409" s="64" customFormat="1" ht="13.5" spans="6:6">
      <c r="F6409" s="126"/>
    </row>
    <row r="6410" s="64" customFormat="1" ht="13.5" spans="6:6">
      <c r="F6410" s="126"/>
    </row>
    <row r="6411" s="64" customFormat="1" ht="13.5" spans="6:6">
      <c r="F6411" s="126"/>
    </row>
    <row r="6412" s="64" customFormat="1" ht="13.5" spans="6:6">
      <c r="F6412" s="126"/>
    </row>
    <row r="6413" s="64" customFormat="1" ht="13.5" spans="6:6">
      <c r="F6413" s="126"/>
    </row>
    <row r="6414" s="64" customFormat="1" ht="13.5" spans="6:6">
      <c r="F6414" s="126"/>
    </row>
    <row r="6415" s="64" customFormat="1" ht="13.5" spans="6:6">
      <c r="F6415" s="126"/>
    </row>
    <row r="6416" s="64" customFormat="1" ht="13.5" spans="6:6">
      <c r="F6416" s="126"/>
    </row>
    <row r="6417" s="64" customFormat="1" ht="13.5" spans="6:6">
      <c r="F6417" s="126"/>
    </row>
    <row r="6418" s="64" customFormat="1" ht="13.5" spans="6:6">
      <c r="F6418" s="126"/>
    </row>
    <row r="6419" s="64" customFormat="1" ht="13.5" spans="6:6">
      <c r="F6419" s="126"/>
    </row>
    <row r="6420" s="64" customFormat="1" ht="13.5" spans="6:6">
      <c r="F6420" s="126"/>
    </row>
    <row r="6421" s="64" customFormat="1" ht="13.5" spans="6:6">
      <c r="F6421" s="126"/>
    </row>
    <row r="6422" s="64" customFormat="1" ht="13.5" spans="6:6">
      <c r="F6422" s="126"/>
    </row>
    <row r="6423" s="64" customFormat="1" ht="13.5" spans="6:6">
      <c r="F6423" s="126"/>
    </row>
    <row r="6424" s="64" customFormat="1" ht="13.5" spans="6:6">
      <c r="F6424" s="126"/>
    </row>
    <row r="6425" s="64" customFormat="1" ht="13.5" spans="6:6">
      <c r="F6425" s="126"/>
    </row>
    <row r="6426" s="64" customFormat="1" ht="13.5" spans="6:6">
      <c r="F6426" s="126"/>
    </row>
    <row r="6427" s="64" customFormat="1" ht="13.5" spans="6:6">
      <c r="F6427" s="126"/>
    </row>
    <row r="6428" s="64" customFormat="1" ht="13.5" spans="6:6">
      <c r="F6428" s="126"/>
    </row>
    <row r="6429" s="64" customFormat="1" ht="13.5" spans="6:6">
      <c r="F6429" s="126"/>
    </row>
    <row r="6430" s="64" customFormat="1" ht="13.5" spans="6:6">
      <c r="F6430" s="126"/>
    </row>
    <row r="6431" s="64" customFormat="1" ht="13.5" spans="6:6">
      <c r="F6431" s="126"/>
    </row>
    <row r="6432" s="64" customFormat="1" ht="13.5" spans="6:6">
      <c r="F6432" s="126"/>
    </row>
    <row r="6433" s="64" customFormat="1" ht="13.5" spans="6:6">
      <c r="F6433" s="126"/>
    </row>
    <row r="6434" s="64" customFormat="1" ht="13.5" spans="6:6">
      <c r="F6434" s="126"/>
    </row>
    <row r="6435" s="64" customFormat="1" ht="13.5" spans="6:6">
      <c r="F6435" s="126"/>
    </row>
    <row r="6436" s="64" customFormat="1" ht="13.5" spans="6:6">
      <c r="F6436" s="126"/>
    </row>
    <row r="6437" s="64" customFormat="1" ht="13.5" spans="6:6">
      <c r="F6437" s="126"/>
    </row>
    <row r="6438" s="64" customFormat="1" ht="13.5" spans="6:6">
      <c r="F6438" s="126"/>
    </row>
    <row r="6439" s="64" customFormat="1" ht="13.5" spans="6:6">
      <c r="F6439" s="126"/>
    </row>
    <row r="6440" s="64" customFormat="1" ht="13.5" spans="6:6">
      <c r="F6440" s="126"/>
    </row>
    <row r="6441" s="64" customFormat="1" ht="13.5" spans="6:6">
      <c r="F6441" s="126"/>
    </row>
    <row r="6442" s="64" customFormat="1" ht="13.5" spans="6:6">
      <c r="F6442" s="126"/>
    </row>
    <row r="6443" s="64" customFormat="1" ht="13.5" spans="6:6">
      <c r="F6443" s="126"/>
    </row>
    <row r="6444" s="64" customFormat="1" ht="13.5" spans="6:6">
      <c r="F6444" s="126"/>
    </row>
    <row r="6445" s="64" customFormat="1" ht="13.5" spans="6:6">
      <c r="F6445" s="126"/>
    </row>
    <row r="6446" s="64" customFormat="1" ht="13.5" spans="6:6">
      <c r="F6446" s="126"/>
    </row>
    <row r="6447" s="64" customFormat="1" ht="13.5" spans="6:6">
      <c r="F6447" s="126"/>
    </row>
    <row r="6448" s="64" customFormat="1" ht="13.5" spans="6:6">
      <c r="F6448" s="126"/>
    </row>
    <row r="6449" s="64" customFormat="1" ht="13.5" spans="6:6">
      <c r="F6449" s="126"/>
    </row>
    <row r="6450" s="64" customFormat="1" ht="13.5" spans="6:6">
      <c r="F6450" s="126"/>
    </row>
    <row r="6451" s="64" customFormat="1" ht="13.5" spans="6:6">
      <c r="F6451" s="126"/>
    </row>
    <row r="6452" s="64" customFormat="1" ht="13.5" spans="6:6">
      <c r="F6452" s="126"/>
    </row>
    <row r="6453" s="64" customFormat="1" ht="13.5" spans="6:6">
      <c r="F6453" s="126"/>
    </row>
    <row r="6454" s="64" customFormat="1" ht="13.5" spans="6:6">
      <c r="F6454" s="126"/>
    </row>
    <row r="6455" s="64" customFormat="1" ht="13.5" spans="6:6">
      <c r="F6455" s="126"/>
    </row>
    <row r="6456" s="64" customFormat="1" ht="13.5" spans="6:6">
      <c r="F6456" s="126"/>
    </row>
    <row r="6457" s="64" customFormat="1" ht="13.5" spans="6:6">
      <c r="F6457" s="126"/>
    </row>
    <row r="6458" s="64" customFormat="1" ht="13.5" spans="6:6">
      <c r="F6458" s="126"/>
    </row>
    <row r="6459" s="64" customFormat="1" ht="13.5" spans="6:6">
      <c r="F6459" s="126"/>
    </row>
    <row r="6460" s="64" customFormat="1" ht="13.5" spans="6:6">
      <c r="F6460" s="126"/>
    </row>
    <row r="6461" s="64" customFormat="1" ht="13.5" spans="6:6">
      <c r="F6461" s="126"/>
    </row>
    <row r="6462" s="64" customFormat="1" ht="13.5" spans="6:6">
      <c r="F6462" s="126"/>
    </row>
    <row r="6463" s="64" customFormat="1" ht="13.5" spans="6:6">
      <c r="F6463" s="126"/>
    </row>
    <row r="6464" s="64" customFormat="1" ht="13.5" spans="6:6">
      <c r="F6464" s="126"/>
    </row>
    <row r="6465" s="64" customFormat="1" ht="13.5" spans="6:6">
      <c r="F6465" s="126"/>
    </row>
    <row r="6466" s="64" customFormat="1" ht="13.5" spans="6:6">
      <c r="F6466" s="126"/>
    </row>
    <row r="6467" s="64" customFormat="1" ht="13.5" spans="6:6">
      <c r="F6467" s="126"/>
    </row>
    <row r="6468" s="64" customFormat="1" ht="13.5" spans="6:6">
      <c r="F6468" s="126"/>
    </row>
    <row r="6469" s="64" customFormat="1" ht="13.5" spans="6:6">
      <c r="F6469" s="126"/>
    </row>
    <row r="6470" s="64" customFormat="1" ht="13.5" spans="6:6">
      <c r="F6470" s="126"/>
    </row>
    <row r="6471" s="64" customFormat="1" ht="13.5" spans="6:6">
      <c r="F6471" s="126"/>
    </row>
    <row r="6472" s="64" customFormat="1" ht="13.5" spans="6:6">
      <c r="F6472" s="126"/>
    </row>
    <row r="6473" s="64" customFormat="1" ht="13.5" spans="6:6">
      <c r="F6473" s="126"/>
    </row>
    <row r="6474" s="64" customFormat="1" ht="13.5" spans="6:6">
      <c r="F6474" s="126"/>
    </row>
    <row r="6475" s="64" customFormat="1" ht="13.5" spans="6:6">
      <c r="F6475" s="126"/>
    </row>
    <row r="6476" s="64" customFormat="1" ht="13.5" spans="6:6">
      <c r="F6476" s="126"/>
    </row>
    <row r="6477" s="64" customFormat="1" ht="13.5" spans="6:6">
      <c r="F6477" s="126"/>
    </row>
    <row r="6478" s="64" customFormat="1" ht="13.5" spans="6:6">
      <c r="F6478" s="126"/>
    </row>
    <row r="6479" s="64" customFormat="1" ht="13.5" spans="6:6">
      <c r="F6479" s="126"/>
    </row>
    <row r="6480" s="64" customFormat="1" ht="13.5" spans="6:6">
      <c r="F6480" s="126"/>
    </row>
    <row r="6481" s="64" customFormat="1" ht="13.5" spans="6:6">
      <c r="F6481" s="126"/>
    </row>
    <row r="6482" s="64" customFormat="1" ht="13.5" spans="6:6">
      <c r="F6482" s="126"/>
    </row>
    <row r="6483" s="64" customFormat="1" ht="13.5" spans="6:6">
      <c r="F6483" s="126"/>
    </row>
    <row r="6484" s="64" customFormat="1" ht="13.5" spans="6:6">
      <c r="F6484" s="126"/>
    </row>
    <row r="6485" s="64" customFormat="1" ht="13.5" spans="6:6">
      <c r="F6485" s="126"/>
    </row>
    <row r="6486" s="64" customFormat="1" ht="13.5" spans="6:6">
      <c r="F6486" s="126"/>
    </row>
    <row r="6487" s="64" customFormat="1" ht="13.5" spans="6:6">
      <c r="F6487" s="126"/>
    </row>
    <row r="6488" s="64" customFormat="1" ht="13.5" spans="6:6">
      <c r="F6488" s="126"/>
    </row>
    <row r="6489" s="64" customFormat="1" ht="13.5" spans="6:6">
      <c r="F6489" s="126"/>
    </row>
    <row r="6490" s="64" customFormat="1" ht="13.5" spans="6:6">
      <c r="F6490" s="126"/>
    </row>
    <row r="6491" s="64" customFormat="1" ht="13.5" spans="6:6">
      <c r="F6491" s="126"/>
    </row>
    <row r="6492" s="64" customFormat="1" ht="13.5" spans="6:6">
      <c r="F6492" s="126"/>
    </row>
    <row r="6493" s="64" customFormat="1" ht="13.5" spans="6:6">
      <c r="F6493" s="126"/>
    </row>
    <row r="6494" s="64" customFormat="1" ht="13.5" spans="6:6">
      <c r="F6494" s="126"/>
    </row>
    <row r="6495" s="64" customFormat="1" ht="13.5" spans="6:6">
      <c r="F6495" s="126"/>
    </row>
    <row r="6496" s="64" customFormat="1" ht="13.5" spans="6:6">
      <c r="F6496" s="126"/>
    </row>
    <row r="6497" s="64" customFormat="1" ht="13.5" spans="6:6">
      <c r="F6497" s="126"/>
    </row>
    <row r="6498" s="64" customFormat="1" ht="13.5" spans="6:6">
      <c r="F6498" s="126"/>
    </row>
    <row r="6499" s="64" customFormat="1" ht="13.5" spans="6:6">
      <c r="F6499" s="126"/>
    </row>
    <row r="6500" s="64" customFormat="1" ht="13.5" spans="6:6">
      <c r="F6500" s="126"/>
    </row>
    <row r="6501" s="64" customFormat="1" ht="13.5" spans="6:6">
      <c r="F6501" s="126"/>
    </row>
    <row r="6502" s="64" customFormat="1" ht="13.5" spans="6:6">
      <c r="F6502" s="126"/>
    </row>
    <row r="6503" s="64" customFormat="1" ht="13.5" spans="6:6">
      <c r="F6503" s="126"/>
    </row>
    <row r="6504" s="64" customFormat="1" ht="13.5" spans="6:6">
      <c r="F6504" s="126"/>
    </row>
    <row r="6505" s="64" customFormat="1" ht="13.5" spans="6:6">
      <c r="F6505" s="126"/>
    </row>
    <row r="6506" s="64" customFormat="1" ht="13.5" spans="6:6">
      <c r="F6506" s="126"/>
    </row>
    <row r="6507" s="64" customFormat="1" ht="13.5" spans="6:6">
      <c r="F6507" s="126"/>
    </row>
    <row r="6508" s="64" customFormat="1" ht="13.5" spans="6:6">
      <c r="F6508" s="126"/>
    </row>
    <row r="6509" s="64" customFormat="1" ht="13.5" spans="6:6">
      <c r="F6509" s="126"/>
    </row>
    <row r="6510" s="64" customFormat="1" ht="13.5" spans="6:6">
      <c r="F6510" s="126"/>
    </row>
    <row r="6511" s="64" customFormat="1" ht="13.5" spans="6:6">
      <c r="F6511" s="126"/>
    </row>
    <row r="6512" s="64" customFormat="1" ht="13.5" spans="6:6">
      <c r="F6512" s="126"/>
    </row>
    <row r="6513" s="64" customFormat="1" ht="13.5" spans="6:6">
      <c r="F6513" s="126"/>
    </row>
    <row r="6514" s="64" customFormat="1" ht="13.5" spans="6:6">
      <c r="F6514" s="126"/>
    </row>
    <row r="6515" s="64" customFormat="1" ht="13.5" spans="6:6">
      <c r="F6515" s="126"/>
    </row>
    <row r="6516" s="64" customFormat="1" ht="13.5" spans="6:6">
      <c r="F6516" s="126"/>
    </row>
    <row r="6517" s="64" customFormat="1" ht="13.5" spans="6:6">
      <c r="F6517" s="126"/>
    </row>
    <row r="6518" s="64" customFormat="1" ht="13.5" spans="6:6">
      <c r="F6518" s="126"/>
    </row>
    <row r="6519" s="64" customFormat="1" ht="13.5" spans="6:6">
      <c r="F6519" s="126"/>
    </row>
    <row r="6520" s="64" customFormat="1" ht="13.5" spans="6:6">
      <c r="F6520" s="126"/>
    </row>
    <row r="6521" s="64" customFormat="1" ht="13.5" spans="6:6">
      <c r="F6521" s="126"/>
    </row>
    <row r="6522" s="64" customFormat="1" ht="13.5" spans="6:6">
      <c r="F6522" s="126"/>
    </row>
    <row r="6523" s="64" customFormat="1" ht="13.5" spans="6:6">
      <c r="F6523" s="126"/>
    </row>
    <row r="6524" s="64" customFormat="1" ht="13.5" spans="6:6">
      <c r="F6524" s="126"/>
    </row>
    <row r="6525" s="64" customFormat="1" ht="13.5" spans="6:6">
      <c r="F6525" s="126"/>
    </row>
    <row r="6526" s="64" customFormat="1" ht="13.5" spans="6:6">
      <c r="F6526" s="126"/>
    </row>
    <row r="6527" s="64" customFormat="1" ht="13.5" spans="6:6">
      <c r="F6527" s="126"/>
    </row>
    <row r="6528" s="64" customFormat="1" ht="13.5" spans="6:6">
      <c r="F6528" s="126"/>
    </row>
    <row r="6529" s="64" customFormat="1" ht="13.5" spans="6:6">
      <c r="F6529" s="126"/>
    </row>
    <row r="6530" s="64" customFormat="1" ht="13.5" spans="6:6">
      <c r="F6530" s="126"/>
    </row>
    <row r="6531" s="64" customFormat="1" ht="13.5" spans="6:6">
      <c r="F6531" s="126"/>
    </row>
    <row r="6532" s="64" customFormat="1" ht="13.5" spans="6:6">
      <c r="F6532" s="126"/>
    </row>
    <row r="6533" s="64" customFormat="1" ht="13.5" spans="6:6">
      <c r="F6533" s="126"/>
    </row>
    <row r="6534" s="64" customFormat="1" ht="13.5" spans="6:6">
      <c r="F6534" s="126"/>
    </row>
    <row r="6535" s="64" customFormat="1" ht="13.5" spans="6:6">
      <c r="F6535" s="126"/>
    </row>
    <row r="6536" s="64" customFormat="1" ht="13.5" spans="6:6">
      <c r="F6536" s="126"/>
    </row>
    <row r="6537" s="64" customFormat="1" ht="13.5" spans="6:6">
      <c r="F6537" s="126"/>
    </row>
    <row r="6538" s="64" customFormat="1" ht="13.5" spans="6:6">
      <c r="F6538" s="126"/>
    </row>
    <row r="6539" s="64" customFormat="1" ht="13.5" spans="6:6">
      <c r="F6539" s="126"/>
    </row>
    <row r="6540" s="64" customFormat="1" ht="13.5" spans="6:6">
      <c r="F6540" s="126"/>
    </row>
    <row r="6541" s="64" customFormat="1" ht="13.5" spans="6:6">
      <c r="F6541" s="126"/>
    </row>
    <row r="6542" s="64" customFormat="1" ht="13.5" spans="6:6">
      <c r="F6542" s="126"/>
    </row>
    <row r="6543" s="64" customFormat="1" ht="13.5" spans="6:6">
      <c r="F6543" s="126"/>
    </row>
    <row r="6544" s="64" customFormat="1" ht="13.5" spans="6:6">
      <c r="F6544" s="126"/>
    </row>
    <row r="6545" s="64" customFormat="1" ht="13.5" spans="6:6">
      <c r="F6545" s="126"/>
    </row>
    <row r="6546" s="64" customFormat="1" ht="13.5" spans="6:6">
      <c r="F6546" s="126"/>
    </row>
    <row r="6547" s="64" customFormat="1" ht="13.5" spans="6:6">
      <c r="F6547" s="126"/>
    </row>
    <row r="6548" s="64" customFormat="1" ht="13.5" spans="6:6">
      <c r="F6548" s="126"/>
    </row>
    <row r="6549" s="64" customFormat="1" ht="13.5" spans="6:6">
      <c r="F6549" s="126"/>
    </row>
    <row r="6550" s="64" customFormat="1" ht="13.5" spans="6:6">
      <c r="F6550" s="126"/>
    </row>
    <row r="6551" s="64" customFormat="1" ht="13.5" spans="6:6">
      <c r="F6551" s="126"/>
    </row>
    <row r="6552" s="64" customFormat="1" ht="13.5" spans="6:6">
      <c r="F6552" s="126"/>
    </row>
    <row r="6553" s="64" customFormat="1" ht="13.5" spans="6:6">
      <c r="F6553" s="126"/>
    </row>
    <row r="6554" s="64" customFormat="1" ht="13.5" spans="6:6">
      <c r="F6554" s="126"/>
    </row>
    <row r="6555" s="64" customFormat="1" ht="13.5" spans="6:6">
      <c r="F6555" s="126"/>
    </row>
    <row r="6556" s="64" customFormat="1" ht="13.5" spans="6:6">
      <c r="F6556" s="126"/>
    </row>
    <row r="6557" s="64" customFormat="1" ht="13.5" spans="6:6">
      <c r="F6557" s="126"/>
    </row>
    <row r="6558" s="64" customFormat="1" ht="13.5" spans="6:6">
      <c r="F6558" s="126"/>
    </row>
    <row r="6559" s="64" customFormat="1" ht="13.5" spans="6:6">
      <c r="F6559" s="126"/>
    </row>
    <row r="6560" s="64" customFormat="1" ht="13.5" spans="6:6">
      <c r="F6560" s="126"/>
    </row>
    <row r="6561" s="64" customFormat="1" ht="13.5" spans="6:6">
      <c r="F6561" s="126"/>
    </row>
    <row r="6562" s="64" customFormat="1" ht="13.5" spans="6:6">
      <c r="F6562" s="126"/>
    </row>
    <row r="6563" s="64" customFormat="1" ht="13.5" spans="6:6">
      <c r="F6563" s="126"/>
    </row>
    <row r="6564" s="64" customFormat="1" ht="13.5" spans="6:6">
      <c r="F6564" s="126"/>
    </row>
    <row r="6565" s="64" customFormat="1" ht="13.5" spans="6:6">
      <c r="F6565" s="126"/>
    </row>
    <row r="6566" s="64" customFormat="1" ht="13.5" spans="6:6">
      <c r="F6566" s="126"/>
    </row>
    <row r="6567" s="64" customFormat="1" ht="13.5" spans="6:6">
      <c r="F6567" s="126"/>
    </row>
    <row r="6568" s="64" customFormat="1" ht="13.5" spans="6:6">
      <c r="F6568" s="126"/>
    </row>
    <row r="6569" s="64" customFormat="1" ht="13.5" spans="6:6">
      <c r="F6569" s="126"/>
    </row>
    <row r="6570" s="64" customFormat="1" ht="13.5" spans="6:6">
      <c r="F6570" s="126"/>
    </row>
    <row r="6571" s="64" customFormat="1" ht="13.5" spans="6:6">
      <c r="F6571" s="126"/>
    </row>
    <row r="6572" s="64" customFormat="1" ht="13.5" spans="6:6">
      <c r="F6572" s="126"/>
    </row>
    <row r="6573" s="64" customFormat="1" ht="13.5" spans="6:6">
      <c r="F6573" s="126"/>
    </row>
    <row r="6574" s="64" customFormat="1" ht="13.5" spans="6:6">
      <c r="F6574" s="126"/>
    </row>
    <row r="6575" s="64" customFormat="1" ht="13.5" spans="6:6">
      <c r="F6575" s="126"/>
    </row>
    <row r="6576" s="64" customFormat="1" ht="13.5" spans="6:6">
      <c r="F6576" s="126"/>
    </row>
    <row r="6577" s="64" customFormat="1" ht="13.5" spans="6:6">
      <c r="F6577" s="126"/>
    </row>
    <row r="6578" s="64" customFormat="1" ht="13.5" spans="6:6">
      <c r="F6578" s="126"/>
    </row>
    <row r="6579" s="64" customFormat="1" ht="13.5" spans="6:6">
      <c r="F6579" s="126"/>
    </row>
    <row r="6580" s="64" customFormat="1" ht="13.5" spans="6:6">
      <c r="F6580" s="126"/>
    </row>
    <row r="6581" s="64" customFormat="1" ht="13.5" spans="6:6">
      <c r="F6581" s="126"/>
    </row>
    <row r="6582" s="64" customFormat="1" ht="13.5" spans="6:6">
      <c r="F6582" s="126"/>
    </row>
    <row r="6583" s="64" customFormat="1" ht="13.5" spans="6:6">
      <c r="F6583" s="126"/>
    </row>
    <row r="6584" s="64" customFormat="1" ht="13.5" spans="6:6">
      <c r="F6584" s="126"/>
    </row>
    <row r="6585" s="64" customFormat="1" ht="13.5" spans="6:6">
      <c r="F6585" s="126"/>
    </row>
    <row r="6586" s="64" customFormat="1" ht="13.5" spans="6:6">
      <c r="F6586" s="126"/>
    </row>
    <row r="6587" s="64" customFormat="1" ht="13.5" spans="6:6">
      <c r="F6587" s="126"/>
    </row>
    <row r="6588" s="64" customFormat="1" ht="13.5" spans="6:6">
      <c r="F6588" s="126"/>
    </row>
    <row r="6589" s="64" customFormat="1" ht="13.5" spans="6:6">
      <c r="F6589" s="126"/>
    </row>
    <row r="6590" s="64" customFormat="1" ht="13.5" spans="6:6">
      <c r="F6590" s="126"/>
    </row>
    <row r="6591" s="64" customFormat="1" ht="13.5" spans="6:6">
      <c r="F6591" s="126"/>
    </row>
    <row r="6592" s="64" customFormat="1" ht="13.5" spans="6:6">
      <c r="F6592" s="126"/>
    </row>
    <row r="6593" s="64" customFormat="1" ht="13.5" spans="6:6">
      <c r="F6593" s="126"/>
    </row>
    <row r="6594" s="64" customFormat="1" ht="13.5" spans="6:6">
      <c r="F6594" s="126"/>
    </row>
    <row r="6595" s="64" customFormat="1" ht="13.5" spans="6:6">
      <c r="F6595" s="126"/>
    </row>
    <row r="6596" s="64" customFormat="1" ht="13.5" spans="6:6">
      <c r="F6596" s="126"/>
    </row>
    <row r="6597" s="64" customFormat="1" ht="13.5" spans="6:6">
      <c r="F6597" s="126"/>
    </row>
    <row r="6598" s="64" customFormat="1" ht="13.5" spans="6:6">
      <c r="F6598" s="126"/>
    </row>
    <row r="6599" s="64" customFormat="1" ht="13.5" spans="6:6">
      <c r="F6599" s="126"/>
    </row>
    <row r="6600" s="64" customFormat="1" ht="13.5" spans="6:6">
      <c r="F6600" s="126"/>
    </row>
    <row r="6601" s="64" customFormat="1" ht="13.5" spans="6:6">
      <c r="F6601" s="126"/>
    </row>
    <row r="6602" s="64" customFormat="1" ht="13.5" spans="6:6">
      <c r="F6602" s="126"/>
    </row>
    <row r="6603" s="64" customFormat="1" ht="13.5" spans="6:6">
      <c r="F6603" s="126"/>
    </row>
    <row r="6604" s="64" customFormat="1" ht="13.5" spans="6:6">
      <c r="F6604" s="126"/>
    </row>
    <row r="6605" s="64" customFormat="1" ht="13.5" spans="6:6">
      <c r="F6605" s="126"/>
    </row>
    <row r="6606" s="64" customFormat="1" ht="13.5" spans="6:6">
      <c r="F6606" s="126"/>
    </row>
    <row r="6607" s="64" customFormat="1" ht="13.5" spans="6:6">
      <c r="F6607" s="126"/>
    </row>
    <row r="6608" s="64" customFormat="1" ht="13.5" spans="6:6">
      <c r="F6608" s="126"/>
    </row>
    <row r="6609" s="64" customFormat="1" ht="13.5" spans="6:6">
      <c r="F6609" s="126"/>
    </row>
    <row r="6610" s="64" customFormat="1" ht="13.5" spans="6:6">
      <c r="F6610" s="126"/>
    </row>
    <row r="6611" s="64" customFormat="1" ht="13.5" spans="6:6">
      <c r="F6611" s="126"/>
    </row>
    <row r="6612" s="64" customFormat="1" ht="13.5" spans="6:6">
      <c r="F6612" s="126"/>
    </row>
    <row r="6613" s="64" customFormat="1" ht="13.5" spans="6:6">
      <c r="F6613" s="126"/>
    </row>
    <row r="6614" s="64" customFormat="1" ht="13.5" spans="6:6">
      <c r="F6614" s="126"/>
    </row>
    <row r="6615" s="64" customFormat="1" ht="13.5" spans="6:6">
      <c r="F6615" s="126"/>
    </row>
    <row r="6616" s="64" customFormat="1" ht="13.5" spans="6:6">
      <c r="F6616" s="126"/>
    </row>
    <row r="6617" s="64" customFormat="1" ht="13.5" spans="6:6">
      <c r="F6617" s="126"/>
    </row>
    <row r="6618" s="64" customFormat="1" ht="13.5" spans="6:6">
      <c r="F6618" s="126"/>
    </row>
    <row r="6619" s="64" customFormat="1" ht="13.5" spans="6:6">
      <c r="F6619" s="126"/>
    </row>
    <row r="6620" s="64" customFormat="1" ht="13.5" spans="6:6">
      <c r="F6620" s="126"/>
    </row>
    <row r="6621" s="64" customFormat="1" ht="13.5" spans="6:6">
      <c r="F6621" s="126"/>
    </row>
    <row r="6622" s="64" customFormat="1" ht="13.5" spans="6:6">
      <c r="F6622" s="126"/>
    </row>
    <row r="6623" s="64" customFormat="1" ht="13.5" spans="6:6">
      <c r="F6623" s="126"/>
    </row>
    <row r="6624" s="64" customFormat="1" ht="13.5" spans="6:6">
      <c r="F6624" s="126"/>
    </row>
    <row r="6625" s="64" customFormat="1" ht="13.5" spans="6:6">
      <c r="F6625" s="126"/>
    </row>
    <row r="6626" s="64" customFormat="1" ht="13.5" spans="6:6">
      <c r="F6626" s="126"/>
    </row>
    <row r="6627" s="64" customFormat="1" ht="13.5" spans="6:6">
      <c r="F6627" s="126"/>
    </row>
    <row r="6628" s="64" customFormat="1" ht="13.5" spans="6:6">
      <c r="F6628" s="126"/>
    </row>
    <row r="6629" s="64" customFormat="1" ht="13.5" spans="6:6">
      <c r="F6629" s="126"/>
    </row>
    <row r="6630" s="64" customFormat="1" ht="13.5" spans="6:6">
      <c r="F6630" s="126"/>
    </row>
    <row r="6631" s="64" customFormat="1" ht="13.5" spans="6:6">
      <c r="F6631" s="126"/>
    </row>
    <row r="6632" s="64" customFormat="1" ht="13.5" spans="6:6">
      <c r="F6632" s="126"/>
    </row>
    <row r="6633" s="64" customFormat="1" ht="13.5" spans="6:6">
      <c r="F6633" s="126"/>
    </row>
    <row r="6634" s="64" customFormat="1" ht="13.5" spans="6:6">
      <c r="F6634" s="126"/>
    </row>
    <row r="6635" s="64" customFormat="1" ht="13.5" spans="6:6">
      <c r="F6635" s="126"/>
    </row>
    <row r="6636" s="64" customFormat="1" ht="13.5" spans="6:6">
      <c r="F6636" s="126"/>
    </row>
    <row r="6637" s="64" customFormat="1" ht="13.5" spans="6:6">
      <c r="F6637" s="126"/>
    </row>
    <row r="6638" s="64" customFormat="1" ht="13.5" spans="6:6">
      <c r="F6638" s="126"/>
    </row>
    <row r="6639" s="64" customFormat="1" ht="13.5" spans="6:6">
      <c r="F6639" s="126"/>
    </row>
    <row r="6640" s="64" customFormat="1" ht="13.5" spans="6:6">
      <c r="F6640" s="126"/>
    </row>
    <row r="6641" s="64" customFormat="1" ht="13.5" spans="6:6">
      <c r="F6641" s="126"/>
    </row>
    <row r="6642" s="64" customFormat="1" ht="13.5" spans="6:6">
      <c r="F6642" s="126"/>
    </row>
    <row r="6643" s="64" customFormat="1" ht="13.5" spans="6:6">
      <c r="F6643" s="126"/>
    </row>
    <row r="6644" s="64" customFormat="1" ht="13.5" spans="6:6">
      <c r="F6644" s="126"/>
    </row>
    <row r="6645" s="64" customFormat="1" ht="13.5" spans="6:6">
      <c r="F6645" s="126"/>
    </row>
    <row r="6646" s="64" customFormat="1" ht="13.5" spans="6:6">
      <c r="F6646" s="126"/>
    </row>
    <row r="6647" s="64" customFormat="1" ht="13.5" spans="6:6">
      <c r="F6647" s="126"/>
    </row>
    <row r="6648" s="64" customFormat="1" ht="13.5" spans="6:6">
      <c r="F6648" s="126"/>
    </row>
    <row r="6649" s="64" customFormat="1" ht="13.5" spans="6:6">
      <c r="F6649" s="126"/>
    </row>
    <row r="6650" s="64" customFormat="1" ht="13.5" spans="6:6">
      <c r="F6650" s="126"/>
    </row>
    <row r="6651" s="64" customFormat="1" ht="13.5" spans="6:6">
      <c r="F6651" s="126"/>
    </row>
    <row r="6652" s="64" customFormat="1" ht="13.5" spans="6:6">
      <c r="F6652" s="126"/>
    </row>
    <row r="6653" s="64" customFormat="1" ht="13.5" spans="6:6">
      <c r="F6653" s="126"/>
    </row>
    <row r="6654" s="64" customFormat="1" ht="13.5" spans="6:6">
      <c r="F6654" s="126"/>
    </row>
    <row r="6655" s="64" customFormat="1" ht="13.5" spans="6:6">
      <c r="F6655" s="126"/>
    </row>
    <row r="6656" s="64" customFormat="1" ht="13.5" spans="6:6">
      <c r="F6656" s="126"/>
    </row>
    <row r="6657" s="64" customFormat="1" ht="13.5" spans="6:6">
      <c r="F6657" s="126"/>
    </row>
    <row r="6658" s="64" customFormat="1" ht="13.5" spans="6:6">
      <c r="F6658" s="126"/>
    </row>
    <row r="6659" s="64" customFormat="1" ht="13.5" spans="6:6">
      <c r="F6659" s="126"/>
    </row>
    <row r="6660" s="64" customFormat="1" ht="13.5" spans="6:6">
      <c r="F6660" s="126"/>
    </row>
    <row r="6661" s="64" customFormat="1" ht="13.5" spans="6:6">
      <c r="F6661" s="126"/>
    </row>
    <row r="6662" s="64" customFormat="1" ht="13.5" spans="6:6">
      <c r="F6662" s="126"/>
    </row>
    <row r="6663" s="64" customFormat="1" ht="13.5" spans="6:6">
      <c r="F6663" s="126"/>
    </row>
    <row r="6664" s="64" customFormat="1" ht="13.5" spans="6:6">
      <c r="F6664" s="126"/>
    </row>
    <row r="6665" s="64" customFormat="1" ht="13.5" spans="6:6">
      <c r="F6665" s="126"/>
    </row>
    <row r="6666" s="64" customFormat="1" ht="13.5" spans="6:6">
      <c r="F6666" s="126"/>
    </row>
    <row r="6667" s="64" customFormat="1" ht="13.5" spans="6:6">
      <c r="F6667" s="126"/>
    </row>
    <row r="6668" s="64" customFormat="1" ht="13.5" spans="6:6">
      <c r="F6668" s="126"/>
    </row>
    <row r="6669" s="64" customFormat="1" ht="13.5" spans="6:6">
      <c r="F6669" s="126"/>
    </row>
    <row r="6670" s="64" customFormat="1" ht="13.5" spans="6:6">
      <c r="F6670" s="126"/>
    </row>
    <row r="6671" s="64" customFormat="1" ht="13.5" spans="6:6">
      <c r="F6671" s="126"/>
    </row>
    <row r="6672" s="64" customFormat="1" ht="13.5" spans="6:6">
      <c r="F6672" s="126"/>
    </row>
    <row r="6673" s="64" customFormat="1" ht="13.5" spans="6:6">
      <c r="F6673" s="126"/>
    </row>
    <row r="6674" s="64" customFormat="1" ht="13.5" spans="6:6">
      <c r="F6674" s="126"/>
    </row>
    <row r="6675" s="64" customFormat="1" ht="13.5" spans="6:6">
      <c r="F6675" s="126"/>
    </row>
    <row r="6676" s="64" customFormat="1" ht="13.5" spans="6:6">
      <c r="F6676" s="126"/>
    </row>
    <row r="6677" s="64" customFormat="1" ht="13.5" spans="6:6">
      <c r="F6677" s="126"/>
    </row>
    <row r="6678" s="64" customFormat="1" ht="13.5" spans="6:6">
      <c r="F6678" s="126"/>
    </row>
    <row r="6679" s="64" customFormat="1" ht="13.5" spans="6:6">
      <c r="F6679" s="126"/>
    </row>
    <row r="6680" s="64" customFormat="1" ht="13.5" spans="6:6">
      <c r="F6680" s="126"/>
    </row>
    <row r="6681" s="64" customFormat="1" ht="13.5" spans="6:6">
      <c r="F6681" s="126"/>
    </row>
    <row r="6682" s="64" customFormat="1" ht="13.5" spans="6:6">
      <c r="F6682" s="126"/>
    </row>
    <row r="6683" s="64" customFormat="1" ht="13.5" spans="6:6">
      <c r="F6683" s="126"/>
    </row>
    <row r="6684" s="64" customFormat="1" ht="13.5" spans="6:6">
      <c r="F6684" s="126"/>
    </row>
    <row r="6685" s="64" customFormat="1" ht="13.5" spans="6:6">
      <c r="F6685" s="126"/>
    </row>
    <row r="6686" s="64" customFormat="1" ht="13.5" spans="6:6">
      <c r="F6686" s="126"/>
    </row>
    <row r="6687" s="64" customFormat="1" ht="13.5" spans="6:6">
      <c r="F6687" s="126"/>
    </row>
    <row r="6688" s="64" customFormat="1" ht="13.5" spans="6:6">
      <c r="F6688" s="126"/>
    </row>
    <row r="6689" s="64" customFormat="1" ht="13.5" spans="6:6">
      <c r="F6689" s="126"/>
    </row>
    <row r="6690" s="64" customFormat="1" ht="13.5" spans="6:6">
      <c r="F6690" s="126"/>
    </row>
    <row r="6691" s="64" customFormat="1" ht="13.5" spans="6:6">
      <c r="F6691" s="126"/>
    </row>
    <row r="6692" s="64" customFormat="1" ht="13.5" spans="6:6">
      <c r="F6692" s="126"/>
    </row>
    <row r="6693" s="64" customFormat="1" ht="13.5" spans="6:6">
      <c r="F6693" s="126"/>
    </row>
    <row r="6694" s="64" customFormat="1" ht="13.5" spans="6:6">
      <c r="F6694" s="126"/>
    </row>
    <row r="6695" s="64" customFormat="1" ht="13.5" spans="6:6">
      <c r="F6695" s="126"/>
    </row>
    <row r="6696" s="64" customFormat="1" ht="13.5" spans="6:6">
      <c r="F6696" s="126"/>
    </row>
    <row r="6697" s="64" customFormat="1" ht="13.5" spans="6:6">
      <c r="F6697" s="126"/>
    </row>
    <row r="6698" s="64" customFormat="1" ht="13.5" spans="6:6">
      <c r="F6698" s="126"/>
    </row>
    <row r="6699" s="64" customFormat="1" ht="13.5" spans="6:6">
      <c r="F6699" s="126"/>
    </row>
    <row r="6700" s="64" customFormat="1" ht="13.5" spans="6:6">
      <c r="F6700" s="126"/>
    </row>
    <row r="6701" s="64" customFormat="1" ht="13.5" spans="6:6">
      <c r="F6701" s="126"/>
    </row>
    <row r="6702" s="64" customFormat="1" ht="13.5" spans="6:6">
      <c r="F6702" s="126"/>
    </row>
    <row r="6703" s="64" customFormat="1" ht="13.5" spans="6:6">
      <c r="F6703" s="126"/>
    </row>
    <row r="6704" s="64" customFormat="1" ht="13.5" spans="6:6">
      <c r="F6704" s="126"/>
    </row>
    <row r="6705" s="64" customFormat="1" ht="13.5" spans="6:6">
      <c r="F6705" s="126"/>
    </row>
    <row r="6706" s="64" customFormat="1" ht="13.5" spans="6:6">
      <c r="F6706" s="126"/>
    </row>
    <row r="6707" s="64" customFormat="1" ht="13.5" spans="6:6">
      <c r="F6707" s="126"/>
    </row>
    <row r="6708" s="64" customFormat="1" ht="13.5" spans="6:6">
      <c r="F6708" s="126"/>
    </row>
    <row r="6709" s="64" customFormat="1" ht="13.5" spans="6:6">
      <c r="F6709" s="126"/>
    </row>
    <row r="6710" s="64" customFormat="1" ht="13.5" spans="6:6">
      <c r="F6710" s="126"/>
    </row>
    <row r="6711" s="64" customFormat="1" ht="13.5" spans="6:6">
      <c r="F6711" s="126"/>
    </row>
    <row r="6712" s="64" customFormat="1" ht="13.5" spans="6:6">
      <c r="F6712" s="126"/>
    </row>
    <row r="6713" s="64" customFormat="1" ht="13.5" spans="6:6">
      <c r="F6713" s="126"/>
    </row>
    <row r="6714" s="64" customFormat="1" ht="13.5" spans="6:6">
      <c r="F6714" s="126"/>
    </row>
    <row r="6715" s="64" customFormat="1" ht="13.5" spans="6:6">
      <c r="F6715" s="126"/>
    </row>
    <row r="6716" s="64" customFormat="1" ht="13.5" spans="6:6">
      <c r="F6716" s="126"/>
    </row>
    <row r="6717" s="64" customFormat="1" ht="13.5" spans="6:6">
      <c r="F6717" s="126"/>
    </row>
    <row r="6718" s="64" customFormat="1" ht="13.5" spans="6:6">
      <c r="F6718" s="126"/>
    </row>
    <row r="6719" s="64" customFormat="1" ht="13.5" spans="6:6">
      <c r="F6719" s="126"/>
    </row>
    <row r="6720" s="64" customFormat="1" ht="13.5" spans="6:6">
      <c r="F6720" s="126"/>
    </row>
    <row r="6721" s="64" customFormat="1" ht="13.5" spans="6:6">
      <c r="F6721" s="126"/>
    </row>
    <row r="6722" s="64" customFormat="1" ht="13.5" spans="6:6">
      <c r="F6722" s="126"/>
    </row>
    <row r="6723" s="64" customFormat="1" ht="13.5" spans="6:6">
      <c r="F6723" s="126"/>
    </row>
    <row r="6724" s="64" customFormat="1" ht="13.5" spans="6:6">
      <c r="F6724" s="126"/>
    </row>
    <row r="6725" s="64" customFormat="1" ht="13.5" spans="6:6">
      <c r="F6725" s="126"/>
    </row>
    <row r="6726" s="64" customFormat="1" ht="13.5" spans="6:6">
      <c r="F6726" s="126"/>
    </row>
    <row r="6727" s="64" customFormat="1" ht="13.5" spans="6:6">
      <c r="F6727" s="126"/>
    </row>
    <row r="6728" s="64" customFormat="1" ht="13.5" spans="6:6">
      <c r="F6728" s="126"/>
    </row>
    <row r="6729" s="64" customFormat="1" ht="13.5" spans="6:6">
      <c r="F6729" s="126"/>
    </row>
    <row r="6730" s="64" customFormat="1" ht="13.5" spans="6:6">
      <c r="F6730" s="126"/>
    </row>
    <row r="6731" s="64" customFormat="1" ht="13.5" spans="6:6">
      <c r="F6731" s="126"/>
    </row>
    <row r="6732" s="64" customFormat="1" ht="13.5" spans="6:6">
      <c r="F6732" s="126"/>
    </row>
    <row r="6733" s="64" customFormat="1" ht="13.5" spans="6:6">
      <c r="F6733" s="126"/>
    </row>
    <row r="6734" s="64" customFormat="1" ht="13.5" spans="6:6">
      <c r="F6734" s="126"/>
    </row>
    <row r="6735" s="64" customFormat="1" ht="13.5" spans="6:6">
      <c r="F6735" s="126"/>
    </row>
    <row r="6736" s="64" customFormat="1" ht="13.5" spans="6:6">
      <c r="F6736" s="126"/>
    </row>
    <row r="6737" s="64" customFormat="1" ht="13.5" spans="6:6">
      <c r="F6737" s="126"/>
    </row>
    <row r="6738" s="64" customFormat="1" ht="13.5" spans="6:6">
      <c r="F6738" s="126"/>
    </row>
    <row r="6739" s="64" customFormat="1" ht="13.5" spans="6:6">
      <c r="F6739" s="126"/>
    </row>
    <row r="6740" s="64" customFormat="1" ht="13.5" spans="6:6">
      <c r="F6740" s="126"/>
    </row>
    <row r="6741" s="64" customFormat="1" ht="13.5" spans="6:6">
      <c r="F6741" s="126"/>
    </row>
    <row r="6742" s="64" customFormat="1" ht="13.5" spans="6:6">
      <c r="F6742" s="126"/>
    </row>
    <row r="6743" s="64" customFormat="1" ht="13.5" spans="6:6">
      <c r="F6743" s="126"/>
    </row>
    <row r="6744" s="64" customFormat="1" ht="13.5" spans="6:6">
      <c r="F6744" s="126"/>
    </row>
    <row r="6745" s="64" customFormat="1" ht="13.5" spans="6:6">
      <c r="F6745" s="126"/>
    </row>
    <row r="6746" s="64" customFormat="1" ht="13.5" spans="6:6">
      <c r="F6746" s="126"/>
    </row>
    <row r="6747" s="64" customFormat="1" ht="13.5" spans="6:6">
      <c r="F6747" s="126"/>
    </row>
    <row r="6748" s="64" customFormat="1" ht="13.5" spans="6:6">
      <c r="F6748" s="126"/>
    </row>
    <row r="6749" s="64" customFormat="1" ht="13.5" spans="6:6">
      <c r="F6749" s="126"/>
    </row>
    <row r="6750" s="64" customFormat="1" ht="13.5" spans="6:6">
      <c r="F6750" s="126"/>
    </row>
    <row r="6751" s="64" customFormat="1" ht="13.5" spans="6:6">
      <c r="F6751" s="126"/>
    </row>
    <row r="6752" s="64" customFormat="1" ht="13.5" spans="6:6">
      <c r="F6752" s="126"/>
    </row>
    <row r="6753" s="64" customFormat="1" ht="13.5" spans="6:6">
      <c r="F6753" s="126"/>
    </row>
    <row r="6754" s="64" customFormat="1" ht="13.5" spans="6:6">
      <c r="F6754" s="126"/>
    </row>
    <row r="6755" s="64" customFormat="1" ht="13.5" spans="6:6">
      <c r="F6755" s="126"/>
    </row>
    <row r="6756" s="64" customFormat="1" ht="13.5" spans="6:6">
      <c r="F6756" s="126"/>
    </row>
    <row r="6757" s="64" customFormat="1" ht="13.5" spans="6:6">
      <c r="F6757" s="126"/>
    </row>
    <row r="6758" s="64" customFormat="1" ht="13.5" spans="6:6">
      <c r="F6758" s="126"/>
    </row>
    <row r="6759" s="64" customFormat="1" ht="13.5" spans="6:6">
      <c r="F6759" s="126"/>
    </row>
    <row r="6760" s="64" customFormat="1" ht="13.5" spans="6:6">
      <c r="F6760" s="126"/>
    </row>
    <row r="6761" s="64" customFormat="1" ht="13.5" spans="6:6">
      <c r="F6761" s="126"/>
    </row>
    <row r="6762" s="64" customFormat="1" ht="13.5" spans="6:6">
      <c r="F6762" s="126"/>
    </row>
    <row r="6763" s="64" customFormat="1" ht="13.5" spans="6:6">
      <c r="F6763" s="126"/>
    </row>
    <row r="6764" s="64" customFormat="1" ht="13.5" spans="6:6">
      <c r="F6764" s="126"/>
    </row>
    <row r="6765" s="64" customFormat="1" ht="13.5" spans="6:6">
      <c r="F6765" s="126"/>
    </row>
    <row r="6766" s="64" customFormat="1" ht="13.5" spans="6:6">
      <c r="F6766" s="126"/>
    </row>
    <row r="6767" s="64" customFormat="1" ht="13.5" spans="6:6">
      <c r="F6767" s="126"/>
    </row>
    <row r="6768" s="64" customFormat="1" ht="13.5" spans="6:6">
      <c r="F6768" s="126"/>
    </row>
    <row r="6769" s="64" customFormat="1" ht="13.5" spans="6:6">
      <c r="F6769" s="126"/>
    </row>
    <row r="6770" s="64" customFormat="1" ht="13.5" spans="6:6">
      <c r="F6770" s="126"/>
    </row>
    <row r="6771" s="64" customFormat="1" ht="13.5" spans="6:6">
      <c r="F6771" s="126"/>
    </row>
    <row r="6772" s="64" customFormat="1" ht="13.5" spans="6:6">
      <c r="F6772" s="126"/>
    </row>
    <row r="6773" s="64" customFormat="1" ht="13.5" spans="6:6">
      <c r="F6773" s="126"/>
    </row>
    <row r="6774" s="64" customFormat="1" ht="13.5" spans="6:6">
      <c r="F6774" s="126"/>
    </row>
    <row r="6775" s="64" customFormat="1" ht="13.5" spans="6:6">
      <c r="F6775" s="126"/>
    </row>
    <row r="6776" s="64" customFormat="1" ht="13.5" spans="6:6">
      <c r="F6776" s="126"/>
    </row>
    <row r="6777" s="64" customFormat="1" ht="13.5" spans="6:6">
      <c r="F6777" s="126"/>
    </row>
    <row r="6778" s="64" customFormat="1" ht="13.5" spans="6:6">
      <c r="F6778" s="126"/>
    </row>
    <row r="6779" s="64" customFormat="1" ht="13.5" spans="6:6">
      <c r="F6779" s="126"/>
    </row>
    <row r="6780" s="64" customFormat="1" ht="13.5" spans="6:6">
      <c r="F6780" s="126"/>
    </row>
    <row r="6781" s="64" customFormat="1" ht="13.5" spans="6:6">
      <c r="F6781" s="126"/>
    </row>
    <row r="6782" s="64" customFormat="1" ht="13.5" spans="6:6">
      <c r="F6782" s="126"/>
    </row>
    <row r="6783" s="64" customFormat="1" ht="13.5" spans="6:6">
      <c r="F6783" s="126"/>
    </row>
    <row r="6784" s="64" customFormat="1" ht="13.5" spans="6:6">
      <c r="F6784" s="126"/>
    </row>
    <row r="6785" s="64" customFormat="1" ht="13.5" spans="6:6">
      <c r="F6785" s="126"/>
    </row>
    <row r="6786" s="64" customFormat="1" ht="13.5" spans="6:6">
      <c r="F6786" s="126"/>
    </row>
    <row r="6787" s="64" customFormat="1" ht="13.5" spans="6:6">
      <c r="F6787" s="126"/>
    </row>
    <row r="6788" s="64" customFormat="1" ht="13.5" spans="6:6">
      <c r="F6788" s="126"/>
    </row>
    <row r="6789" s="64" customFormat="1" ht="13.5" spans="6:6">
      <c r="F6789" s="126"/>
    </row>
    <row r="6790" s="64" customFormat="1" ht="13.5" spans="6:6">
      <c r="F6790" s="126"/>
    </row>
    <row r="6791" s="64" customFormat="1" ht="13.5" spans="6:6">
      <c r="F6791" s="126"/>
    </row>
    <row r="6792" s="64" customFormat="1" ht="13.5" spans="6:6">
      <c r="F6792" s="126"/>
    </row>
    <row r="6793" s="64" customFormat="1" ht="13.5" spans="6:6">
      <c r="F6793" s="126"/>
    </row>
    <row r="6794" s="64" customFormat="1" ht="13.5" spans="6:6">
      <c r="F6794" s="126"/>
    </row>
    <row r="6795" s="64" customFormat="1" ht="13.5" spans="6:6">
      <c r="F6795" s="126"/>
    </row>
    <row r="6796" s="64" customFormat="1" ht="13.5" spans="6:6">
      <c r="F6796" s="126"/>
    </row>
    <row r="6797" s="64" customFormat="1" ht="13.5" spans="6:6">
      <c r="F6797" s="126"/>
    </row>
    <row r="6798" s="64" customFormat="1" ht="13.5" spans="6:6">
      <c r="F6798" s="126"/>
    </row>
    <row r="6799" s="64" customFormat="1" ht="13.5" spans="6:6">
      <c r="F6799" s="126"/>
    </row>
    <row r="6800" s="64" customFormat="1" ht="13.5" spans="6:6">
      <c r="F6800" s="126"/>
    </row>
    <row r="6801" s="64" customFormat="1" ht="13.5" spans="6:6">
      <c r="F6801" s="126"/>
    </row>
    <row r="6802" s="64" customFormat="1" ht="13.5" spans="6:6">
      <c r="F6802" s="126"/>
    </row>
    <row r="6803" s="64" customFormat="1" ht="13.5" spans="6:6">
      <c r="F6803" s="126"/>
    </row>
    <row r="6804" s="64" customFormat="1" ht="13.5" spans="6:6">
      <c r="F6804" s="126"/>
    </row>
    <row r="6805" s="64" customFormat="1" ht="13.5" spans="6:6">
      <c r="F6805" s="126"/>
    </row>
    <row r="6806" s="64" customFormat="1" ht="13.5" spans="6:6">
      <c r="F6806" s="126"/>
    </row>
    <row r="6807" s="64" customFormat="1" ht="13.5" spans="6:6">
      <c r="F6807" s="126"/>
    </row>
    <row r="6808" s="64" customFormat="1" ht="13.5" spans="6:6">
      <c r="F6808" s="126"/>
    </row>
    <row r="6809" s="64" customFormat="1" ht="13.5" spans="6:6">
      <c r="F6809" s="126"/>
    </row>
    <row r="6810" s="64" customFormat="1" ht="13.5" spans="6:6">
      <c r="F6810" s="126"/>
    </row>
    <row r="6811" s="64" customFormat="1" ht="13.5" spans="6:6">
      <c r="F6811" s="126"/>
    </row>
    <row r="6812" s="64" customFormat="1" ht="13.5" spans="6:6">
      <c r="F6812" s="126"/>
    </row>
    <row r="6813" s="64" customFormat="1" ht="13.5" spans="6:6">
      <c r="F6813" s="126"/>
    </row>
    <row r="6814" s="64" customFormat="1" ht="13.5" spans="6:6">
      <c r="F6814" s="126"/>
    </row>
    <row r="6815" s="64" customFormat="1" ht="13.5" spans="6:6">
      <c r="F6815" s="126"/>
    </row>
    <row r="6816" s="64" customFormat="1" ht="13.5" spans="6:6">
      <c r="F6816" s="126"/>
    </row>
    <row r="6817" s="64" customFormat="1" ht="13.5" spans="6:6">
      <c r="F6817" s="126"/>
    </row>
    <row r="6818" s="64" customFormat="1" ht="13.5" spans="6:6">
      <c r="F6818" s="126"/>
    </row>
    <row r="6819" s="64" customFormat="1" ht="13.5" spans="6:6">
      <c r="F6819" s="126"/>
    </row>
    <row r="6820" s="64" customFormat="1" ht="13.5" spans="6:6">
      <c r="F6820" s="126"/>
    </row>
    <row r="6821" s="64" customFormat="1" ht="13.5" spans="6:6">
      <c r="F6821" s="126"/>
    </row>
    <row r="6822" s="64" customFormat="1" ht="13.5" spans="6:6">
      <c r="F6822" s="126"/>
    </row>
    <row r="6823" s="64" customFormat="1" ht="13.5" spans="6:6">
      <c r="F6823" s="126"/>
    </row>
    <row r="6824" s="64" customFormat="1" ht="13.5" spans="6:6">
      <c r="F6824" s="126"/>
    </row>
    <row r="6825" s="64" customFormat="1" ht="13.5" spans="6:6">
      <c r="F6825" s="126"/>
    </row>
    <row r="6826" s="64" customFormat="1" ht="13.5" spans="6:6">
      <c r="F6826" s="126"/>
    </row>
    <row r="6827" s="64" customFormat="1" ht="13.5" spans="6:6">
      <c r="F6827" s="126"/>
    </row>
    <row r="6828" s="64" customFormat="1" ht="13.5" spans="6:6">
      <c r="F6828" s="126"/>
    </row>
    <row r="6829" s="64" customFormat="1" ht="13.5" spans="6:6">
      <c r="F6829" s="126"/>
    </row>
    <row r="6830" s="64" customFormat="1" ht="13.5" spans="6:6">
      <c r="F6830" s="126"/>
    </row>
    <row r="6831" s="64" customFormat="1" ht="13.5" spans="6:6">
      <c r="F6831" s="126"/>
    </row>
    <row r="6832" s="64" customFormat="1" ht="13.5" spans="6:6">
      <c r="F6832" s="126"/>
    </row>
    <row r="6833" s="64" customFormat="1" ht="13.5" spans="6:6">
      <c r="F6833" s="126"/>
    </row>
    <row r="6834" s="64" customFormat="1" ht="13.5" spans="6:6">
      <c r="F6834" s="126"/>
    </row>
    <row r="6835" s="64" customFormat="1" ht="13.5" spans="6:6">
      <c r="F6835" s="126"/>
    </row>
    <row r="6836" s="64" customFormat="1" ht="13.5" spans="6:6">
      <c r="F6836" s="126"/>
    </row>
    <row r="6837" s="64" customFormat="1" ht="13.5" spans="6:6">
      <c r="F6837" s="126"/>
    </row>
    <row r="6838" s="64" customFormat="1" ht="13.5" spans="6:6">
      <c r="F6838" s="126"/>
    </row>
    <row r="6839" s="64" customFormat="1" ht="13.5" spans="6:6">
      <c r="F6839" s="126"/>
    </row>
    <row r="6840" s="64" customFormat="1" ht="13.5" spans="6:6">
      <c r="F6840" s="126"/>
    </row>
    <row r="6841" s="64" customFormat="1" ht="13.5" spans="6:6">
      <c r="F6841" s="126"/>
    </row>
    <row r="6842" s="64" customFormat="1" ht="13.5" spans="6:6">
      <c r="F6842" s="126"/>
    </row>
    <row r="6843" s="64" customFormat="1" ht="13.5" spans="6:6">
      <c r="F6843" s="126"/>
    </row>
    <row r="6844" s="64" customFormat="1" ht="13.5" spans="6:6">
      <c r="F6844" s="126"/>
    </row>
    <row r="6845" s="64" customFormat="1" ht="13.5" spans="6:6">
      <c r="F6845" s="126"/>
    </row>
    <row r="6846" s="64" customFormat="1" ht="13.5" spans="6:6">
      <c r="F6846" s="126"/>
    </row>
    <row r="6847" s="64" customFormat="1" ht="13.5" spans="6:6">
      <c r="F6847" s="126"/>
    </row>
    <row r="6848" s="64" customFormat="1" ht="13.5" spans="6:6">
      <c r="F6848" s="126"/>
    </row>
    <row r="6849" s="64" customFormat="1" ht="13.5" spans="6:6">
      <c r="F6849" s="126"/>
    </row>
    <row r="6850" s="64" customFormat="1" ht="13.5" spans="6:6">
      <c r="F6850" s="126"/>
    </row>
    <row r="6851" s="64" customFormat="1" ht="13.5" spans="6:6">
      <c r="F6851" s="126"/>
    </row>
    <row r="6852" s="64" customFormat="1" ht="13.5" spans="6:6">
      <c r="F6852" s="126"/>
    </row>
    <row r="6853" s="64" customFormat="1" ht="13.5" spans="6:6">
      <c r="F6853" s="126"/>
    </row>
    <row r="6854" s="64" customFormat="1" ht="13.5" spans="6:6">
      <c r="F6854" s="126"/>
    </row>
    <row r="6855" s="64" customFormat="1" ht="13.5" spans="6:6">
      <c r="F6855" s="126"/>
    </row>
    <row r="6856" s="64" customFormat="1" ht="13.5" spans="6:6">
      <c r="F6856" s="126"/>
    </row>
    <row r="6857" s="64" customFormat="1" ht="13.5" spans="6:6">
      <c r="F6857" s="126"/>
    </row>
    <row r="6858" s="64" customFormat="1" ht="13.5" spans="6:6">
      <c r="F6858" s="126"/>
    </row>
    <row r="6859" s="64" customFormat="1" ht="13.5" spans="6:6">
      <c r="F6859" s="126"/>
    </row>
    <row r="6860" s="64" customFormat="1" ht="13.5" spans="6:6">
      <c r="F6860" s="126"/>
    </row>
    <row r="6861" s="64" customFormat="1" ht="13.5" spans="6:6">
      <c r="F6861" s="126"/>
    </row>
    <row r="6862" s="64" customFormat="1" ht="13.5" spans="6:6">
      <c r="F6862" s="126"/>
    </row>
    <row r="6863" s="64" customFormat="1" ht="13.5" spans="6:6">
      <c r="F6863" s="126"/>
    </row>
    <row r="6864" s="64" customFormat="1" ht="13.5" spans="6:6">
      <c r="F6864" s="126"/>
    </row>
    <row r="6865" s="64" customFormat="1" ht="13.5" spans="6:6">
      <c r="F6865" s="126"/>
    </row>
    <row r="6866" s="64" customFormat="1" ht="13.5" spans="6:6">
      <c r="F6866" s="126"/>
    </row>
    <row r="6867" s="64" customFormat="1" ht="13.5" spans="6:6">
      <c r="F6867" s="126"/>
    </row>
    <row r="6868" s="64" customFormat="1" ht="13.5" spans="6:6">
      <c r="F6868" s="126"/>
    </row>
    <row r="6869" s="64" customFormat="1" ht="13.5" spans="6:6">
      <c r="F6869" s="126"/>
    </row>
    <row r="6870" s="64" customFormat="1" ht="13.5" spans="6:6">
      <c r="F6870" s="126"/>
    </row>
    <row r="6871" s="64" customFormat="1" ht="13.5" spans="6:6">
      <c r="F6871" s="126"/>
    </row>
    <row r="6872" s="64" customFormat="1" ht="13.5" spans="6:6">
      <c r="F6872" s="126"/>
    </row>
    <row r="6873" s="64" customFormat="1" ht="13.5" spans="6:6">
      <c r="F6873" s="126"/>
    </row>
    <row r="6874" s="64" customFormat="1" ht="13.5" spans="6:6">
      <c r="F6874" s="126"/>
    </row>
    <row r="6875" s="64" customFormat="1" ht="13.5" spans="6:6">
      <c r="F6875" s="126"/>
    </row>
    <row r="6876" s="64" customFormat="1" ht="13.5" spans="6:6">
      <c r="F6876" s="126"/>
    </row>
    <row r="6877" s="64" customFormat="1" ht="13.5" spans="6:6">
      <c r="F6877" s="126"/>
    </row>
    <row r="6878" s="64" customFormat="1" ht="13.5" spans="6:6">
      <c r="F6878" s="126"/>
    </row>
    <row r="6879" s="64" customFormat="1" ht="13.5" spans="6:6">
      <c r="F6879" s="126"/>
    </row>
    <row r="6880" s="64" customFormat="1" ht="13.5" spans="6:6">
      <c r="F6880" s="126"/>
    </row>
    <row r="6881" s="64" customFormat="1" ht="13.5" spans="6:6">
      <c r="F6881" s="126"/>
    </row>
    <row r="6882" s="64" customFormat="1" ht="13.5" spans="6:6">
      <c r="F6882" s="126"/>
    </row>
    <row r="6883" s="64" customFormat="1" ht="13.5" spans="6:6">
      <c r="F6883" s="126"/>
    </row>
    <row r="6884" s="64" customFormat="1" ht="13.5" spans="6:6">
      <c r="F6884" s="126"/>
    </row>
    <row r="6885" s="64" customFormat="1" ht="13.5" spans="6:6">
      <c r="F6885" s="126"/>
    </row>
    <row r="6886" s="64" customFormat="1" ht="13.5" spans="6:6">
      <c r="F6886" s="126"/>
    </row>
    <row r="6887" s="64" customFormat="1" ht="13.5" spans="6:6">
      <c r="F6887" s="126"/>
    </row>
    <row r="6888" s="64" customFormat="1" ht="13.5" spans="6:6">
      <c r="F6888" s="126"/>
    </row>
    <row r="6889" s="64" customFormat="1" ht="13.5" spans="6:6">
      <c r="F6889" s="126"/>
    </row>
    <row r="6890" s="64" customFormat="1" ht="13.5" spans="6:6">
      <c r="F6890" s="126"/>
    </row>
    <row r="6891" s="64" customFormat="1" ht="13.5" spans="6:6">
      <c r="F6891" s="126"/>
    </row>
    <row r="6892" s="64" customFormat="1" ht="13.5" spans="6:6">
      <c r="F6892" s="126"/>
    </row>
    <row r="6893" s="64" customFormat="1" ht="13.5" spans="6:6">
      <c r="F6893" s="126"/>
    </row>
    <row r="6894" s="64" customFormat="1" ht="13.5" spans="6:6">
      <c r="F6894" s="126"/>
    </row>
    <row r="6895" s="64" customFormat="1" ht="13.5" spans="6:6">
      <c r="F6895" s="126"/>
    </row>
    <row r="6896" s="64" customFormat="1" ht="13.5" spans="6:6">
      <c r="F6896" s="126"/>
    </row>
    <row r="6897" s="64" customFormat="1" ht="13.5" spans="6:6">
      <c r="F6897" s="126"/>
    </row>
    <row r="6898" s="64" customFormat="1" ht="13.5" spans="6:6">
      <c r="F6898" s="126"/>
    </row>
    <row r="6899" s="64" customFormat="1" ht="13.5" spans="6:6">
      <c r="F6899" s="126"/>
    </row>
    <row r="6900" s="64" customFormat="1" ht="13.5" spans="6:6">
      <c r="F6900" s="126"/>
    </row>
    <row r="6901" s="64" customFormat="1" ht="13.5" spans="6:6">
      <c r="F6901" s="126"/>
    </row>
    <row r="6902" s="64" customFormat="1" ht="13.5" spans="6:6">
      <c r="F6902" s="126"/>
    </row>
    <row r="6903" s="64" customFormat="1" ht="13.5" spans="6:6">
      <c r="F6903" s="126"/>
    </row>
    <row r="6904" s="64" customFormat="1" ht="13.5" spans="6:6">
      <c r="F6904" s="126"/>
    </row>
    <row r="6905" s="64" customFormat="1" ht="13.5" spans="6:6">
      <c r="F6905" s="126"/>
    </row>
    <row r="6906" s="64" customFormat="1" ht="13.5" spans="6:6">
      <c r="F6906" s="126"/>
    </row>
    <row r="6907" s="64" customFormat="1" ht="13.5" spans="6:6">
      <c r="F6907" s="126"/>
    </row>
    <row r="6908" s="64" customFormat="1" ht="13.5" spans="6:6">
      <c r="F6908" s="126"/>
    </row>
    <row r="6909" s="64" customFormat="1" ht="13.5" spans="6:6">
      <c r="F6909" s="126"/>
    </row>
    <row r="6910" s="64" customFormat="1" ht="13.5" spans="6:6">
      <c r="F6910" s="126"/>
    </row>
    <row r="6911" s="64" customFormat="1" ht="13.5" spans="6:6">
      <c r="F6911" s="126"/>
    </row>
    <row r="6912" s="64" customFormat="1" ht="13.5" spans="6:6">
      <c r="F6912" s="126"/>
    </row>
    <row r="6913" s="64" customFormat="1" ht="13.5" spans="6:6">
      <c r="F6913" s="126"/>
    </row>
    <row r="6914" s="64" customFormat="1" ht="13.5" spans="6:6">
      <c r="F6914" s="126"/>
    </row>
    <row r="6915" s="64" customFormat="1" ht="13.5" spans="6:6">
      <c r="F6915" s="126"/>
    </row>
    <row r="6916" s="64" customFormat="1" ht="13.5" spans="6:6">
      <c r="F6916" s="126"/>
    </row>
    <row r="6917" s="64" customFormat="1" ht="13.5" spans="6:6">
      <c r="F6917" s="126"/>
    </row>
    <row r="6918" s="64" customFormat="1" ht="13.5" spans="6:6">
      <c r="F6918" s="126"/>
    </row>
    <row r="6919" s="64" customFormat="1" ht="13.5" spans="6:6">
      <c r="F6919" s="126"/>
    </row>
    <row r="6920" s="64" customFormat="1" ht="13.5" spans="6:6">
      <c r="F6920" s="126"/>
    </row>
    <row r="6921" s="64" customFormat="1" ht="13.5" spans="6:6">
      <c r="F6921" s="126"/>
    </row>
    <row r="6922" s="64" customFormat="1" ht="13.5" spans="6:6">
      <c r="F6922" s="126"/>
    </row>
    <row r="6923" s="64" customFormat="1" ht="13.5" spans="6:6">
      <c r="F6923" s="126"/>
    </row>
    <row r="6924" s="64" customFormat="1" ht="13.5" spans="6:6">
      <c r="F6924" s="126"/>
    </row>
    <row r="6925" s="64" customFormat="1" ht="13.5" spans="6:6">
      <c r="F6925" s="126"/>
    </row>
    <row r="6926" s="64" customFormat="1" ht="13.5" spans="6:6">
      <c r="F6926" s="126"/>
    </row>
    <row r="6927" s="64" customFormat="1" ht="13.5" spans="6:6">
      <c r="F6927" s="126"/>
    </row>
    <row r="6928" s="64" customFormat="1" ht="13.5" spans="6:6">
      <c r="F6928" s="126"/>
    </row>
    <row r="6929" s="64" customFormat="1" ht="13.5" spans="6:6">
      <c r="F6929" s="126"/>
    </row>
    <row r="6930" s="64" customFormat="1" ht="13.5" spans="6:6">
      <c r="F6930" s="126"/>
    </row>
    <row r="6931" s="64" customFormat="1" ht="13.5" spans="6:6">
      <c r="F6931" s="126"/>
    </row>
    <row r="6932" s="64" customFormat="1" ht="13.5" spans="6:6">
      <c r="F6932" s="126"/>
    </row>
    <row r="6933" s="64" customFormat="1" ht="13.5" spans="6:6">
      <c r="F6933" s="126"/>
    </row>
    <row r="6934" s="64" customFormat="1" ht="13.5" spans="6:6">
      <c r="F6934" s="126"/>
    </row>
    <row r="6935" s="64" customFormat="1" ht="13.5" spans="6:6">
      <c r="F6935" s="126"/>
    </row>
    <row r="6936" s="64" customFormat="1" ht="13.5" spans="6:6">
      <c r="F6936" s="126"/>
    </row>
    <row r="6937" s="64" customFormat="1" ht="13.5" spans="6:6">
      <c r="F6937" s="126"/>
    </row>
    <row r="6938" s="64" customFormat="1" ht="13.5" spans="6:6">
      <c r="F6938" s="126"/>
    </row>
    <row r="6939" s="64" customFormat="1" ht="13.5" spans="6:6">
      <c r="F6939" s="126"/>
    </row>
    <row r="6940" s="64" customFormat="1" ht="13.5" spans="6:6">
      <c r="F6940" s="126"/>
    </row>
    <row r="6941" s="64" customFormat="1" ht="13.5" spans="6:6">
      <c r="F6941" s="126"/>
    </row>
    <row r="6942" s="64" customFormat="1" ht="13.5" spans="6:6">
      <c r="F6942" s="126"/>
    </row>
    <row r="6943" s="64" customFormat="1" ht="13.5" spans="6:6">
      <c r="F6943" s="126"/>
    </row>
    <row r="6944" s="64" customFormat="1" ht="13.5" spans="6:6">
      <c r="F6944" s="126"/>
    </row>
    <row r="6945" s="64" customFormat="1" ht="13.5" spans="6:6">
      <c r="F6945" s="126"/>
    </row>
    <row r="6946" s="64" customFormat="1" ht="13.5" spans="6:6">
      <c r="F6946" s="126"/>
    </row>
    <row r="6947" s="64" customFormat="1" ht="13.5" spans="6:6">
      <c r="F6947" s="126"/>
    </row>
    <row r="6948" s="64" customFormat="1" ht="13.5" spans="6:6">
      <c r="F6948" s="126"/>
    </row>
    <row r="6949" s="64" customFormat="1" ht="13.5" spans="6:6">
      <c r="F6949" s="126"/>
    </row>
    <row r="6950" s="64" customFormat="1" ht="13.5" spans="6:6">
      <c r="F6950" s="126"/>
    </row>
    <row r="6951" s="64" customFormat="1" ht="13.5" spans="6:6">
      <c r="F6951" s="126"/>
    </row>
    <row r="6952" s="64" customFormat="1" ht="13.5" spans="6:6">
      <c r="F6952" s="126"/>
    </row>
    <row r="6953" s="64" customFormat="1" ht="13.5" spans="6:6">
      <c r="F6953" s="126"/>
    </row>
    <row r="6954" s="64" customFormat="1" ht="13.5" spans="6:6">
      <c r="F6954" s="126"/>
    </row>
    <row r="6955" s="64" customFormat="1" ht="13.5" spans="6:6">
      <c r="F6955" s="126"/>
    </row>
    <row r="6956" s="64" customFormat="1" ht="13.5" spans="6:6">
      <c r="F6956" s="126"/>
    </row>
    <row r="6957" s="64" customFormat="1" ht="13.5" spans="6:6">
      <c r="F6957" s="126"/>
    </row>
    <row r="6958" s="64" customFormat="1" ht="13.5" spans="6:6">
      <c r="F6958" s="126"/>
    </row>
    <row r="6959" s="64" customFormat="1" ht="13.5" spans="6:6">
      <c r="F6959" s="126"/>
    </row>
    <row r="6960" s="64" customFormat="1" ht="13.5" spans="6:6">
      <c r="F6960" s="126"/>
    </row>
    <row r="6961" s="64" customFormat="1" ht="13.5" spans="6:6">
      <c r="F6961" s="126"/>
    </row>
    <row r="6962" s="64" customFormat="1" ht="13.5" spans="6:6">
      <c r="F6962" s="126"/>
    </row>
    <row r="6963" s="64" customFormat="1" ht="13.5" spans="6:6">
      <c r="F6963" s="126"/>
    </row>
    <row r="6964" s="64" customFormat="1" ht="13.5" spans="6:6">
      <c r="F6964" s="126"/>
    </row>
    <row r="6965" s="64" customFormat="1" ht="13.5" spans="6:6">
      <c r="F6965" s="126"/>
    </row>
    <row r="6966" s="64" customFormat="1" ht="13.5" spans="6:6">
      <c r="F6966" s="126"/>
    </row>
    <row r="6967" s="64" customFormat="1" ht="13.5" spans="6:6">
      <c r="F6967" s="126"/>
    </row>
    <row r="6968" s="64" customFormat="1" ht="13.5" spans="6:6">
      <c r="F6968" s="126"/>
    </row>
    <row r="6969" s="64" customFormat="1" ht="13.5" spans="6:6">
      <c r="F6969" s="126"/>
    </row>
    <row r="6970" s="64" customFormat="1" ht="13.5" spans="6:6">
      <c r="F6970" s="126"/>
    </row>
    <row r="6971" s="64" customFormat="1" ht="13.5" spans="6:6">
      <c r="F6971" s="126"/>
    </row>
    <row r="6972" s="64" customFormat="1" ht="13.5" spans="6:6">
      <c r="F6972" s="126"/>
    </row>
    <row r="6973" s="64" customFormat="1" ht="13.5" spans="6:6">
      <c r="F6973" s="126"/>
    </row>
    <row r="6974" s="64" customFormat="1" ht="13.5" spans="6:6">
      <c r="F6974" s="126"/>
    </row>
    <row r="6975" s="64" customFormat="1" ht="13.5" spans="6:6">
      <c r="F6975" s="126"/>
    </row>
    <row r="6976" s="64" customFormat="1" ht="13.5" spans="6:6">
      <c r="F6976" s="126"/>
    </row>
    <row r="6977" s="64" customFormat="1" ht="13.5" spans="6:6">
      <c r="F6977" s="126"/>
    </row>
    <row r="6978" s="64" customFormat="1" ht="13.5" spans="6:6">
      <c r="F6978" s="126"/>
    </row>
    <row r="6979" s="64" customFormat="1" ht="13.5" spans="6:6">
      <c r="F6979" s="126"/>
    </row>
    <row r="6980" s="64" customFormat="1" ht="13.5" spans="6:6">
      <c r="F6980" s="126"/>
    </row>
    <row r="6981" s="64" customFormat="1" ht="13.5" spans="6:6">
      <c r="F6981" s="126"/>
    </row>
    <row r="6982" s="64" customFormat="1" ht="13.5" spans="6:6">
      <c r="F6982" s="126"/>
    </row>
    <row r="6983" s="64" customFormat="1" ht="13.5" spans="6:6">
      <c r="F6983" s="126"/>
    </row>
    <row r="6984" s="64" customFormat="1" ht="13.5" spans="6:6">
      <c r="F6984" s="126"/>
    </row>
    <row r="6985" s="64" customFormat="1" ht="13.5" spans="6:6">
      <c r="F6985" s="126"/>
    </row>
    <row r="6986" s="64" customFormat="1" ht="13.5" spans="6:6">
      <c r="F6986" s="126"/>
    </row>
    <row r="6987" s="64" customFormat="1" ht="13.5" spans="6:6">
      <c r="F6987" s="126"/>
    </row>
    <row r="6988" s="64" customFormat="1" ht="13.5" spans="6:6">
      <c r="F6988" s="126"/>
    </row>
    <row r="6989" s="64" customFormat="1" ht="13.5" spans="6:6">
      <c r="F6989" s="126"/>
    </row>
    <row r="6990" s="64" customFormat="1" ht="13.5" spans="6:6">
      <c r="F6990" s="126"/>
    </row>
    <row r="6991" s="64" customFormat="1" ht="13.5" spans="6:6">
      <c r="F6991" s="126"/>
    </row>
    <row r="6992" s="64" customFormat="1" ht="13.5" spans="6:6">
      <c r="F6992" s="126"/>
    </row>
    <row r="6993" s="64" customFormat="1" ht="13.5" spans="6:6">
      <c r="F6993" s="126"/>
    </row>
    <row r="6994" s="64" customFormat="1" ht="13.5" spans="6:6">
      <c r="F6994" s="126"/>
    </row>
    <row r="6995" s="64" customFormat="1" ht="13.5" spans="6:6">
      <c r="F6995" s="126"/>
    </row>
    <row r="6996" s="64" customFormat="1" ht="13.5" spans="6:6">
      <c r="F6996" s="126"/>
    </row>
    <row r="6997" s="64" customFormat="1" ht="13.5" spans="6:6">
      <c r="F6997" s="126"/>
    </row>
    <row r="6998" s="64" customFormat="1" ht="13.5" spans="6:6">
      <c r="F6998" s="126"/>
    </row>
    <row r="6999" s="64" customFormat="1" ht="13.5" spans="6:6">
      <c r="F6999" s="126"/>
    </row>
    <row r="7000" s="64" customFormat="1" ht="13.5" spans="6:6">
      <c r="F7000" s="126"/>
    </row>
    <row r="7001" s="64" customFormat="1" ht="13.5" spans="6:6">
      <c r="F7001" s="126"/>
    </row>
    <row r="7002" s="64" customFormat="1" ht="13.5" spans="6:6">
      <c r="F7002" s="126"/>
    </row>
    <row r="7003" s="64" customFormat="1" ht="13.5" spans="6:6">
      <c r="F7003" s="126"/>
    </row>
    <row r="7004" s="64" customFormat="1" ht="13.5" spans="6:6">
      <c r="F7004" s="126"/>
    </row>
    <row r="7005" s="64" customFormat="1" ht="13.5" spans="6:6">
      <c r="F7005" s="126"/>
    </row>
    <row r="7006" s="64" customFormat="1" ht="13.5" spans="6:6">
      <c r="F7006" s="126"/>
    </row>
    <row r="7007" s="64" customFormat="1" ht="13.5" spans="6:6">
      <c r="F7007" s="126"/>
    </row>
    <row r="7008" s="64" customFormat="1" ht="13.5" spans="6:6">
      <c r="F7008" s="126"/>
    </row>
    <row r="7009" s="64" customFormat="1" ht="13.5" spans="6:6">
      <c r="F7009" s="126"/>
    </row>
    <row r="7010" s="64" customFormat="1" ht="13.5" spans="6:6">
      <c r="F7010" s="126"/>
    </row>
    <row r="7011" s="64" customFormat="1" ht="13.5" spans="6:6">
      <c r="F7011" s="126"/>
    </row>
    <row r="7012" s="64" customFormat="1" ht="13.5" spans="6:6">
      <c r="F7012" s="126"/>
    </row>
    <row r="7013" s="64" customFormat="1" ht="13.5" spans="6:6">
      <c r="F7013" s="126"/>
    </row>
    <row r="7014" s="64" customFormat="1" ht="13.5" spans="6:6">
      <c r="F7014" s="126"/>
    </row>
    <row r="7015" s="64" customFormat="1" ht="13.5" spans="6:6">
      <c r="F7015" s="126"/>
    </row>
    <row r="7016" s="64" customFormat="1" ht="13.5" spans="6:6">
      <c r="F7016" s="126"/>
    </row>
    <row r="7017" s="64" customFormat="1" ht="13.5" spans="6:6">
      <c r="F7017" s="126"/>
    </row>
    <row r="7018" s="64" customFormat="1" ht="13.5" spans="6:6">
      <c r="F7018" s="126"/>
    </row>
    <row r="7019" s="64" customFormat="1" ht="13.5" spans="6:6">
      <c r="F7019" s="126"/>
    </row>
    <row r="7020" s="64" customFormat="1" ht="13.5" spans="6:6">
      <c r="F7020" s="126"/>
    </row>
    <row r="7021" s="64" customFormat="1" ht="13.5" spans="6:6">
      <c r="F7021" s="126"/>
    </row>
    <row r="7022" s="64" customFormat="1" ht="13.5" spans="6:6">
      <c r="F7022" s="126"/>
    </row>
    <row r="7023" s="64" customFormat="1" ht="13.5" spans="6:6">
      <c r="F7023" s="126"/>
    </row>
    <row r="7024" s="64" customFormat="1" ht="13.5" spans="6:6">
      <c r="F7024" s="126"/>
    </row>
    <row r="7025" s="64" customFormat="1" ht="13.5" spans="6:6">
      <c r="F7025" s="126"/>
    </row>
    <row r="7026" s="64" customFormat="1" ht="13.5" spans="6:6">
      <c r="F7026" s="126"/>
    </row>
    <row r="7027" s="64" customFormat="1" ht="13.5" spans="6:6">
      <c r="F7027" s="126"/>
    </row>
    <row r="7028" s="64" customFormat="1" ht="13.5" spans="6:6">
      <c r="F7028" s="126"/>
    </row>
    <row r="7029" s="64" customFormat="1" ht="13.5" spans="6:6">
      <c r="F7029" s="126"/>
    </row>
    <row r="7030" s="64" customFormat="1" ht="13.5" spans="6:6">
      <c r="F7030" s="126"/>
    </row>
    <row r="7031" s="64" customFormat="1" ht="13.5" spans="6:6">
      <c r="F7031" s="126"/>
    </row>
    <row r="7032" s="64" customFormat="1" ht="13.5" spans="6:6">
      <c r="F7032" s="126"/>
    </row>
    <row r="7033" s="64" customFormat="1" ht="13.5" spans="6:6">
      <c r="F7033" s="126"/>
    </row>
    <row r="7034" s="64" customFormat="1" ht="13.5" spans="6:6">
      <c r="F7034" s="126"/>
    </row>
    <row r="7035" s="64" customFormat="1" ht="13.5" spans="6:6">
      <c r="F7035" s="126"/>
    </row>
    <row r="7036" s="64" customFormat="1" ht="13.5" spans="6:6">
      <c r="F7036" s="126"/>
    </row>
    <row r="7037" s="64" customFormat="1" ht="13.5" spans="6:6">
      <c r="F7037" s="126"/>
    </row>
    <row r="7038" s="64" customFormat="1" ht="13.5" spans="6:6">
      <c r="F7038" s="126"/>
    </row>
    <row r="7039" s="64" customFormat="1" ht="13.5" spans="6:6">
      <c r="F7039" s="126"/>
    </row>
    <row r="7040" s="64" customFormat="1" ht="13.5" spans="6:6">
      <c r="F7040" s="126"/>
    </row>
    <row r="7041" s="64" customFormat="1" ht="13.5" spans="6:6">
      <c r="F7041" s="126"/>
    </row>
    <row r="7042" s="64" customFormat="1" ht="13.5" spans="6:6">
      <c r="F7042" s="126"/>
    </row>
    <row r="7043" s="64" customFormat="1" ht="13.5" spans="6:6">
      <c r="F7043" s="126"/>
    </row>
    <row r="7044" s="64" customFormat="1" ht="13.5" spans="6:6">
      <c r="F7044" s="126"/>
    </row>
    <row r="7045" s="64" customFormat="1" ht="13.5" spans="6:6">
      <c r="F7045" s="126"/>
    </row>
    <row r="7046" s="64" customFormat="1" ht="13.5" spans="6:6">
      <c r="F7046" s="126"/>
    </row>
    <row r="7047" s="64" customFormat="1" ht="13.5" spans="6:6">
      <c r="F7047" s="126"/>
    </row>
    <row r="7048" s="64" customFormat="1" ht="13.5" spans="6:6">
      <c r="F7048" s="126"/>
    </row>
    <row r="7049" s="64" customFormat="1" ht="13.5" spans="6:6">
      <c r="F7049" s="126"/>
    </row>
    <row r="7050" s="64" customFormat="1" ht="13.5" spans="6:6">
      <c r="F7050" s="126"/>
    </row>
    <row r="7051" s="64" customFormat="1" ht="13.5" spans="6:6">
      <c r="F7051" s="126"/>
    </row>
    <row r="7052" s="64" customFormat="1" ht="13.5" spans="6:6">
      <c r="F7052" s="126"/>
    </row>
    <row r="7053" s="64" customFormat="1" ht="13.5" spans="6:6">
      <c r="F7053" s="126"/>
    </row>
    <row r="7054" s="64" customFormat="1" ht="13.5" spans="6:6">
      <c r="F7054" s="126"/>
    </row>
    <row r="7055" s="64" customFormat="1" ht="13.5" spans="6:6">
      <c r="F7055" s="126"/>
    </row>
    <row r="7056" s="64" customFormat="1" ht="13.5" spans="6:6">
      <c r="F7056" s="126"/>
    </row>
    <row r="7057" s="64" customFormat="1" ht="13.5" spans="6:6">
      <c r="F7057" s="126"/>
    </row>
    <row r="7058" s="64" customFormat="1" ht="13.5" spans="6:6">
      <c r="F7058" s="126"/>
    </row>
    <row r="7059" s="64" customFormat="1" ht="13.5" spans="6:6">
      <c r="F7059" s="126"/>
    </row>
    <row r="7060" s="64" customFormat="1" ht="13.5" spans="6:6">
      <c r="F7060" s="126"/>
    </row>
    <row r="7061" s="64" customFormat="1" ht="13.5" spans="6:6">
      <c r="F7061" s="126"/>
    </row>
    <row r="7062" s="64" customFormat="1" ht="13.5" spans="6:6">
      <c r="F7062" s="126"/>
    </row>
    <row r="7063" s="64" customFormat="1" ht="13.5" spans="6:6">
      <c r="F7063" s="126"/>
    </row>
    <row r="7064" s="64" customFormat="1" ht="13.5" spans="6:6">
      <c r="F7064" s="126"/>
    </row>
    <row r="7065" s="64" customFormat="1" ht="13.5" spans="6:6">
      <c r="F7065" s="126"/>
    </row>
    <row r="7066" s="64" customFormat="1" ht="13.5" spans="6:6">
      <c r="F7066" s="126"/>
    </row>
    <row r="7067" s="64" customFormat="1" ht="13.5" spans="6:6">
      <c r="F7067" s="126"/>
    </row>
    <row r="7068" s="64" customFormat="1" ht="13.5" spans="6:6">
      <c r="F7068" s="126"/>
    </row>
    <row r="7069" s="64" customFormat="1" ht="13.5" spans="6:6">
      <c r="F7069" s="126"/>
    </row>
    <row r="7070" s="64" customFormat="1" ht="13.5" spans="6:6">
      <c r="F7070" s="126"/>
    </row>
    <row r="7071" s="64" customFormat="1" ht="13.5" spans="6:6">
      <c r="F7071" s="126"/>
    </row>
    <row r="7072" s="64" customFormat="1" ht="13.5" spans="6:6">
      <c r="F7072" s="126"/>
    </row>
    <row r="7073" s="64" customFormat="1" ht="13.5" spans="6:6">
      <c r="F7073" s="126"/>
    </row>
    <row r="7074" s="64" customFormat="1" ht="13.5" spans="6:6">
      <c r="F7074" s="126"/>
    </row>
    <row r="7075" s="64" customFormat="1" ht="13.5" spans="6:6">
      <c r="F7075" s="126"/>
    </row>
    <row r="7076" s="64" customFormat="1" ht="13.5" spans="6:6">
      <c r="F7076" s="126"/>
    </row>
    <row r="7077" s="64" customFormat="1" ht="13.5" spans="6:6">
      <c r="F7077" s="126"/>
    </row>
    <row r="7078" s="64" customFormat="1" ht="13.5" spans="6:6">
      <c r="F7078" s="126"/>
    </row>
    <row r="7079" s="64" customFormat="1" ht="13.5" spans="6:6">
      <c r="F7079" s="126"/>
    </row>
    <row r="7080" s="64" customFormat="1" ht="13.5" spans="6:6">
      <c r="F7080" s="126"/>
    </row>
    <row r="7081" s="64" customFormat="1" ht="13.5" spans="6:6">
      <c r="F7081" s="126"/>
    </row>
    <row r="7082" s="64" customFormat="1" ht="13.5" spans="6:6">
      <c r="F7082" s="126"/>
    </row>
    <row r="7083" s="64" customFormat="1" ht="13.5" spans="6:6">
      <c r="F7083" s="126"/>
    </row>
    <row r="7084" s="64" customFormat="1" ht="13.5" spans="6:6">
      <c r="F7084" s="126"/>
    </row>
    <row r="7085" s="64" customFormat="1" ht="13.5" spans="6:6">
      <c r="F7085" s="126"/>
    </row>
    <row r="7086" s="64" customFormat="1" ht="13.5" spans="6:6">
      <c r="F7086" s="126"/>
    </row>
    <row r="7087" s="64" customFormat="1" ht="13.5" spans="6:6">
      <c r="F7087" s="126"/>
    </row>
    <row r="7088" s="64" customFormat="1" ht="13.5" spans="6:6">
      <c r="F7088" s="126"/>
    </row>
    <row r="7089" s="64" customFormat="1" ht="13.5" spans="6:6">
      <c r="F7089" s="126"/>
    </row>
    <row r="7090" s="64" customFormat="1" ht="13.5" spans="6:6">
      <c r="F7090" s="126"/>
    </row>
    <row r="7091" s="64" customFormat="1" ht="13.5" spans="6:6">
      <c r="F7091" s="126"/>
    </row>
    <row r="7092" s="64" customFormat="1" ht="13.5" spans="6:6">
      <c r="F7092" s="126"/>
    </row>
    <row r="7093" s="64" customFormat="1" ht="13.5" spans="6:6">
      <c r="F7093" s="126"/>
    </row>
    <row r="7094" s="64" customFormat="1" ht="13.5" spans="6:6">
      <c r="F7094" s="126"/>
    </row>
    <row r="7095" s="64" customFormat="1" ht="13.5" spans="6:6">
      <c r="F7095" s="126"/>
    </row>
    <row r="7096" s="64" customFormat="1" ht="13.5" spans="6:6">
      <c r="F7096" s="126"/>
    </row>
    <row r="7097" s="64" customFormat="1" ht="13.5" spans="6:6">
      <c r="F7097" s="126"/>
    </row>
    <row r="7098" s="64" customFormat="1" ht="13.5" spans="6:6">
      <c r="F7098" s="126"/>
    </row>
    <row r="7099" s="64" customFormat="1" ht="13.5" spans="6:6">
      <c r="F7099" s="126"/>
    </row>
    <row r="7100" s="64" customFormat="1" ht="13.5" spans="6:6">
      <c r="F7100" s="126"/>
    </row>
    <row r="7101" s="64" customFormat="1" ht="13.5" spans="6:6">
      <c r="F7101" s="126"/>
    </row>
    <row r="7102" s="64" customFormat="1" ht="13.5" spans="6:6">
      <c r="F7102" s="126"/>
    </row>
    <row r="7103" s="64" customFormat="1" ht="13.5" spans="6:6">
      <c r="F7103" s="126"/>
    </row>
    <row r="7104" s="64" customFormat="1" ht="13.5" spans="6:6">
      <c r="F7104" s="126"/>
    </row>
    <row r="7105" s="64" customFormat="1" ht="13.5" spans="6:6">
      <c r="F7105" s="126"/>
    </row>
    <row r="7106" s="64" customFormat="1" ht="13.5" spans="6:6">
      <c r="F7106" s="126"/>
    </row>
    <row r="7107" s="64" customFormat="1" ht="13.5" spans="6:6">
      <c r="F7107" s="126"/>
    </row>
    <row r="7108" s="64" customFormat="1" ht="13.5" spans="6:6">
      <c r="F7108" s="126"/>
    </row>
    <row r="7109" s="64" customFormat="1" ht="13.5" spans="6:6">
      <c r="F7109" s="126"/>
    </row>
    <row r="7110" s="64" customFormat="1" ht="13.5" spans="6:6">
      <c r="F7110" s="126"/>
    </row>
    <row r="7111" s="64" customFormat="1" ht="13.5" spans="6:6">
      <c r="F7111" s="126"/>
    </row>
    <row r="7112" s="64" customFormat="1" ht="13.5" spans="6:6">
      <c r="F7112" s="126"/>
    </row>
    <row r="7113" s="64" customFormat="1" ht="13.5" spans="6:6">
      <c r="F7113" s="126"/>
    </row>
    <row r="7114" s="64" customFormat="1" ht="13.5" spans="6:6">
      <c r="F7114" s="126"/>
    </row>
    <row r="7115" s="64" customFormat="1" ht="13.5" spans="6:6">
      <c r="F7115" s="126"/>
    </row>
    <row r="7116" s="64" customFormat="1" ht="13.5" spans="6:6">
      <c r="F7116" s="126"/>
    </row>
    <row r="7117" s="64" customFormat="1" ht="13.5" spans="6:6">
      <c r="F7117" s="126"/>
    </row>
    <row r="7118" s="64" customFormat="1" ht="13.5" spans="6:6">
      <c r="F7118" s="126"/>
    </row>
    <row r="7119" s="64" customFormat="1" ht="13.5" spans="6:6">
      <c r="F7119" s="126"/>
    </row>
    <row r="7120" s="64" customFormat="1" ht="13.5" spans="6:6">
      <c r="F7120" s="126"/>
    </row>
    <row r="7121" s="64" customFormat="1" ht="13.5" spans="6:6">
      <c r="F7121" s="126"/>
    </row>
    <row r="7122" s="64" customFormat="1" ht="13.5" spans="6:6">
      <c r="F7122" s="126"/>
    </row>
    <row r="7123" s="64" customFormat="1" ht="13.5" spans="6:6">
      <c r="F7123" s="126"/>
    </row>
    <row r="7124" s="64" customFormat="1" ht="13.5" spans="6:6">
      <c r="F7124" s="126"/>
    </row>
    <row r="7125" s="64" customFormat="1" ht="13.5" spans="6:6">
      <c r="F7125" s="126"/>
    </row>
    <row r="7126" s="64" customFormat="1" ht="13.5" spans="6:6">
      <c r="F7126" s="126"/>
    </row>
    <row r="7127" s="64" customFormat="1" ht="13.5" spans="6:6">
      <c r="F7127" s="126"/>
    </row>
    <row r="7128" s="64" customFormat="1" ht="13.5" spans="6:6">
      <c r="F7128" s="126"/>
    </row>
    <row r="7129" s="64" customFormat="1" ht="13.5" spans="6:6">
      <c r="F7129" s="126"/>
    </row>
    <row r="7130" s="64" customFormat="1" ht="13.5" spans="6:6">
      <c r="F7130" s="126"/>
    </row>
    <row r="7131" s="64" customFormat="1" ht="13.5" spans="6:6">
      <c r="F7131" s="126"/>
    </row>
    <row r="7132" s="64" customFormat="1" ht="13.5" spans="6:6">
      <c r="F7132" s="126"/>
    </row>
    <row r="7133" s="64" customFormat="1" ht="13.5" spans="6:6">
      <c r="F7133" s="126"/>
    </row>
    <row r="7134" s="64" customFormat="1" ht="13.5" spans="6:6">
      <c r="F7134" s="126"/>
    </row>
    <row r="7135" s="64" customFormat="1" ht="13.5" spans="6:6">
      <c r="F7135" s="126"/>
    </row>
    <row r="7136" s="64" customFormat="1" ht="13.5" spans="6:6">
      <c r="F7136" s="126"/>
    </row>
    <row r="7137" s="64" customFormat="1" ht="13.5" spans="6:6">
      <c r="F7137" s="126"/>
    </row>
    <row r="7138" s="64" customFormat="1" ht="13.5" spans="6:6">
      <c r="F7138" s="126"/>
    </row>
    <row r="7139" s="64" customFormat="1" ht="13.5" spans="6:6">
      <c r="F7139" s="126"/>
    </row>
    <row r="7140" s="64" customFormat="1" ht="13.5" spans="6:6">
      <c r="F7140" s="126"/>
    </row>
    <row r="7141" s="64" customFormat="1" ht="13.5" spans="6:6">
      <c r="F7141" s="126"/>
    </row>
    <row r="7142" s="64" customFormat="1" ht="13.5" spans="6:6">
      <c r="F7142" s="126"/>
    </row>
    <row r="7143" s="64" customFormat="1" ht="13.5" spans="6:6">
      <c r="F7143" s="126"/>
    </row>
    <row r="7144" s="64" customFormat="1" ht="13.5" spans="6:6">
      <c r="F7144" s="126"/>
    </row>
    <row r="7145" s="64" customFormat="1" ht="13.5" spans="6:6">
      <c r="F7145" s="126"/>
    </row>
    <row r="7146" s="64" customFormat="1" ht="13.5" spans="6:6">
      <c r="F7146" s="126"/>
    </row>
    <row r="7147" s="64" customFormat="1" ht="13.5" spans="6:6">
      <c r="F7147" s="126"/>
    </row>
    <row r="7148" s="64" customFormat="1" ht="13.5" spans="6:6">
      <c r="F7148" s="126"/>
    </row>
    <row r="7149" s="64" customFormat="1" ht="13.5" spans="6:6">
      <c r="F7149" s="126"/>
    </row>
    <row r="7150" s="64" customFormat="1" ht="13.5" spans="6:6">
      <c r="F7150" s="126"/>
    </row>
    <row r="7151" s="64" customFormat="1" ht="13.5" spans="6:6">
      <c r="F7151" s="126"/>
    </row>
    <row r="7152" s="64" customFormat="1" ht="13.5" spans="6:6">
      <c r="F7152" s="126"/>
    </row>
    <row r="7153" s="64" customFormat="1" ht="13.5" spans="6:6">
      <c r="F7153" s="126"/>
    </row>
    <row r="7154" s="64" customFormat="1" ht="13.5" spans="6:6">
      <c r="F7154" s="126"/>
    </row>
    <row r="7155" s="64" customFormat="1" ht="13.5" spans="6:6">
      <c r="F7155" s="126"/>
    </row>
    <row r="7156" s="64" customFormat="1" ht="13.5" spans="6:6">
      <c r="F7156" s="126"/>
    </row>
    <row r="7157" s="64" customFormat="1" ht="13.5" spans="6:6">
      <c r="F7157" s="126"/>
    </row>
    <row r="7158" s="64" customFormat="1" ht="13.5" spans="6:6">
      <c r="F7158" s="126"/>
    </row>
    <row r="7159" s="64" customFormat="1" ht="13.5" spans="6:6">
      <c r="F7159" s="126"/>
    </row>
    <row r="7160" s="64" customFormat="1" ht="13.5" spans="6:6">
      <c r="F7160" s="126"/>
    </row>
    <row r="7161" s="64" customFormat="1" ht="13.5" spans="6:6">
      <c r="F7161" s="126"/>
    </row>
    <row r="7162" s="64" customFormat="1" ht="13.5" spans="6:6">
      <c r="F7162" s="126"/>
    </row>
    <row r="7163" s="64" customFormat="1" ht="13.5" spans="6:6">
      <c r="F7163" s="126"/>
    </row>
    <row r="7164" s="64" customFormat="1" ht="13.5" spans="6:6">
      <c r="F7164" s="126"/>
    </row>
    <row r="7165" s="64" customFormat="1" ht="13.5" spans="6:6">
      <c r="F7165" s="126"/>
    </row>
    <row r="7166" s="64" customFormat="1" ht="13.5" spans="6:6">
      <c r="F7166" s="126"/>
    </row>
    <row r="7167" s="64" customFormat="1" ht="13.5" spans="6:6">
      <c r="F7167" s="126"/>
    </row>
    <row r="7168" s="64" customFormat="1" ht="13.5" spans="6:6">
      <c r="F7168" s="126"/>
    </row>
    <row r="7169" s="64" customFormat="1" ht="13.5" spans="6:6">
      <c r="F7169" s="126"/>
    </row>
    <row r="7170" s="64" customFormat="1" ht="13.5" spans="6:6">
      <c r="F7170" s="126"/>
    </row>
    <row r="7171" s="64" customFormat="1" ht="13.5" spans="6:6">
      <c r="F7171" s="126"/>
    </row>
    <row r="7172" s="64" customFormat="1" ht="13.5" spans="6:6">
      <c r="F7172" s="126"/>
    </row>
    <row r="7173" s="64" customFormat="1" ht="13.5" spans="6:6">
      <c r="F7173" s="126"/>
    </row>
    <row r="7174" s="64" customFormat="1" ht="13.5" spans="6:6">
      <c r="F7174" s="126"/>
    </row>
    <row r="7175" s="64" customFormat="1" ht="13.5" spans="6:6">
      <c r="F7175" s="126"/>
    </row>
    <row r="7176" s="64" customFormat="1" ht="13.5" spans="6:6">
      <c r="F7176" s="126"/>
    </row>
    <row r="7177" s="64" customFormat="1" ht="13.5" spans="6:6">
      <c r="F7177" s="126"/>
    </row>
    <row r="7178" s="64" customFormat="1" ht="13.5" spans="6:6">
      <c r="F7178" s="126"/>
    </row>
    <row r="7179" s="64" customFormat="1" ht="13.5" spans="6:6">
      <c r="F7179" s="126"/>
    </row>
    <row r="7180" s="64" customFormat="1" ht="13.5" spans="6:6">
      <c r="F7180" s="126"/>
    </row>
    <row r="7181" s="64" customFormat="1" ht="13.5" spans="6:6">
      <c r="F7181" s="126"/>
    </row>
    <row r="7182" s="64" customFormat="1" ht="13.5" spans="6:6">
      <c r="F7182" s="126"/>
    </row>
    <row r="7183" s="64" customFormat="1" ht="13.5" spans="6:6">
      <c r="F7183" s="126"/>
    </row>
    <row r="7184" s="64" customFormat="1" ht="13.5" spans="6:6">
      <c r="F7184" s="126"/>
    </row>
    <row r="7185" s="64" customFormat="1" ht="13.5" spans="6:6">
      <c r="F7185" s="126"/>
    </row>
    <row r="7186" s="64" customFormat="1" ht="13.5" spans="6:6">
      <c r="F7186" s="126"/>
    </row>
    <row r="7187" s="64" customFormat="1" ht="13.5" spans="6:6">
      <c r="F7187" s="126"/>
    </row>
    <row r="7188" s="64" customFormat="1" ht="13.5" spans="6:6">
      <c r="F7188" s="126"/>
    </row>
    <row r="7189" s="64" customFormat="1" ht="13.5" spans="6:6">
      <c r="F7189" s="126"/>
    </row>
    <row r="7190" s="64" customFormat="1" ht="13.5" spans="6:6">
      <c r="F7190" s="126"/>
    </row>
    <row r="7191" s="64" customFormat="1" ht="13.5" spans="6:6">
      <c r="F7191" s="126"/>
    </row>
    <row r="7192" s="64" customFormat="1" ht="13.5" spans="6:6">
      <c r="F7192" s="126"/>
    </row>
    <row r="7193" s="64" customFormat="1" ht="13.5" spans="6:6">
      <c r="F7193" s="126"/>
    </row>
    <row r="7194" s="64" customFormat="1" ht="13.5" spans="6:6">
      <c r="F7194" s="126"/>
    </row>
    <row r="7195" s="64" customFormat="1" ht="13.5" spans="6:6">
      <c r="F7195" s="126"/>
    </row>
    <row r="7196" s="64" customFormat="1" ht="13.5" spans="6:6">
      <c r="F7196" s="126"/>
    </row>
    <row r="7197" s="64" customFormat="1" ht="13.5" spans="6:6">
      <c r="F7197" s="126"/>
    </row>
    <row r="7198" s="64" customFormat="1" ht="13.5" spans="6:6">
      <c r="F7198" s="126"/>
    </row>
    <row r="7199" s="64" customFormat="1" ht="13.5" spans="6:6">
      <c r="F7199" s="126"/>
    </row>
    <row r="7200" s="64" customFormat="1" ht="13.5" spans="6:6">
      <c r="F7200" s="126"/>
    </row>
    <row r="7201" s="64" customFormat="1" ht="13.5" spans="6:6">
      <c r="F7201" s="126"/>
    </row>
    <row r="7202" s="64" customFormat="1" ht="13.5" spans="6:6">
      <c r="F7202" s="126"/>
    </row>
    <row r="7203" s="64" customFormat="1" ht="13.5" spans="6:6">
      <c r="F7203" s="126"/>
    </row>
    <row r="7204" s="64" customFormat="1" ht="13.5" spans="6:6">
      <c r="F7204" s="126"/>
    </row>
    <row r="7205" s="64" customFormat="1" ht="13.5" spans="6:6">
      <c r="F7205" s="126"/>
    </row>
    <row r="7206" s="64" customFormat="1" ht="13.5" spans="6:6">
      <c r="F7206" s="126"/>
    </row>
    <row r="7207" s="64" customFormat="1" ht="13.5" spans="6:6">
      <c r="F7207" s="126"/>
    </row>
    <row r="7208" s="64" customFormat="1" ht="13.5" spans="6:6">
      <c r="F7208" s="126"/>
    </row>
    <row r="7209" s="64" customFormat="1" ht="13.5" spans="6:6">
      <c r="F7209" s="126"/>
    </row>
    <row r="7210" s="64" customFormat="1" ht="13.5" spans="6:6">
      <c r="F7210" s="126"/>
    </row>
    <row r="7211" s="64" customFormat="1" ht="13.5" spans="6:6">
      <c r="F7211" s="126"/>
    </row>
    <row r="7212" s="64" customFormat="1" ht="13.5" spans="6:6">
      <c r="F7212" s="126"/>
    </row>
    <row r="7213" s="64" customFormat="1" ht="13.5" spans="6:6">
      <c r="F7213" s="126"/>
    </row>
    <row r="7214" s="64" customFormat="1" ht="13.5" spans="6:6">
      <c r="F7214" s="126"/>
    </row>
    <row r="7215" s="64" customFormat="1" ht="13.5" spans="6:6">
      <c r="F7215" s="126"/>
    </row>
    <row r="7216" s="64" customFormat="1" ht="13.5" spans="6:6">
      <c r="F7216" s="126"/>
    </row>
    <row r="7217" s="64" customFormat="1" ht="13.5" spans="6:6">
      <c r="F7217" s="126"/>
    </row>
    <row r="7218" s="64" customFormat="1" ht="13.5" spans="6:6">
      <c r="F7218" s="126"/>
    </row>
    <row r="7219" s="64" customFormat="1" ht="13.5" spans="6:6">
      <c r="F7219" s="126"/>
    </row>
    <row r="7220" s="64" customFormat="1" ht="13.5" spans="6:6">
      <c r="F7220" s="126"/>
    </row>
    <row r="7221" s="64" customFormat="1" ht="13.5" spans="6:6">
      <c r="F7221" s="126"/>
    </row>
    <row r="7222" s="64" customFormat="1" ht="13.5" spans="6:6">
      <c r="F7222" s="126"/>
    </row>
    <row r="7223" s="64" customFormat="1" ht="13.5" spans="6:6">
      <c r="F7223" s="126"/>
    </row>
    <row r="7224" s="64" customFormat="1" ht="13.5" spans="6:6">
      <c r="F7224" s="126"/>
    </row>
    <row r="7225" s="64" customFormat="1" ht="13.5" spans="6:6">
      <c r="F7225" s="126"/>
    </row>
    <row r="7226" s="64" customFormat="1" ht="13.5" spans="6:6">
      <c r="F7226" s="126"/>
    </row>
    <row r="7227" s="64" customFormat="1" ht="13.5" spans="6:6">
      <c r="F7227" s="126"/>
    </row>
    <row r="7228" s="64" customFormat="1" ht="13.5" spans="6:6">
      <c r="F7228" s="126"/>
    </row>
    <row r="7229" s="64" customFormat="1" ht="13.5" spans="6:6">
      <c r="F7229" s="126"/>
    </row>
    <row r="7230" s="64" customFormat="1" ht="13.5" spans="6:6">
      <c r="F7230" s="126"/>
    </row>
    <row r="7231" s="64" customFormat="1" ht="13.5" spans="6:6">
      <c r="F7231" s="126"/>
    </row>
    <row r="7232" s="64" customFormat="1" ht="13.5" spans="6:6">
      <c r="F7232" s="126"/>
    </row>
    <row r="7233" s="64" customFormat="1" ht="13.5" spans="6:6">
      <c r="F7233" s="126"/>
    </row>
    <row r="7234" s="64" customFormat="1" ht="13.5" spans="6:6">
      <c r="F7234" s="126"/>
    </row>
    <row r="7235" s="64" customFormat="1" ht="13.5" spans="6:6">
      <c r="F7235" s="126"/>
    </row>
    <row r="7236" s="64" customFormat="1" ht="13.5" spans="6:6">
      <c r="F7236" s="126"/>
    </row>
    <row r="7237" s="64" customFormat="1" ht="13.5" spans="6:6">
      <c r="F7237" s="126"/>
    </row>
    <row r="7238" s="64" customFormat="1" ht="13.5" spans="6:6">
      <c r="F7238" s="126"/>
    </row>
    <row r="7239" s="64" customFormat="1" ht="13.5" spans="6:6">
      <c r="F7239" s="126"/>
    </row>
    <row r="7240" s="64" customFormat="1" ht="13.5" spans="6:6">
      <c r="F7240" s="126"/>
    </row>
    <row r="7241" s="64" customFormat="1" ht="13.5" spans="6:6">
      <c r="F7241" s="126"/>
    </row>
    <row r="7242" s="64" customFormat="1" ht="13.5" spans="6:6">
      <c r="F7242" s="126"/>
    </row>
    <row r="7243" s="64" customFormat="1" ht="13.5" spans="6:6">
      <c r="F7243" s="126"/>
    </row>
    <row r="7244" s="64" customFormat="1" ht="13.5" spans="6:6">
      <c r="F7244" s="126"/>
    </row>
    <row r="7245" s="64" customFormat="1" ht="13.5" spans="6:6">
      <c r="F7245" s="126"/>
    </row>
    <row r="7246" s="64" customFormat="1" ht="13.5" spans="6:6">
      <c r="F7246" s="126"/>
    </row>
    <row r="7247" s="64" customFormat="1" ht="13.5" spans="6:6">
      <c r="F7247" s="126"/>
    </row>
    <row r="7248" s="64" customFormat="1" ht="13.5" spans="6:6">
      <c r="F7248" s="126"/>
    </row>
    <row r="7249" s="64" customFormat="1" ht="13.5" spans="6:6">
      <c r="F7249" s="126"/>
    </row>
    <row r="7250" s="64" customFormat="1" ht="13.5" spans="6:6">
      <c r="F7250" s="126"/>
    </row>
    <row r="7251" s="64" customFormat="1" ht="13.5" spans="6:6">
      <c r="F7251" s="126"/>
    </row>
    <row r="7252" s="64" customFormat="1" ht="13.5" spans="6:6">
      <c r="F7252" s="126"/>
    </row>
    <row r="7253" s="64" customFormat="1" ht="13.5" spans="6:6">
      <c r="F7253" s="126"/>
    </row>
    <row r="7254" s="64" customFormat="1" ht="13.5" spans="6:6">
      <c r="F7254" s="126"/>
    </row>
    <row r="7255" s="64" customFormat="1" ht="13.5" spans="6:6">
      <c r="F7255" s="126"/>
    </row>
    <row r="7256" s="64" customFormat="1" ht="13.5" spans="6:6">
      <c r="F7256" s="126"/>
    </row>
    <row r="7257" s="64" customFormat="1" ht="13.5" spans="6:6">
      <c r="F7257" s="126"/>
    </row>
    <row r="7258" s="64" customFormat="1" ht="13.5" spans="6:6">
      <c r="F7258" s="126"/>
    </row>
    <row r="7259" s="64" customFormat="1" ht="13.5" spans="6:6">
      <c r="F7259" s="126"/>
    </row>
    <row r="7260" s="64" customFormat="1" ht="13.5" spans="6:6">
      <c r="F7260" s="126"/>
    </row>
    <row r="7261" s="64" customFormat="1" ht="13.5" spans="6:6">
      <c r="F7261" s="126"/>
    </row>
    <row r="7262" s="64" customFormat="1" ht="13.5" spans="6:6">
      <c r="F7262" s="126"/>
    </row>
    <row r="7263" s="64" customFormat="1" ht="13.5" spans="6:6">
      <c r="F7263" s="126"/>
    </row>
    <row r="7264" s="64" customFormat="1" ht="13.5" spans="6:6">
      <c r="F7264" s="126"/>
    </row>
    <row r="7265" s="64" customFormat="1" ht="13.5" spans="6:6">
      <c r="F7265" s="126"/>
    </row>
    <row r="7266" s="64" customFormat="1" ht="13.5" spans="6:6">
      <c r="F7266" s="126"/>
    </row>
    <row r="7267" s="64" customFormat="1" ht="13.5" spans="6:6">
      <c r="F7267" s="126"/>
    </row>
    <row r="7268" s="64" customFormat="1" ht="13.5" spans="6:6">
      <c r="F7268" s="126"/>
    </row>
    <row r="7269" s="64" customFormat="1" ht="13.5" spans="6:6">
      <c r="F7269" s="126"/>
    </row>
    <row r="7270" s="64" customFormat="1" ht="13.5" spans="6:6">
      <c r="F7270" s="126"/>
    </row>
    <row r="7271" s="64" customFormat="1" ht="13.5" spans="6:6">
      <c r="F7271" s="126"/>
    </row>
    <row r="7272" s="64" customFormat="1" ht="13.5" spans="6:6">
      <c r="F7272" s="126"/>
    </row>
    <row r="7273" s="64" customFormat="1" ht="13.5" spans="6:6">
      <c r="F7273" s="126"/>
    </row>
    <row r="7274" s="64" customFormat="1" ht="13.5" spans="6:6">
      <c r="F7274" s="126"/>
    </row>
    <row r="7275" s="64" customFormat="1" ht="13.5" spans="6:6">
      <c r="F7275" s="126"/>
    </row>
    <row r="7276" s="64" customFormat="1" ht="13.5" spans="6:6">
      <c r="F7276" s="126"/>
    </row>
    <row r="7277" s="64" customFormat="1" ht="13.5" spans="6:6">
      <c r="F7277" s="126"/>
    </row>
    <row r="7278" s="64" customFormat="1" ht="13.5" spans="6:6">
      <c r="F7278" s="126"/>
    </row>
    <row r="7279" s="64" customFormat="1" ht="13.5" spans="6:6">
      <c r="F7279" s="126"/>
    </row>
    <row r="7280" s="64" customFormat="1" ht="13.5" spans="6:6">
      <c r="F7280" s="126"/>
    </row>
    <row r="7281" s="64" customFormat="1" ht="13.5" spans="6:6">
      <c r="F7281" s="126"/>
    </row>
    <row r="7282" s="64" customFormat="1" ht="13.5" spans="6:6">
      <c r="F7282" s="126"/>
    </row>
    <row r="7283" s="64" customFormat="1" ht="13.5" spans="6:6">
      <c r="F7283" s="126"/>
    </row>
    <row r="7284" s="64" customFormat="1" ht="13.5" spans="6:6">
      <c r="F7284" s="126"/>
    </row>
    <row r="7285" s="64" customFormat="1" ht="13.5" spans="6:6">
      <c r="F7285" s="126"/>
    </row>
    <row r="7286" s="64" customFormat="1" ht="13.5" spans="6:6">
      <c r="F7286" s="126"/>
    </row>
    <row r="7287" s="64" customFormat="1" ht="13.5" spans="6:6">
      <c r="F7287" s="126"/>
    </row>
    <row r="7288" s="64" customFormat="1" ht="13.5" spans="6:6">
      <c r="F7288" s="126"/>
    </row>
    <row r="7289" s="64" customFormat="1" ht="13.5" spans="6:6">
      <c r="F7289" s="126"/>
    </row>
    <row r="7290" s="64" customFormat="1" ht="13.5" spans="6:6">
      <c r="F7290" s="126"/>
    </row>
    <row r="7291" s="64" customFormat="1" ht="13.5" spans="6:6">
      <c r="F7291" s="126"/>
    </row>
    <row r="7292" s="64" customFormat="1" ht="13.5" spans="6:6">
      <c r="F7292" s="126"/>
    </row>
    <row r="7293" s="64" customFormat="1" ht="13.5" spans="6:6">
      <c r="F7293" s="126"/>
    </row>
    <row r="7294" s="64" customFormat="1" ht="13.5" spans="6:6">
      <c r="F7294" s="126"/>
    </row>
    <row r="7295" s="64" customFormat="1" ht="13.5" spans="6:6">
      <c r="F7295" s="126"/>
    </row>
    <row r="7296" s="64" customFormat="1" ht="13.5" spans="6:6">
      <c r="F7296" s="126"/>
    </row>
    <row r="7297" s="64" customFormat="1" ht="13.5" spans="6:6">
      <c r="F7297" s="126"/>
    </row>
    <row r="7298" s="64" customFormat="1" ht="13.5" spans="6:6">
      <c r="F7298" s="126"/>
    </row>
    <row r="7299" s="64" customFormat="1" ht="13.5" spans="6:6">
      <c r="F7299" s="126"/>
    </row>
    <row r="7300" s="64" customFormat="1" ht="13.5" spans="6:6">
      <c r="F7300" s="126"/>
    </row>
    <row r="7301" s="64" customFormat="1" ht="13.5" spans="6:6">
      <c r="F7301" s="126"/>
    </row>
    <row r="7302" s="64" customFormat="1" ht="13.5" spans="6:6">
      <c r="F7302" s="126"/>
    </row>
    <row r="7303" s="64" customFormat="1" ht="13.5" spans="6:6">
      <c r="F7303" s="126"/>
    </row>
    <row r="7304" s="64" customFormat="1" ht="13.5" spans="6:6">
      <c r="F7304" s="126"/>
    </row>
    <row r="7305" s="64" customFormat="1" ht="13.5" spans="6:6">
      <c r="F7305" s="126"/>
    </row>
    <row r="7306" s="64" customFormat="1" ht="13.5" spans="6:6">
      <c r="F7306" s="126"/>
    </row>
    <row r="7307" s="64" customFormat="1" ht="13.5" spans="6:6">
      <c r="F7307" s="126"/>
    </row>
    <row r="7308" s="64" customFormat="1" ht="13.5" spans="6:6">
      <c r="F7308" s="126"/>
    </row>
    <row r="7309" s="64" customFormat="1" ht="13.5" spans="6:6">
      <c r="F7309" s="126"/>
    </row>
    <row r="7310" s="64" customFormat="1" ht="13.5" spans="6:6">
      <c r="F7310" s="126"/>
    </row>
    <row r="7311" s="64" customFormat="1" ht="13.5" spans="6:6">
      <c r="F7311" s="126"/>
    </row>
    <row r="7312" s="64" customFormat="1" ht="13.5" spans="6:6">
      <c r="F7312" s="126"/>
    </row>
    <row r="7313" s="64" customFormat="1" ht="13.5" spans="6:6">
      <c r="F7313" s="126"/>
    </row>
    <row r="7314" s="64" customFormat="1" ht="13.5" spans="6:6">
      <c r="F7314" s="126"/>
    </row>
    <row r="7315" s="64" customFormat="1" ht="13.5" spans="6:6">
      <c r="F7315" s="126"/>
    </row>
    <row r="7316" s="64" customFormat="1" ht="13.5" spans="6:6">
      <c r="F7316" s="126"/>
    </row>
    <row r="7317" s="64" customFormat="1" ht="13.5" spans="6:6">
      <c r="F7317" s="126"/>
    </row>
    <row r="7318" s="64" customFormat="1" ht="13.5" spans="6:6">
      <c r="F7318" s="126"/>
    </row>
    <row r="7319" s="64" customFormat="1" ht="13.5" spans="6:6">
      <c r="F7319" s="126"/>
    </row>
    <row r="7320" s="64" customFormat="1" ht="13.5" spans="6:6">
      <c r="F7320" s="126"/>
    </row>
    <row r="7321" s="64" customFormat="1" ht="13.5" spans="6:6">
      <c r="F7321" s="126"/>
    </row>
    <row r="7322" s="64" customFormat="1" ht="13.5" spans="6:6">
      <c r="F7322" s="126"/>
    </row>
    <row r="7323" s="64" customFormat="1" ht="13.5" spans="6:6">
      <c r="F7323" s="126"/>
    </row>
    <row r="7324" s="64" customFormat="1" ht="13.5" spans="6:6">
      <c r="F7324" s="126"/>
    </row>
    <row r="7325" s="64" customFormat="1" ht="13.5" spans="6:6">
      <c r="F7325" s="126"/>
    </row>
    <row r="7326" s="64" customFormat="1" ht="13.5" spans="6:6">
      <c r="F7326" s="126"/>
    </row>
    <row r="7327" s="64" customFormat="1" ht="13.5" spans="6:6">
      <c r="F7327" s="126"/>
    </row>
    <row r="7328" s="64" customFormat="1" ht="13.5" spans="6:6">
      <c r="F7328" s="126"/>
    </row>
    <row r="7329" s="64" customFormat="1" ht="13.5" spans="6:6">
      <c r="F7329" s="126"/>
    </row>
    <row r="7330" s="64" customFormat="1" ht="13.5" spans="6:6">
      <c r="F7330" s="126"/>
    </row>
    <row r="7331" s="64" customFormat="1" ht="13.5" spans="6:6">
      <c r="F7331" s="126"/>
    </row>
    <row r="7332" s="64" customFormat="1" ht="13.5" spans="6:6">
      <c r="F7332" s="126"/>
    </row>
    <row r="7333" s="64" customFormat="1" ht="13.5" spans="6:6">
      <c r="F7333" s="126"/>
    </row>
    <row r="7334" s="64" customFormat="1" ht="13.5" spans="6:6">
      <c r="F7334" s="126"/>
    </row>
    <row r="7335" s="64" customFormat="1" ht="13.5" spans="6:6">
      <c r="F7335" s="126"/>
    </row>
    <row r="7336" s="64" customFormat="1" ht="13.5" spans="6:6">
      <c r="F7336" s="126"/>
    </row>
    <row r="7337" s="64" customFormat="1" ht="13.5" spans="6:6">
      <c r="F7337" s="126"/>
    </row>
    <row r="7338" s="64" customFormat="1" ht="13.5" spans="6:6">
      <c r="F7338" s="126"/>
    </row>
    <row r="7339" s="64" customFormat="1" ht="13.5" spans="6:6">
      <c r="F7339" s="126"/>
    </row>
    <row r="7340" s="64" customFormat="1" ht="13.5" spans="6:6">
      <c r="F7340" s="126"/>
    </row>
    <row r="7341" s="64" customFormat="1" ht="13.5" spans="6:6">
      <c r="F7341" s="126"/>
    </row>
    <row r="7342" s="64" customFormat="1" ht="13.5" spans="6:6">
      <c r="F7342" s="126"/>
    </row>
    <row r="7343" s="64" customFormat="1" ht="13.5" spans="6:6">
      <c r="F7343" s="126"/>
    </row>
    <row r="7344" s="64" customFormat="1" ht="13.5" spans="6:6">
      <c r="F7344" s="126"/>
    </row>
    <row r="7345" s="64" customFormat="1" ht="13.5" spans="6:6">
      <c r="F7345" s="126"/>
    </row>
    <row r="7346" s="64" customFormat="1" ht="13.5" spans="6:6">
      <c r="F7346" s="126"/>
    </row>
    <row r="7347" s="64" customFormat="1" ht="13.5" spans="6:6">
      <c r="F7347" s="126"/>
    </row>
    <row r="7348" s="64" customFormat="1" ht="13.5" spans="6:6">
      <c r="F7348" s="126"/>
    </row>
    <row r="7349" s="64" customFormat="1" ht="13.5" spans="6:6">
      <c r="F7349" s="126"/>
    </row>
    <row r="7350" s="64" customFormat="1" ht="13.5" spans="6:6">
      <c r="F7350" s="126"/>
    </row>
    <row r="7351" s="64" customFormat="1" ht="13.5" spans="6:6">
      <c r="F7351" s="126"/>
    </row>
    <row r="7352" s="64" customFormat="1" ht="13.5" spans="6:6">
      <c r="F7352" s="126"/>
    </row>
    <row r="7353" s="64" customFormat="1" ht="13.5" spans="6:6">
      <c r="F7353" s="126"/>
    </row>
    <row r="7354" s="64" customFormat="1" ht="13.5" spans="6:6">
      <c r="F7354" s="126"/>
    </row>
    <row r="7355" s="64" customFormat="1" ht="13.5" spans="6:6">
      <c r="F7355" s="126"/>
    </row>
    <row r="7356" s="64" customFormat="1" ht="13.5" spans="6:6">
      <c r="F7356" s="126"/>
    </row>
    <row r="7357" s="64" customFormat="1" ht="13.5" spans="6:6">
      <c r="F7357" s="126"/>
    </row>
    <row r="7358" s="64" customFormat="1" ht="13.5" spans="6:6">
      <c r="F7358" s="126"/>
    </row>
    <row r="7359" s="64" customFormat="1" ht="13.5" spans="6:6">
      <c r="F7359" s="126"/>
    </row>
    <row r="7360" s="64" customFormat="1" ht="13.5" spans="6:6">
      <c r="F7360" s="126"/>
    </row>
    <row r="7361" s="64" customFormat="1" ht="13.5" spans="6:6">
      <c r="F7361" s="126"/>
    </row>
    <row r="7362" s="64" customFormat="1" ht="13.5" spans="6:6">
      <c r="F7362" s="126"/>
    </row>
    <row r="7363" s="64" customFormat="1" ht="13.5" spans="6:6">
      <c r="F7363" s="126"/>
    </row>
    <row r="7364" s="64" customFormat="1" ht="13.5" spans="6:6">
      <c r="F7364" s="126"/>
    </row>
    <row r="7365" s="64" customFormat="1" ht="13.5" spans="6:6">
      <c r="F7365" s="126"/>
    </row>
    <row r="7366" s="64" customFormat="1" ht="13.5" spans="6:6">
      <c r="F7366" s="126"/>
    </row>
    <row r="7367" s="64" customFormat="1" ht="13.5" spans="6:6">
      <c r="F7367" s="126"/>
    </row>
    <row r="7368" s="64" customFormat="1" ht="13.5" spans="6:6">
      <c r="F7368" s="126"/>
    </row>
    <row r="7369" s="64" customFormat="1" ht="13.5" spans="6:6">
      <c r="F7369" s="126"/>
    </row>
    <row r="7370" s="64" customFormat="1" ht="13.5" spans="6:6">
      <c r="F7370" s="126"/>
    </row>
    <row r="7371" s="64" customFormat="1" ht="13.5" spans="6:6">
      <c r="F7371" s="126"/>
    </row>
    <row r="7372" s="64" customFormat="1" ht="13.5" spans="6:6">
      <c r="F7372" s="126"/>
    </row>
    <row r="7373" s="64" customFormat="1" ht="13.5" spans="6:6">
      <c r="F7373" s="126"/>
    </row>
    <row r="7374" s="64" customFormat="1" ht="13.5" spans="6:6">
      <c r="F7374" s="126"/>
    </row>
    <row r="7375" s="64" customFormat="1" ht="13.5" spans="6:6">
      <c r="F7375" s="126"/>
    </row>
    <row r="7376" s="64" customFormat="1" ht="13.5" spans="6:6">
      <c r="F7376" s="126"/>
    </row>
    <row r="7377" s="64" customFormat="1" ht="13.5" spans="6:6">
      <c r="F7377" s="126"/>
    </row>
    <row r="7378" s="64" customFormat="1" ht="13.5" spans="6:6">
      <c r="F7378" s="126"/>
    </row>
    <row r="7379" s="64" customFormat="1" ht="13.5" spans="6:6">
      <c r="F7379" s="126"/>
    </row>
    <row r="7380" s="64" customFormat="1" ht="13.5" spans="6:6">
      <c r="F7380" s="126"/>
    </row>
    <row r="7381" s="64" customFormat="1" ht="13.5" spans="6:6">
      <c r="F7381" s="126"/>
    </row>
    <row r="7382" s="64" customFormat="1" ht="13.5" spans="6:6">
      <c r="F7382" s="126"/>
    </row>
    <row r="7383" s="64" customFormat="1" ht="13.5" spans="6:6">
      <c r="F7383" s="126"/>
    </row>
    <row r="7384" s="64" customFormat="1" ht="13.5" spans="6:6">
      <c r="F7384" s="126"/>
    </row>
    <row r="7385" s="64" customFormat="1" ht="13.5" spans="6:6">
      <c r="F7385" s="126"/>
    </row>
    <row r="7386" s="64" customFormat="1" ht="13.5" spans="6:6">
      <c r="F7386" s="126"/>
    </row>
    <row r="7387" s="64" customFormat="1" ht="13.5" spans="6:6">
      <c r="F7387" s="126"/>
    </row>
    <row r="7388" s="64" customFormat="1" ht="13.5" spans="6:6">
      <c r="F7388" s="126"/>
    </row>
    <row r="7389" s="64" customFormat="1" ht="13.5" spans="6:6">
      <c r="F7389" s="126"/>
    </row>
    <row r="7390" s="64" customFormat="1" ht="13.5" spans="6:6">
      <c r="F7390" s="126"/>
    </row>
    <row r="7391" s="64" customFormat="1" ht="13.5" spans="6:6">
      <c r="F7391" s="126"/>
    </row>
    <row r="7392" s="64" customFormat="1" ht="13.5" spans="6:6">
      <c r="F7392" s="126"/>
    </row>
    <row r="7393" s="64" customFormat="1" ht="13.5" spans="6:6">
      <c r="F7393" s="126"/>
    </row>
    <row r="7394" s="64" customFormat="1" ht="13.5" spans="6:6">
      <c r="F7394" s="126"/>
    </row>
    <row r="7395" s="64" customFormat="1" ht="13.5" spans="6:6">
      <c r="F7395" s="126"/>
    </row>
    <row r="7396" s="64" customFormat="1" ht="13.5" spans="6:6">
      <c r="F7396" s="126"/>
    </row>
    <row r="7397" s="64" customFormat="1" ht="13.5" spans="6:6">
      <c r="F7397" s="126"/>
    </row>
    <row r="7398" s="64" customFormat="1" ht="13.5" spans="6:6">
      <c r="F7398" s="126"/>
    </row>
    <row r="7399" s="64" customFormat="1" ht="13.5" spans="6:6">
      <c r="F7399" s="126"/>
    </row>
    <row r="7400" s="64" customFormat="1" ht="13.5" spans="6:6">
      <c r="F7400" s="126"/>
    </row>
    <row r="7401" s="64" customFormat="1" ht="13.5" spans="6:6">
      <c r="F7401" s="126"/>
    </row>
    <row r="7402" s="64" customFormat="1" ht="13.5" spans="6:6">
      <c r="F7402" s="126"/>
    </row>
    <row r="7403" s="64" customFormat="1" ht="13.5" spans="6:6">
      <c r="F7403" s="126"/>
    </row>
    <row r="7404" s="64" customFormat="1" ht="13.5" spans="6:6">
      <c r="F7404" s="126"/>
    </row>
    <row r="7405" s="64" customFormat="1" ht="13.5" spans="6:6">
      <c r="F7405" s="126"/>
    </row>
    <row r="7406" s="64" customFormat="1" ht="13.5" spans="6:6">
      <c r="F7406" s="126"/>
    </row>
    <row r="7407" s="64" customFormat="1" ht="13.5" spans="6:6">
      <c r="F7407" s="126"/>
    </row>
    <row r="7408" s="64" customFormat="1" ht="13.5" spans="6:6">
      <c r="F7408" s="126"/>
    </row>
    <row r="7409" s="64" customFormat="1" ht="13.5" spans="6:6">
      <c r="F7409" s="126"/>
    </row>
    <row r="7410" s="64" customFormat="1" ht="13.5" spans="6:6">
      <c r="F7410" s="126"/>
    </row>
    <row r="7411" s="64" customFormat="1" ht="13.5" spans="6:6">
      <c r="F7411" s="126"/>
    </row>
    <row r="7412" s="64" customFormat="1" ht="13.5" spans="6:6">
      <c r="F7412" s="126"/>
    </row>
    <row r="7413" s="64" customFormat="1" ht="13.5" spans="6:6">
      <c r="F7413" s="126"/>
    </row>
    <row r="7414" s="64" customFormat="1" ht="13.5" spans="6:6">
      <c r="F7414" s="126"/>
    </row>
    <row r="7415" s="64" customFormat="1" ht="13.5" spans="6:6">
      <c r="F7415" s="126"/>
    </row>
    <row r="7416" s="64" customFormat="1" ht="13.5" spans="6:6">
      <c r="F7416" s="126"/>
    </row>
    <row r="7417" s="64" customFormat="1" ht="13.5" spans="6:6">
      <c r="F7417" s="126"/>
    </row>
    <row r="7418" s="64" customFormat="1" ht="13.5" spans="6:6">
      <c r="F7418" s="126"/>
    </row>
    <row r="7419" s="64" customFormat="1" ht="13.5" spans="6:6">
      <c r="F7419" s="126"/>
    </row>
    <row r="7420" s="64" customFormat="1" ht="13.5" spans="6:6">
      <c r="F7420" s="126"/>
    </row>
    <row r="7421" s="64" customFormat="1" ht="13.5" spans="6:6">
      <c r="F7421" s="126"/>
    </row>
    <row r="7422" s="64" customFormat="1" ht="13.5" spans="6:6">
      <c r="F7422" s="126"/>
    </row>
    <row r="7423" s="64" customFormat="1" ht="13.5" spans="6:6">
      <c r="F7423" s="126"/>
    </row>
    <row r="7424" s="64" customFormat="1" ht="13.5" spans="6:6">
      <c r="F7424" s="126"/>
    </row>
    <row r="7425" s="64" customFormat="1" ht="13.5" spans="6:6">
      <c r="F7425" s="126"/>
    </row>
    <row r="7426" s="64" customFormat="1" ht="13.5" spans="6:6">
      <c r="F7426" s="126"/>
    </row>
    <row r="7427" s="64" customFormat="1" ht="13.5" spans="6:6">
      <c r="F7427" s="126"/>
    </row>
    <row r="7428" s="64" customFormat="1" ht="13.5" spans="6:6">
      <c r="F7428" s="126"/>
    </row>
    <row r="7429" s="64" customFormat="1" ht="13.5" spans="6:6">
      <c r="F7429" s="126"/>
    </row>
    <row r="7430" s="64" customFormat="1" ht="13.5" spans="6:6">
      <c r="F7430" s="126"/>
    </row>
    <row r="7431" s="64" customFormat="1" ht="13.5" spans="6:6">
      <c r="F7431" s="126"/>
    </row>
    <row r="7432" s="64" customFormat="1" ht="13.5" spans="6:6">
      <c r="F7432" s="126"/>
    </row>
    <row r="7433" s="64" customFormat="1" ht="13.5" spans="6:6">
      <c r="F7433" s="126"/>
    </row>
    <row r="7434" s="64" customFormat="1" ht="13.5" spans="6:6">
      <c r="F7434" s="126"/>
    </row>
    <row r="7435" s="64" customFormat="1" ht="13.5" spans="6:6">
      <c r="F7435" s="126"/>
    </row>
    <row r="7436" s="64" customFormat="1" ht="13.5" spans="6:6">
      <c r="F7436" s="126"/>
    </row>
    <row r="7437" s="64" customFormat="1" ht="13.5" spans="6:6">
      <c r="F7437" s="126"/>
    </row>
    <row r="7438" s="64" customFormat="1" ht="13.5" spans="6:6">
      <c r="F7438" s="126"/>
    </row>
    <row r="7439" s="64" customFormat="1" ht="13.5" spans="6:6">
      <c r="F7439" s="126"/>
    </row>
    <row r="7440" s="64" customFormat="1" ht="13.5" spans="6:6">
      <c r="F7440" s="126"/>
    </row>
    <row r="7441" s="64" customFormat="1" ht="13.5" spans="6:6">
      <c r="F7441" s="126"/>
    </row>
    <row r="7442" s="64" customFormat="1" ht="13.5" spans="6:6">
      <c r="F7442" s="126"/>
    </row>
    <row r="7443" s="64" customFormat="1" ht="13.5" spans="6:6">
      <c r="F7443" s="126"/>
    </row>
    <row r="7444" s="64" customFormat="1" ht="13.5" spans="6:6">
      <c r="F7444" s="126"/>
    </row>
    <row r="7445" s="64" customFormat="1" ht="13.5" spans="6:6">
      <c r="F7445" s="126"/>
    </row>
    <row r="7446" s="64" customFormat="1" ht="13.5" spans="6:6">
      <c r="F7446" s="126"/>
    </row>
    <row r="7447" s="64" customFormat="1" ht="13.5" spans="6:6">
      <c r="F7447" s="126"/>
    </row>
    <row r="7448" s="64" customFormat="1" ht="13.5" spans="6:6">
      <c r="F7448" s="126"/>
    </row>
    <row r="7449" s="64" customFormat="1" ht="13.5" spans="6:6">
      <c r="F7449" s="126"/>
    </row>
    <row r="7450" s="64" customFormat="1" ht="13.5" spans="6:6">
      <c r="F7450" s="126"/>
    </row>
    <row r="7451" s="64" customFormat="1" ht="13.5" spans="6:6">
      <c r="F7451" s="126"/>
    </row>
    <row r="7452" s="64" customFormat="1" ht="13.5" spans="6:6">
      <c r="F7452" s="126"/>
    </row>
    <row r="7453" s="64" customFormat="1" ht="13.5" spans="6:6">
      <c r="F7453" s="126"/>
    </row>
    <row r="7454" s="64" customFormat="1" ht="13.5" spans="6:6">
      <c r="F7454" s="126"/>
    </row>
    <row r="7455" s="64" customFormat="1" ht="13.5" spans="6:6">
      <c r="F7455" s="126"/>
    </row>
    <row r="7456" s="64" customFormat="1" ht="13.5" spans="6:6">
      <c r="F7456" s="126"/>
    </row>
    <row r="7457" s="64" customFormat="1" ht="13.5" spans="6:6">
      <c r="F7457" s="126"/>
    </row>
    <row r="7458" s="64" customFormat="1" ht="13.5" spans="6:6">
      <c r="F7458" s="126"/>
    </row>
    <row r="7459" s="64" customFormat="1" ht="13.5" spans="6:6">
      <c r="F7459" s="126"/>
    </row>
    <row r="7460" s="64" customFormat="1" ht="13.5" spans="6:6">
      <c r="F7460" s="126"/>
    </row>
    <row r="7461" s="64" customFormat="1" ht="13.5" spans="6:6">
      <c r="F7461" s="126"/>
    </row>
    <row r="7462" s="64" customFormat="1" ht="13.5" spans="6:6">
      <c r="F7462" s="126"/>
    </row>
    <row r="7463" s="64" customFormat="1" ht="13.5" spans="6:6">
      <c r="F7463" s="126"/>
    </row>
    <row r="7464" s="64" customFormat="1" ht="13.5" spans="6:6">
      <c r="F7464" s="126"/>
    </row>
    <row r="7465" s="64" customFormat="1" ht="13.5" spans="6:6">
      <c r="F7465" s="126"/>
    </row>
    <row r="7466" s="64" customFormat="1" ht="13.5" spans="6:6">
      <c r="F7466" s="126"/>
    </row>
    <row r="7467" s="64" customFormat="1" ht="13.5" spans="6:6">
      <c r="F7467" s="126"/>
    </row>
    <row r="7468" s="64" customFormat="1" ht="13.5" spans="6:6">
      <c r="F7468" s="126"/>
    </row>
    <row r="7469" s="64" customFormat="1" ht="13.5" spans="6:6">
      <c r="F7469" s="126"/>
    </row>
    <row r="7470" s="64" customFormat="1" ht="13.5" spans="6:6">
      <c r="F7470" s="126"/>
    </row>
    <row r="7471" s="64" customFormat="1" ht="13.5" spans="6:6">
      <c r="F7471" s="126"/>
    </row>
    <row r="7472" s="64" customFormat="1" ht="13.5" spans="6:6">
      <c r="F7472" s="126"/>
    </row>
    <row r="7473" s="64" customFormat="1" ht="13.5" spans="6:6">
      <c r="F7473" s="126"/>
    </row>
    <row r="7474" s="64" customFormat="1" ht="13.5" spans="6:6">
      <c r="F7474" s="126"/>
    </row>
    <row r="7475" s="64" customFormat="1" ht="13.5" spans="6:6">
      <c r="F7475" s="126"/>
    </row>
    <row r="7476" s="64" customFormat="1" ht="13.5" spans="6:6">
      <c r="F7476" s="126"/>
    </row>
    <row r="7477" s="64" customFormat="1" ht="13.5" spans="6:6">
      <c r="F7477" s="126"/>
    </row>
    <row r="7478" s="64" customFormat="1" ht="13.5" spans="6:6">
      <c r="F7478" s="126"/>
    </row>
    <row r="7479" s="64" customFormat="1" ht="13.5" spans="6:6">
      <c r="F7479" s="126"/>
    </row>
    <row r="7480" s="64" customFormat="1" ht="13.5" spans="6:6">
      <c r="F7480" s="126"/>
    </row>
    <row r="7481" s="64" customFormat="1" ht="13.5" spans="6:6">
      <c r="F7481" s="126"/>
    </row>
    <row r="7482" s="64" customFormat="1" ht="13.5" spans="6:6">
      <c r="F7482" s="126"/>
    </row>
    <row r="7483" s="64" customFormat="1" ht="13.5" spans="6:6">
      <c r="F7483" s="126"/>
    </row>
    <row r="7484" s="64" customFormat="1" ht="13.5" spans="6:6">
      <c r="F7484" s="126"/>
    </row>
    <row r="7485" s="64" customFormat="1" ht="13.5" spans="6:6">
      <c r="F7485" s="126"/>
    </row>
    <row r="7486" s="64" customFormat="1" ht="13.5" spans="6:6">
      <c r="F7486" s="126"/>
    </row>
    <row r="7487" s="64" customFormat="1" ht="13.5" spans="6:6">
      <c r="F7487" s="126"/>
    </row>
    <row r="7488" s="64" customFormat="1" ht="13.5" spans="6:6">
      <c r="F7488" s="126"/>
    </row>
    <row r="7489" s="64" customFormat="1" ht="13.5" spans="6:6">
      <c r="F7489" s="126"/>
    </row>
    <row r="7490" s="64" customFormat="1" ht="13.5" spans="6:6">
      <c r="F7490" s="126"/>
    </row>
    <row r="7491" s="64" customFormat="1" ht="13.5" spans="6:6">
      <c r="F7491" s="126"/>
    </row>
    <row r="7492" s="64" customFormat="1" ht="13.5" spans="6:6">
      <c r="F7492" s="126"/>
    </row>
    <row r="7493" s="64" customFormat="1" ht="13.5" spans="6:6">
      <c r="F7493" s="126"/>
    </row>
    <row r="7494" s="64" customFormat="1" ht="13.5" spans="6:6">
      <c r="F7494" s="126"/>
    </row>
    <row r="7495" s="64" customFormat="1" ht="13.5" spans="6:6">
      <c r="F7495" s="126"/>
    </row>
    <row r="7496" s="64" customFormat="1" ht="13.5" spans="6:6">
      <c r="F7496" s="126"/>
    </row>
    <row r="7497" s="64" customFormat="1" ht="13.5" spans="6:6">
      <c r="F7497" s="126"/>
    </row>
    <row r="7498" s="64" customFormat="1" ht="13.5" spans="6:6">
      <c r="F7498" s="126"/>
    </row>
    <row r="7499" s="64" customFormat="1" ht="13.5" spans="6:6">
      <c r="F7499" s="126"/>
    </row>
    <row r="7500" s="64" customFormat="1" ht="13.5" spans="6:6">
      <c r="F7500" s="126"/>
    </row>
    <row r="7501" s="64" customFormat="1" ht="13.5" spans="6:6">
      <c r="F7501" s="126"/>
    </row>
    <row r="7502" s="64" customFormat="1" ht="13.5" spans="6:6">
      <c r="F7502" s="126"/>
    </row>
    <row r="7503" s="64" customFormat="1" ht="13.5" spans="6:6">
      <c r="F7503" s="126"/>
    </row>
    <row r="7504" s="64" customFormat="1" ht="13.5" spans="6:6">
      <c r="F7504" s="126"/>
    </row>
    <row r="7505" s="64" customFormat="1" ht="13.5" spans="6:6">
      <c r="F7505" s="126"/>
    </row>
    <row r="7506" s="64" customFormat="1" ht="13.5" spans="6:6">
      <c r="F7506" s="126"/>
    </row>
    <row r="7507" s="64" customFormat="1" ht="13.5" spans="6:6">
      <c r="F7507" s="126"/>
    </row>
    <row r="7508" s="64" customFormat="1" ht="13.5" spans="6:6">
      <c r="F7508" s="126"/>
    </row>
    <row r="7509" s="64" customFormat="1" ht="13.5" spans="6:6">
      <c r="F7509" s="126"/>
    </row>
    <row r="7510" s="64" customFormat="1" ht="13.5" spans="6:6">
      <c r="F7510" s="126"/>
    </row>
    <row r="7511" s="64" customFormat="1" ht="13.5" spans="6:6">
      <c r="F7511" s="126"/>
    </row>
    <row r="7512" s="64" customFormat="1" ht="13.5" spans="6:6">
      <c r="F7512" s="126"/>
    </row>
    <row r="7513" s="64" customFormat="1" ht="13.5" spans="6:6">
      <c r="F7513" s="126"/>
    </row>
    <row r="7514" s="64" customFormat="1" ht="13.5" spans="6:6">
      <c r="F7514" s="126"/>
    </row>
    <row r="7515" s="64" customFormat="1" ht="13.5" spans="6:6">
      <c r="F7515" s="126"/>
    </row>
    <row r="7516" s="64" customFormat="1" ht="13.5" spans="6:6">
      <c r="F7516" s="126"/>
    </row>
    <row r="7517" s="64" customFormat="1" ht="13.5" spans="6:6">
      <c r="F7517" s="126"/>
    </row>
    <row r="7518" s="64" customFormat="1" ht="13.5" spans="6:6">
      <c r="F7518" s="126"/>
    </row>
    <row r="7519" s="64" customFormat="1" ht="13.5" spans="6:6">
      <c r="F7519" s="126"/>
    </row>
    <row r="7520" s="64" customFormat="1" ht="13.5" spans="6:6">
      <c r="F7520" s="126"/>
    </row>
    <row r="7521" s="64" customFormat="1" ht="13.5" spans="6:6">
      <c r="F7521" s="126"/>
    </row>
    <row r="7522" s="64" customFormat="1" ht="13.5" spans="6:6">
      <c r="F7522" s="126"/>
    </row>
    <row r="7523" s="64" customFormat="1" ht="13.5" spans="6:6">
      <c r="F7523" s="126"/>
    </row>
    <row r="7524" s="64" customFormat="1" ht="13.5" spans="6:6">
      <c r="F7524" s="126"/>
    </row>
    <row r="7525" s="64" customFormat="1" ht="13.5" spans="6:6">
      <c r="F7525" s="126"/>
    </row>
    <row r="7526" s="64" customFormat="1" ht="13.5" spans="6:6">
      <c r="F7526" s="126"/>
    </row>
    <row r="7527" s="64" customFormat="1" ht="13.5" spans="6:6">
      <c r="F7527" s="126"/>
    </row>
    <row r="7528" s="64" customFormat="1" ht="13.5" spans="6:6">
      <c r="F7528" s="126"/>
    </row>
    <row r="7529" s="64" customFormat="1" ht="13.5" spans="6:6">
      <c r="F7529" s="126"/>
    </row>
    <row r="7530" s="64" customFormat="1" ht="13.5" spans="6:6">
      <c r="F7530" s="126"/>
    </row>
    <row r="7531" s="64" customFormat="1" ht="13.5" spans="6:6">
      <c r="F7531" s="126"/>
    </row>
    <row r="7532" s="64" customFormat="1" ht="13.5" spans="6:6">
      <c r="F7532" s="126"/>
    </row>
    <row r="7533" s="64" customFormat="1" ht="13.5" spans="6:6">
      <c r="F7533" s="126"/>
    </row>
    <row r="7534" s="64" customFormat="1" ht="13.5" spans="6:6">
      <c r="F7534" s="126"/>
    </row>
    <row r="7535" s="64" customFormat="1" ht="13.5" spans="6:6">
      <c r="F7535" s="126"/>
    </row>
    <row r="7536" s="64" customFormat="1" ht="13.5" spans="6:6">
      <c r="F7536" s="126"/>
    </row>
    <row r="7537" s="64" customFormat="1" ht="13.5" spans="6:6">
      <c r="F7537" s="126"/>
    </row>
    <row r="7538" s="64" customFormat="1" ht="13.5" spans="6:6">
      <c r="F7538" s="126"/>
    </row>
    <row r="7539" s="64" customFormat="1" ht="13.5" spans="6:6">
      <c r="F7539" s="126"/>
    </row>
    <row r="7540" s="64" customFormat="1" ht="13.5" spans="6:6">
      <c r="F7540" s="126"/>
    </row>
    <row r="7541" s="64" customFormat="1" ht="13.5" spans="6:6">
      <c r="F7541" s="126"/>
    </row>
    <row r="7542" s="64" customFormat="1" ht="13.5" spans="6:6">
      <c r="F7542" s="126"/>
    </row>
    <row r="7543" s="64" customFormat="1" ht="13.5" spans="6:6">
      <c r="F7543" s="126"/>
    </row>
    <row r="7544" s="64" customFormat="1" ht="13.5" spans="6:6">
      <c r="F7544" s="126"/>
    </row>
    <row r="7545" s="64" customFormat="1" ht="13.5" spans="6:6">
      <c r="F7545" s="126"/>
    </row>
    <row r="7546" s="64" customFormat="1" ht="13.5" spans="6:6">
      <c r="F7546" s="126"/>
    </row>
    <row r="7547" s="64" customFormat="1" ht="13.5" spans="6:6">
      <c r="F7547" s="126"/>
    </row>
    <row r="7548" s="64" customFormat="1" ht="13.5" spans="6:6">
      <c r="F7548" s="126"/>
    </row>
    <row r="7549" s="64" customFormat="1" ht="13.5" spans="6:6">
      <c r="F7549" s="126"/>
    </row>
    <row r="7550" s="64" customFormat="1" ht="13.5" spans="6:6">
      <c r="F7550" s="126"/>
    </row>
    <row r="7551" s="64" customFormat="1" ht="13.5" spans="6:6">
      <c r="F7551" s="126"/>
    </row>
    <row r="7552" s="64" customFormat="1" ht="13.5" spans="6:6">
      <c r="F7552" s="126"/>
    </row>
    <row r="7553" s="64" customFormat="1" ht="13.5" spans="6:6">
      <c r="F7553" s="126"/>
    </row>
    <row r="7554" s="64" customFormat="1" ht="13.5" spans="6:6">
      <c r="F7554" s="126"/>
    </row>
    <row r="7555" s="64" customFormat="1" ht="13.5" spans="6:6">
      <c r="F7555" s="126"/>
    </row>
    <row r="7556" s="64" customFormat="1" ht="13.5" spans="6:6">
      <c r="F7556" s="126"/>
    </row>
    <row r="7557" s="64" customFormat="1" ht="13.5" spans="6:6">
      <c r="F7557" s="126"/>
    </row>
    <row r="7558" s="64" customFormat="1" ht="13.5" spans="6:6">
      <c r="F7558" s="126"/>
    </row>
    <row r="7559" s="64" customFormat="1" ht="13.5" spans="6:6">
      <c r="F7559" s="126"/>
    </row>
    <row r="7560" s="64" customFormat="1" ht="13.5" spans="6:6">
      <c r="F7560" s="126"/>
    </row>
    <row r="7561" s="64" customFormat="1" ht="13.5" spans="6:6">
      <c r="F7561" s="126"/>
    </row>
    <row r="7562" s="64" customFormat="1" ht="13.5" spans="6:6">
      <c r="F7562" s="126"/>
    </row>
    <row r="7563" s="64" customFormat="1" ht="13.5" spans="6:6">
      <c r="F7563" s="126"/>
    </row>
    <row r="7564" s="64" customFormat="1" ht="13.5" spans="6:6">
      <c r="F7564" s="126"/>
    </row>
    <row r="7565" s="64" customFormat="1" ht="13.5" spans="6:6">
      <c r="F7565" s="126"/>
    </row>
    <row r="7566" s="64" customFormat="1" ht="13.5" spans="6:6">
      <c r="F7566" s="126"/>
    </row>
    <row r="7567" s="64" customFormat="1" ht="13.5" spans="6:6">
      <c r="F7567" s="126"/>
    </row>
    <row r="7568" s="64" customFormat="1" ht="13.5" spans="6:6">
      <c r="F7568" s="126"/>
    </row>
    <row r="7569" s="64" customFormat="1" ht="13.5" spans="6:6">
      <c r="F7569" s="126"/>
    </row>
    <row r="7570" s="64" customFormat="1" ht="13.5" spans="6:6">
      <c r="F7570" s="126"/>
    </row>
    <row r="7571" s="64" customFormat="1" ht="13.5" spans="6:6">
      <c r="F7571" s="126"/>
    </row>
    <row r="7572" s="64" customFormat="1" ht="13.5" spans="6:6">
      <c r="F7572" s="126"/>
    </row>
    <row r="7573" s="64" customFormat="1" ht="13.5" spans="6:6">
      <c r="F7573" s="126"/>
    </row>
    <row r="7574" s="64" customFormat="1" ht="13.5" spans="6:6">
      <c r="F7574" s="126"/>
    </row>
    <row r="7575" s="64" customFormat="1" ht="13.5" spans="6:6">
      <c r="F7575" s="126"/>
    </row>
    <row r="7576" s="64" customFormat="1" ht="13.5" spans="6:6">
      <c r="F7576" s="126"/>
    </row>
    <row r="7577" s="64" customFormat="1" ht="13.5" spans="6:6">
      <c r="F7577" s="126"/>
    </row>
    <row r="7578" s="64" customFormat="1" ht="13.5" spans="6:6">
      <c r="F7578" s="126"/>
    </row>
    <row r="7579" s="64" customFormat="1" ht="13.5" spans="6:6">
      <c r="F7579" s="126"/>
    </row>
    <row r="7580" s="64" customFormat="1" ht="13.5" spans="6:6">
      <c r="F7580" s="126"/>
    </row>
    <row r="7581" s="64" customFormat="1" ht="13.5" spans="6:6">
      <c r="F7581" s="126"/>
    </row>
    <row r="7582" s="64" customFormat="1" ht="13.5" spans="6:6">
      <c r="F7582" s="126"/>
    </row>
    <row r="7583" s="64" customFormat="1" ht="13.5" spans="6:6">
      <c r="F7583" s="126"/>
    </row>
    <row r="7584" s="64" customFormat="1" ht="13.5" spans="6:6">
      <c r="F7584" s="126"/>
    </row>
    <row r="7585" s="64" customFormat="1" ht="13.5" spans="6:6">
      <c r="F7585" s="126"/>
    </row>
    <row r="7586" s="64" customFormat="1" ht="13.5" spans="6:6">
      <c r="F7586" s="126"/>
    </row>
    <row r="7587" s="64" customFormat="1" ht="13.5" spans="6:6">
      <c r="F7587" s="126"/>
    </row>
    <row r="7588" s="64" customFormat="1" ht="13.5" spans="6:6">
      <c r="F7588" s="126"/>
    </row>
    <row r="7589" s="64" customFormat="1" ht="13.5" spans="6:6">
      <c r="F7589" s="126"/>
    </row>
    <row r="7590" s="64" customFormat="1" ht="13.5" spans="6:6">
      <c r="F7590" s="126"/>
    </row>
    <row r="7591" s="64" customFormat="1" ht="13.5" spans="6:6">
      <c r="F7591" s="126"/>
    </row>
    <row r="7592" s="64" customFormat="1" ht="13.5" spans="6:6">
      <c r="F7592" s="126"/>
    </row>
    <row r="7593" s="64" customFormat="1" ht="13.5" spans="6:6">
      <c r="F7593" s="126"/>
    </row>
    <row r="7594" s="64" customFormat="1" ht="13.5" spans="6:6">
      <c r="F7594" s="126"/>
    </row>
    <row r="7595" s="64" customFormat="1" ht="13.5" spans="6:6">
      <c r="F7595" s="126"/>
    </row>
    <row r="7596" s="64" customFormat="1" ht="13.5" spans="6:6">
      <c r="F7596" s="126"/>
    </row>
    <row r="7597" s="64" customFormat="1" ht="13.5" spans="6:6">
      <c r="F7597" s="126"/>
    </row>
    <row r="7598" s="64" customFormat="1" ht="13.5" spans="6:6">
      <c r="F7598" s="126"/>
    </row>
    <row r="7599" s="64" customFormat="1" ht="13.5" spans="6:6">
      <c r="F7599" s="126"/>
    </row>
    <row r="7600" s="64" customFormat="1" ht="13.5" spans="6:6">
      <c r="F7600" s="126"/>
    </row>
    <row r="7601" s="64" customFormat="1" ht="13.5" spans="6:6">
      <c r="F7601" s="126"/>
    </row>
    <row r="7602" s="64" customFormat="1" ht="13.5" spans="6:6">
      <c r="F7602" s="126"/>
    </row>
    <row r="7603" s="64" customFormat="1" ht="13.5" spans="6:6">
      <c r="F7603" s="126"/>
    </row>
    <row r="7604" s="64" customFormat="1" ht="13.5" spans="6:6">
      <c r="F7604" s="126"/>
    </row>
    <row r="7605" s="64" customFormat="1" ht="13.5" spans="6:6">
      <c r="F7605" s="126"/>
    </row>
    <row r="7606" s="64" customFormat="1" ht="13.5" spans="6:6">
      <c r="F7606" s="126"/>
    </row>
    <row r="7607" s="64" customFormat="1" ht="13.5" spans="6:6">
      <c r="F7607" s="126"/>
    </row>
    <row r="7608" s="64" customFormat="1" ht="13.5" spans="6:6">
      <c r="F7608" s="126"/>
    </row>
    <row r="7609" s="64" customFormat="1" ht="13.5" spans="6:6">
      <c r="F7609" s="126"/>
    </row>
    <row r="7610" s="64" customFormat="1" ht="13.5" spans="6:6">
      <c r="F7610" s="126"/>
    </row>
    <row r="7611" s="64" customFormat="1" ht="13.5" spans="6:6">
      <c r="F7611" s="126"/>
    </row>
    <row r="7612" s="64" customFormat="1" ht="13.5" spans="6:6">
      <c r="F7612" s="126"/>
    </row>
    <row r="7613" s="64" customFormat="1" ht="13.5" spans="6:6">
      <c r="F7613" s="126"/>
    </row>
    <row r="7614" s="64" customFormat="1" ht="13.5" spans="6:6">
      <c r="F7614" s="126"/>
    </row>
    <row r="7615" s="64" customFormat="1" ht="13.5" spans="6:6">
      <c r="F7615" s="126"/>
    </row>
    <row r="7616" s="64" customFormat="1" ht="13.5" spans="6:6">
      <c r="F7616" s="126"/>
    </row>
    <row r="7617" s="64" customFormat="1" ht="13.5" spans="6:6">
      <c r="F7617" s="126"/>
    </row>
    <row r="7618" s="64" customFormat="1" ht="13.5" spans="6:6">
      <c r="F7618" s="126"/>
    </row>
    <row r="7619" s="64" customFormat="1" ht="13.5" spans="6:6">
      <c r="F7619" s="126"/>
    </row>
    <row r="7620" s="64" customFormat="1" ht="13.5" spans="6:6">
      <c r="F7620" s="126"/>
    </row>
    <row r="7621" s="64" customFormat="1" ht="13.5" spans="6:6">
      <c r="F7621" s="126"/>
    </row>
    <row r="7622" s="64" customFormat="1" ht="13.5" spans="6:6">
      <c r="F7622" s="126"/>
    </row>
    <row r="7623" s="64" customFormat="1" ht="13.5" spans="6:6">
      <c r="F7623" s="126"/>
    </row>
    <row r="7624" s="64" customFormat="1" ht="13.5" spans="6:6">
      <c r="F7624" s="126"/>
    </row>
    <row r="7625" s="64" customFormat="1" ht="13.5" spans="6:6">
      <c r="F7625" s="126"/>
    </row>
    <row r="7626" s="64" customFormat="1" ht="13.5" spans="6:6">
      <c r="F7626" s="126"/>
    </row>
    <row r="7627" s="64" customFormat="1" ht="13.5" spans="6:6">
      <c r="F7627" s="126"/>
    </row>
    <row r="7628" s="64" customFormat="1" ht="13.5" spans="6:6">
      <c r="F7628" s="126"/>
    </row>
    <row r="7629" s="64" customFormat="1" ht="13.5" spans="6:6">
      <c r="F7629" s="126"/>
    </row>
    <row r="7630" s="64" customFormat="1" ht="13.5" spans="6:6">
      <c r="F7630" s="126"/>
    </row>
    <row r="7631" s="64" customFormat="1" ht="13.5" spans="6:6">
      <c r="F7631" s="126"/>
    </row>
    <row r="7632" s="64" customFormat="1" ht="13.5" spans="6:6">
      <c r="F7632" s="126"/>
    </row>
    <row r="7633" s="64" customFormat="1" ht="13.5" spans="6:6">
      <c r="F7633" s="126"/>
    </row>
    <row r="7634" s="64" customFormat="1" ht="13.5" spans="6:6">
      <c r="F7634" s="126"/>
    </row>
    <row r="7635" s="64" customFormat="1" ht="13.5" spans="6:6">
      <c r="F7635" s="126"/>
    </row>
    <row r="7636" s="64" customFormat="1" ht="13.5" spans="6:6">
      <c r="F7636" s="126"/>
    </row>
    <row r="7637" s="64" customFormat="1" ht="13.5" spans="6:6">
      <c r="F7637" s="126"/>
    </row>
    <row r="7638" s="64" customFormat="1" ht="13.5" spans="6:6">
      <c r="F7638" s="126"/>
    </row>
    <row r="7639" s="64" customFormat="1" ht="13.5" spans="6:6">
      <c r="F7639" s="126"/>
    </row>
    <row r="7640" s="64" customFormat="1" ht="13.5" spans="6:6">
      <c r="F7640" s="126"/>
    </row>
    <row r="7641" s="64" customFormat="1" ht="13.5" spans="6:6">
      <c r="F7641" s="126"/>
    </row>
    <row r="7642" s="64" customFormat="1" ht="13.5" spans="6:6">
      <c r="F7642" s="126"/>
    </row>
    <row r="7643" s="64" customFormat="1" ht="13.5" spans="6:6">
      <c r="F7643" s="126"/>
    </row>
    <row r="7644" s="64" customFormat="1" ht="13.5" spans="6:6">
      <c r="F7644" s="126"/>
    </row>
    <row r="7645" s="64" customFormat="1" ht="13.5" spans="6:6">
      <c r="F7645" s="126"/>
    </row>
    <row r="7646" s="64" customFormat="1" ht="13.5" spans="6:6">
      <c r="F7646" s="126"/>
    </row>
    <row r="7647" s="64" customFormat="1" ht="13.5" spans="6:6">
      <c r="F7647" s="126"/>
    </row>
    <row r="7648" s="64" customFormat="1" ht="13.5" spans="6:6">
      <c r="F7648" s="126"/>
    </row>
    <row r="7649" s="64" customFormat="1" ht="13.5" spans="6:6">
      <c r="F7649" s="126"/>
    </row>
    <row r="7650" s="64" customFormat="1" ht="13.5" spans="6:6">
      <c r="F7650" s="126"/>
    </row>
    <row r="7651" s="64" customFormat="1" ht="13.5" spans="6:6">
      <c r="F7651" s="126"/>
    </row>
    <row r="7652" s="64" customFormat="1" ht="13.5" spans="6:6">
      <c r="F7652" s="126"/>
    </row>
    <row r="7653" s="64" customFormat="1" ht="13.5" spans="6:6">
      <c r="F7653" s="126"/>
    </row>
    <row r="7654" s="64" customFormat="1" ht="13.5" spans="6:6">
      <c r="F7654" s="126"/>
    </row>
    <row r="7655" s="64" customFormat="1" ht="13.5" spans="6:6">
      <c r="F7655" s="126"/>
    </row>
    <row r="7656" s="64" customFormat="1" ht="13.5" spans="6:6">
      <c r="F7656" s="126"/>
    </row>
    <row r="7657" s="64" customFormat="1" ht="13.5" spans="6:6">
      <c r="F7657" s="126"/>
    </row>
    <row r="7658" s="64" customFormat="1" ht="13.5" spans="6:6">
      <c r="F7658" s="126"/>
    </row>
    <row r="7659" s="64" customFormat="1" ht="13.5" spans="6:6">
      <c r="F7659" s="126"/>
    </row>
    <row r="7660" s="64" customFormat="1" ht="13.5" spans="6:6">
      <c r="F7660" s="126"/>
    </row>
    <row r="7661" s="64" customFormat="1" ht="13.5" spans="6:6">
      <c r="F7661" s="126"/>
    </row>
    <row r="7662" s="64" customFormat="1" ht="13.5" spans="6:6">
      <c r="F7662" s="126"/>
    </row>
    <row r="7663" s="64" customFormat="1" ht="13.5" spans="6:6">
      <c r="F7663" s="126"/>
    </row>
    <row r="7664" s="64" customFormat="1" ht="13.5" spans="6:6">
      <c r="F7664" s="126"/>
    </row>
    <row r="7665" s="64" customFormat="1" ht="13.5" spans="6:6">
      <c r="F7665" s="126"/>
    </row>
    <row r="7666" s="64" customFormat="1" ht="13.5" spans="6:6">
      <c r="F7666" s="126"/>
    </row>
    <row r="7667" s="64" customFormat="1" ht="13.5" spans="6:6">
      <c r="F7667" s="126"/>
    </row>
    <row r="7668" s="64" customFormat="1" ht="13.5" spans="6:6">
      <c r="F7668" s="126"/>
    </row>
    <row r="7669" s="64" customFormat="1" ht="13.5" spans="6:6">
      <c r="F7669" s="126"/>
    </row>
    <row r="7670" s="64" customFormat="1" ht="13.5" spans="6:6">
      <c r="F7670" s="126"/>
    </row>
    <row r="7671" s="64" customFormat="1" ht="13.5" spans="6:6">
      <c r="F7671" s="126"/>
    </row>
    <row r="7672" s="64" customFormat="1" ht="13.5" spans="6:6">
      <c r="F7672" s="126"/>
    </row>
    <row r="7673" s="64" customFormat="1" ht="13.5" spans="6:6">
      <c r="F7673" s="126"/>
    </row>
    <row r="7674" s="64" customFormat="1" ht="13.5" spans="6:6">
      <c r="F7674" s="126"/>
    </row>
    <row r="7675" s="64" customFormat="1" ht="13.5" spans="6:6">
      <c r="F7675" s="126"/>
    </row>
    <row r="7676" s="64" customFormat="1" ht="13.5" spans="6:6">
      <c r="F7676" s="126"/>
    </row>
    <row r="7677" s="64" customFormat="1" ht="13.5" spans="6:6">
      <c r="F7677" s="126"/>
    </row>
    <row r="7678" s="64" customFormat="1" ht="13.5" spans="6:6">
      <c r="F7678" s="126"/>
    </row>
    <row r="7679" s="64" customFormat="1" ht="13.5" spans="6:6">
      <c r="F7679" s="126"/>
    </row>
    <row r="7680" s="64" customFormat="1" ht="13.5" spans="6:6">
      <c r="F7680" s="126"/>
    </row>
    <row r="7681" s="64" customFormat="1" ht="13.5" spans="6:6">
      <c r="F7681" s="126"/>
    </row>
    <row r="7682" s="64" customFormat="1" ht="13.5" spans="6:6">
      <c r="F7682" s="126"/>
    </row>
    <row r="7683" s="64" customFormat="1" ht="13.5" spans="6:6">
      <c r="F7683" s="126"/>
    </row>
    <row r="7684" s="64" customFormat="1" ht="13.5" spans="6:6">
      <c r="F7684" s="126"/>
    </row>
    <row r="7685" s="64" customFormat="1" ht="13.5" spans="6:6">
      <c r="F7685" s="126"/>
    </row>
    <row r="7686" s="64" customFormat="1" ht="13.5" spans="6:6">
      <c r="F7686" s="126"/>
    </row>
    <row r="7687" s="64" customFormat="1" ht="13.5" spans="6:6">
      <c r="F7687" s="126"/>
    </row>
    <row r="7688" s="64" customFormat="1" ht="13.5" spans="6:6">
      <c r="F7688" s="126"/>
    </row>
    <row r="7689" s="64" customFormat="1" ht="13.5" spans="6:6">
      <c r="F7689" s="126"/>
    </row>
    <row r="7690" s="64" customFormat="1" ht="13.5" spans="6:6">
      <c r="F7690" s="126"/>
    </row>
    <row r="7691" s="64" customFormat="1" ht="13.5" spans="6:6">
      <c r="F7691" s="126"/>
    </row>
    <row r="7692" s="64" customFormat="1" ht="13.5" spans="6:6">
      <c r="F7692" s="126"/>
    </row>
    <row r="7693" s="64" customFormat="1" ht="13.5" spans="6:6">
      <c r="F7693" s="126"/>
    </row>
    <row r="7694" s="64" customFormat="1" ht="13.5" spans="6:6">
      <c r="F7694" s="126"/>
    </row>
    <row r="7695" s="64" customFormat="1" ht="13.5" spans="6:6">
      <c r="F7695" s="126"/>
    </row>
    <row r="7696" s="64" customFormat="1" ht="13.5" spans="6:6">
      <c r="F7696" s="126"/>
    </row>
    <row r="7697" s="64" customFormat="1" ht="13.5" spans="6:6">
      <c r="F7697" s="126"/>
    </row>
    <row r="7698" s="64" customFormat="1" ht="13.5" spans="6:6">
      <c r="F7698" s="126"/>
    </row>
    <row r="7699" s="64" customFormat="1" ht="13.5" spans="6:6">
      <c r="F7699" s="126"/>
    </row>
    <row r="7700" s="64" customFormat="1" ht="13.5" spans="6:6">
      <c r="F7700" s="126"/>
    </row>
    <row r="7701" s="64" customFormat="1" ht="13.5" spans="6:6">
      <c r="F7701" s="126"/>
    </row>
    <row r="7702" s="64" customFormat="1" ht="13.5" spans="6:6">
      <c r="F7702" s="126"/>
    </row>
    <row r="7703" s="64" customFormat="1" ht="13.5" spans="6:6">
      <c r="F7703" s="126"/>
    </row>
    <row r="7704" s="64" customFormat="1" ht="13.5" spans="6:6">
      <c r="F7704" s="126"/>
    </row>
    <row r="7705" s="64" customFormat="1" ht="13.5" spans="6:6">
      <c r="F7705" s="126"/>
    </row>
    <row r="7706" s="64" customFormat="1" ht="13.5" spans="6:6">
      <c r="F7706" s="126"/>
    </row>
    <row r="7707" s="64" customFormat="1" ht="13.5" spans="6:6">
      <c r="F7707" s="126"/>
    </row>
    <row r="7708" s="64" customFormat="1" ht="13.5" spans="6:6">
      <c r="F7708" s="126"/>
    </row>
    <row r="7709" s="64" customFormat="1" ht="13.5" spans="6:6">
      <c r="F7709" s="126"/>
    </row>
    <row r="7710" s="64" customFormat="1" ht="13.5" spans="6:6">
      <c r="F7710" s="126"/>
    </row>
    <row r="7711" s="64" customFormat="1" ht="13.5" spans="6:6">
      <c r="F7711" s="126"/>
    </row>
    <row r="7712" s="64" customFormat="1" ht="13.5" spans="6:6">
      <c r="F7712" s="126"/>
    </row>
    <row r="7713" s="64" customFormat="1" ht="13.5" spans="6:6">
      <c r="F7713" s="126"/>
    </row>
    <row r="7714" s="64" customFormat="1" ht="13.5" spans="6:6">
      <c r="F7714" s="126"/>
    </row>
    <row r="7715" s="64" customFormat="1" ht="13.5" spans="6:6">
      <c r="F7715" s="126"/>
    </row>
    <row r="7716" s="64" customFormat="1" ht="13.5" spans="6:6">
      <c r="F7716" s="126"/>
    </row>
    <row r="7717" s="64" customFormat="1" ht="13.5" spans="6:6">
      <c r="F7717" s="126"/>
    </row>
    <row r="7718" s="64" customFormat="1" ht="13.5" spans="6:6">
      <c r="F7718" s="126"/>
    </row>
    <row r="7719" s="64" customFormat="1" ht="13.5" spans="6:6">
      <c r="F7719" s="126"/>
    </row>
    <row r="7720" s="64" customFormat="1" ht="13.5" spans="6:6">
      <c r="F7720" s="126"/>
    </row>
    <row r="7721" s="64" customFormat="1" ht="13.5" spans="6:6">
      <c r="F7721" s="126"/>
    </row>
    <row r="7722" s="64" customFormat="1" ht="13.5" spans="6:6">
      <c r="F7722" s="126"/>
    </row>
    <row r="7723" s="64" customFormat="1" ht="13.5" spans="6:6">
      <c r="F7723" s="126"/>
    </row>
    <row r="7724" s="64" customFormat="1" ht="13.5" spans="6:6">
      <c r="F7724" s="126"/>
    </row>
    <row r="7725" s="64" customFormat="1" ht="13.5" spans="6:6">
      <c r="F7725" s="126"/>
    </row>
    <row r="7726" s="64" customFormat="1" ht="13.5" spans="6:6">
      <c r="F7726" s="126"/>
    </row>
    <row r="7727" s="64" customFormat="1" ht="13.5" spans="6:6">
      <c r="F7727" s="126"/>
    </row>
    <row r="7728" s="64" customFormat="1" ht="13.5" spans="6:6">
      <c r="F7728" s="126"/>
    </row>
    <row r="7729" s="64" customFormat="1" ht="13.5" spans="6:6">
      <c r="F7729" s="126"/>
    </row>
    <row r="7730" s="64" customFormat="1" ht="13.5" spans="6:6">
      <c r="F7730" s="126"/>
    </row>
    <row r="7731" s="64" customFormat="1" ht="13.5" spans="6:6">
      <c r="F7731" s="126"/>
    </row>
    <row r="7732" s="64" customFormat="1" ht="13.5" spans="6:6">
      <c r="F7732" s="126"/>
    </row>
    <row r="7733" s="64" customFormat="1" ht="13.5" spans="6:6">
      <c r="F7733" s="126"/>
    </row>
    <row r="7734" s="64" customFormat="1" ht="13.5" spans="6:6">
      <c r="F7734" s="126"/>
    </row>
    <row r="7735" s="64" customFormat="1" ht="13.5" spans="6:6">
      <c r="F7735" s="126"/>
    </row>
    <row r="7736" s="64" customFormat="1" ht="13.5" spans="6:6">
      <c r="F7736" s="126"/>
    </row>
    <row r="7737" s="64" customFormat="1" ht="13.5" spans="6:6">
      <c r="F7737" s="126"/>
    </row>
    <row r="7738" s="64" customFormat="1" ht="13.5" spans="6:6">
      <c r="F7738" s="126"/>
    </row>
    <row r="7739" s="64" customFormat="1" ht="13.5" spans="6:6">
      <c r="F7739" s="126"/>
    </row>
    <row r="7740" s="64" customFormat="1" ht="13.5" spans="6:6">
      <c r="F7740" s="126"/>
    </row>
    <row r="7741" s="64" customFormat="1" ht="13.5" spans="6:6">
      <c r="F7741" s="126"/>
    </row>
    <row r="7742" s="64" customFormat="1" ht="13.5" spans="6:6">
      <c r="F7742" s="126"/>
    </row>
    <row r="7743" s="64" customFormat="1" ht="13.5" spans="6:6">
      <c r="F7743" s="126"/>
    </row>
    <row r="7744" s="64" customFormat="1" ht="13.5" spans="6:6">
      <c r="F7744" s="126"/>
    </row>
    <row r="7745" s="64" customFormat="1" ht="13.5" spans="6:6">
      <c r="F7745" s="126"/>
    </row>
    <row r="7746" s="64" customFormat="1" ht="13.5" spans="6:6">
      <c r="F7746" s="126"/>
    </row>
    <row r="7747" s="64" customFormat="1" ht="13.5" spans="6:6">
      <c r="F7747" s="126"/>
    </row>
    <row r="7748" s="64" customFormat="1" ht="13.5" spans="6:6">
      <c r="F7748" s="126"/>
    </row>
    <row r="7749" s="64" customFormat="1" ht="13.5" spans="6:6">
      <c r="F7749" s="126"/>
    </row>
    <row r="7750" s="64" customFormat="1" ht="13.5" spans="6:6">
      <c r="F7750" s="126"/>
    </row>
    <row r="7751" s="64" customFormat="1" ht="13.5" spans="6:6">
      <c r="F7751" s="126"/>
    </row>
    <row r="7752" s="64" customFormat="1" ht="13.5" spans="6:6">
      <c r="F7752" s="126"/>
    </row>
    <row r="7753" s="64" customFormat="1" ht="13.5" spans="6:6">
      <c r="F7753" s="126"/>
    </row>
    <row r="7754" s="64" customFormat="1" ht="13.5" spans="6:6">
      <c r="F7754" s="126"/>
    </row>
    <row r="7755" s="64" customFormat="1" ht="13.5" spans="6:6">
      <c r="F7755" s="126"/>
    </row>
    <row r="7756" s="64" customFormat="1" ht="13.5" spans="6:6">
      <c r="F7756" s="126"/>
    </row>
    <row r="7757" s="64" customFormat="1" ht="13.5" spans="6:6">
      <c r="F7757" s="126"/>
    </row>
    <row r="7758" s="64" customFormat="1" ht="13.5" spans="6:6">
      <c r="F7758" s="126"/>
    </row>
    <row r="7759" s="64" customFormat="1" ht="13.5" spans="6:6">
      <c r="F7759" s="126"/>
    </row>
    <row r="7760" s="64" customFormat="1" ht="13.5" spans="6:6">
      <c r="F7760" s="126"/>
    </row>
    <row r="7761" s="64" customFormat="1" ht="13.5" spans="6:6">
      <c r="F7761" s="126"/>
    </row>
    <row r="7762" s="64" customFormat="1" ht="13.5" spans="6:6">
      <c r="F7762" s="126"/>
    </row>
    <row r="7763" s="64" customFormat="1" ht="13.5" spans="6:6">
      <c r="F7763" s="126"/>
    </row>
    <row r="7764" s="64" customFormat="1" ht="13.5" spans="6:6">
      <c r="F7764" s="126"/>
    </row>
    <row r="7765" s="64" customFormat="1" ht="13.5" spans="6:6">
      <c r="F7765" s="126"/>
    </row>
    <row r="7766" s="64" customFormat="1" ht="13.5" spans="6:6">
      <c r="F7766" s="126"/>
    </row>
    <row r="7767" s="64" customFormat="1" ht="13.5" spans="6:6">
      <c r="F7767" s="126"/>
    </row>
    <row r="7768" s="64" customFormat="1" ht="13.5" spans="6:6">
      <c r="F7768" s="126"/>
    </row>
    <row r="7769" s="64" customFormat="1" ht="13.5" spans="6:6">
      <c r="F7769" s="126"/>
    </row>
    <row r="7770" s="64" customFormat="1" ht="13.5" spans="6:6">
      <c r="F7770" s="126"/>
    </row>
    <row r="7771" s="64" customFormat="1" ht="13.5" spans="6:6">
      <c r="F7771" s="126"/>
    </row>
    <row r="7772" s="64" customFormat="1" ht="13.5" spans="6:6">
      <c r="F7772" s="126"/>
    </row>
    <row r="7773" s="64" customFormat="1" ht="13.5" spans="6:6">
      <c r="F7773" s="126"/>
    </row>
    <row r="7774" s="64" customFormat="1" ht="13.5" spans="6:6">
      <c r="F7774" s="126"/>
    </row>
    <row r="7775" s="64" customFormat="1" ht="13.5" spans="6:6">
      <c r="F7775" s="126"/>
    </row>
    <row r="7776" s="64" customFormat="1" ht="13.5" spans="6:6">
      <c r="F7776" s="126"/>
    </row>
    <row r="7777" s="64" customFormat="1" ht="13.5" spans="6:6">
      <c r="F7777" s="126"/>
    </row>
    <row r="7778" s="64" customFormat="1" ht="13.5" spans="6:6">
      <c r="F7778" s="126"/>
    </row>
    <row r="7779" s="64" customFormat="1" ht="13.5" spans="6:6">
      <c r="F7779" s="126"/>
    </row>
    <row r="7780" s="64" customFormat="1" ht="13.5" spans="6:6">
      <c r="F7780" s="126"/>
    </row>
    <row r="7781" s="64" customFormat="1" ht="13.5" spans="6:6">
      <c r="F7781" s="126"/>
    </row>
    <row r="7782" s="64" customFormat="1" ht="13.5" spans="6:6">
      <c r="F7782" s="126"/>
    </row>
    <row r="7783" s="64" customFormat="1" ht="13.5" spans="6:6">
      <c r="F7783" s="126"/>
    </row>
    <row r="7784" s="64" customFormat="1" ht="13.5" spans="6:6">
      <c r="F7784" s="126"/>
    </row>
    <row r="7785" s="64" customFormat="1" ht="13.5" spans="6:6">
      <c r="F7785" s="126"/>
    </row>
    <row r="7786" s="64" customFormat="1" ht="13.5" spans="6:6">
      <c r="F7786" s="126"/>
    </row>
    <row r="7787" s="64" customFormat="1" ht="13.5" spans="6:6">
      <c r="F7787" s="126"/>
    </row>
    <row r="7788" s="64" customFormat="1" ht="13.5" spans="6:6">
      <c r="F7788" s="126"/>
    </row>
    <row r="7789" s="64" customFormat="1" ht="13.5" spans="6:6">
      <c r="F7789" s="126"/>
    </row>
    <row r="7790" s="64" customFormat="1" ht="13.5" spans="6:6">
      <c r="F7790" s="126"/>
    </row>
    <row r="7791" s="64" customFormat="1" ht="13.5" spans="6:6">
      <c r="F7791" s="126"/>
    </row>
    <row r="7792" s="64" customFormat="1" ht="13.5" spans="6:6">
      <c r="F7792" s="126"/>
    </row>
    <row r="7793" s="64" customFormat="1" ht="13.5" spans="6:6">
      <c r="F7793" s="126"/>
    </row>
    <row r="7794" s="64" customFormat="1" ht="13.5" spans="6:6">
      <c r="F7794" s="126"/>
    </row>
    <row r="7795" s="64" customFormat="1" ht="13.5" spans="6:6">
      <c r="F7795" s="126"/>
    </row>
    <row r="7796" s="64" customFormat="1" ht="13.5" spans="6:6">
      <c r="F7796" s="126"/>
    </row>
    <row r="7797" s="64" customFormat="1" ht="13.5" spans="6:6">
      <c r="F7797" s="126"/>
    </row>
    <row r="7798" s="64" customFormat="1" ht="13.5" spans="6:6">
      <c r="F7798" s="126"/>
    </row>
    <row r="7799" s="64" customFormat="1" ht="13.5" spans="6:6">
      <c r="F7799" s="126"/>
    </row>
    <row r="7800" s="64" customFormat="1" ht="13.5" spans="6:6">
      <c r="F7800" s="126"/>
    </row>
    <row r="7801" s="64" customFormat="1" ht="13.5" spans="6:6">
      <c r="F7801" s="126"/>
    </row>
    <row r="7802" s="64" customFormat="1" ht="13.5" spans="6:6">
      <c r="F7802" s="126"/>
    </row>
    <row r="7803" s="64" customFormat="1" ht="13.5" spans="6:6">
      <c r="F7803" s="126"/>
    </row>
    <row r="7804" s="64" customFormat="1" ht="13.5" spans="6:6">
      <c r="F7804" s="126"/>
    </row>
    <row r="7805" s="64" customFormat="1" ht="13.5" spans="6:6">
      <c r="F7805" s="126"/>
    </row>
    <row r="7806" s="64" customFormat="1" ht="13.5" spans="6:6">
      <c r="F7806" s="126"/>
    </row>
    <row r="7807" s="64" customFormat="1" ht="13.5" spans="6:6">
      <c r="F7807" s="126"/>
    </row>
    <row r="7808" s="64" customFormat="1" ht="13.5" spans="6:6">
      <c r="F7808" s="126"/>
    </row>
    <row r="7809" s="64" customFormat="1" ht="13.5" spans="6:6">
      <c r="F7809" s="126"/>
    </row>
    <row r="7810" s="64" customFormat="1" ht="13.5" spans="6:6">
      <c r="F7810" s="126"/>
    </row>
    <row r="7811" s="64" customFormat="1" ht="13.5" spans="6:6">
      <c r="F7811" s="126"/>
    </row>
    <row r="7812" s="64" customFormat="1" ht="13.5" spans="6:6">
      <c r="F7812" s="126"/>
    </row>
    <row r="7813" s="64" customFormat="1" ht="13.5" spans="6:6">
      <c r="F7813" s="126"/>
    </row>
    <row r="7814" s="64" customFormat="1" ht="13.5" spans="6:6">
      <c r="F7814" s="126"/>
    </row>
    <row r="7815" s="64" customFormat="1" ht="13.5" spans="6:6">
      <c r="F7815" s="126"/>
    </row>
    <row r="7816" s="64" customFormat="1" ht="13.5" spans="6:6">
      <c r="F7816" s="126"/>
    </row>
    <row r="7817" s="64" customFormat="1" ht="13.5" spans="6:6">
      <c r="F7817" s="126"/>
    </row>
    <row r="7818" s="64" customFormat="1" ht="13.5" spans="6:6">
      <c r="F7818" s="126"/>
    </row>
    <row r="7819" s="64" customFormat="1" ht="13.5" spans="6:6">
      <c r="F7819" s="126"/>
    </row>
    <row r="7820" s="64" customFormat="1" ht="13.5" spans="6:6">
      <c r="F7820" s="126"/>
    </row>
    <row r="7821" s="64" customFormat="1" ht="13.5" spans="6:6">
      <c r="F7821" s="126"/>
    </row>
    <row r="7822" s="64" customFormat="1" ht="13.5" spans="6:6">
      <c r="F7822" s="126"/>
    </row>
    <row r="7823" s="64" customFormat="1" ht="13.5" spans="6:6">
      <c r="F7823" s="126"/>
    </row>
    <row r="7824" s="64" customFormat="1" ht="13.5" spans="6:6">
      <c r="F7824" s="126"/>
    </row>
    <row r="7825" s="64" customFormat="1" ht="13.5" spans="6:6">
      <c r="F7825" s="126"/>
    </row>
    <row r="7826" s="64" customFormat="1" ht="13.5" spans="6:6">
      <c r="F7826" s="126"/>
    </row>
    <row r="7827" s="64" customFormat="1" ht="13.5" spans="6:6">
      <c r="F7827" s="126"/>
    </row>
    <row r="7828" s="64" customFormat="1" ht="13.5" spans="6:6">
      <c r="F7828" s="126"/>
    </row>
    <row r="7829" s="64" customFormat="1" ht="13.5" spans="6:6">
      <c r="F7829" s="126"/>
    </row>
    <row r="7830" s="64" customFormat="1" ht="13.5" spans="6:6">
      <c r="F7830" s="126"/>
    </row>
    <row r="7831" s="64" customFormat="1" ht="13.5" spans="6:6">
      <c r="F7831" s="126"/>
    </row>
    <row r="7832" s="64" customFormat="1" ht="13.5" spans="6:6">
      <c r="F7832" s="126"/>
    </row>
    <row r="7833" s="64" customFormat="1" ht="13.5" spans="6:6">
      <c r="F7833" s="126"/>
    </row>
    <row r="7834" s="64" customFormat="1" ht="13.5" spans="6:6">
      <c r="F7834" s="126"/>
    </row>
    <row r="7835" s="64" customFormat="1" ht="13.5" spans="6:6">
      <c r="F7835" s="126"/>
    </row>
    <row r="7836" s="64" customFormat="1" ht="13.5" spans="6:6">
      <c r="F7836" s="126"/>
    </row>
    <row r="7837" s="64" customFormat="1" ht="13.5" spans="6:6">
      <c r="F7837" s="126"/>
    </row>
    <row r="7838" s="64" customFormat="1" ht="13.5" spans="6:6">
      <c r="F7838" s="126"/>
    </row>
    <row r="7839" s="64" customFormat="1" ht="13.5" spans="6:6">
      <c r="F7839" s="126"/>
    </row>
    <row r="7840" s="64" customFormat="1" ht="13.5" spans="6:6">
      <c r="F7840" s="126"/>
    </row>
    <row r="7841" s="64" customFormat="1" ht="13.5" spans="6:6">
      <c r="F7841" s="126"/>
    </row>
    <row r="7842" s="64" customFormat="1" ht="13.5" spans="6:6">
      <c r="F7842" s="126"/>
    </row>
    <row r="7843" s="64" customFormat="1" ht="13.5" spans="6:6">
      <c r="F7843" s="126"/>
    </row>
    <row r="7844" s="64" customFormat="1" ht="13.5" spans="6:6">
      <c r="F7844" s="126"/>
    </row>
    <row r="7845" s="64" customFormat="1" ht="13.5" spans="6:6">
      <c r="F7845" s="126"/>
    </row>
    <row r="7846" s="64" customFormat="1" ht="13.5" spans="6:6">
      <c r="F7846" s="126"/>
    </row>
    <row r="7847" s="64" customFormat="1" ht="13.5" spans="6:6">
      <c r="F7847" s="126"/>
    </row>
    <row r="7848" s="64" customFormat="1" ht="13.5" spans="6:6">
      <c r="F7848" s="126"/>
    </row>
    <row r="7849" s="64" customFormat="1" ht="13.5" spans="6:6">
      <c r="F7849" s="126"/>
    </row>
    <row r="7850" s="64" customFormat="1" ht="13.5" spans="6:6">
      <c r="F7850" s="126"/>
    </row>
    <row r="7851" s="64" customFormat="1" ht="13.5" spans="6:6">
      <c r="F7851" s="126"/>
    </row>
    <row r="7852" s="64" customFormat="1" ht="13.5" spans="6:6">
      <c r="F7852" s="126"/>
    </row>
    <row r="7853" s="64" customFormat="1" ht="13.5" spans="6:6">
      <c r="F7853" s="126"/>
    </row>
    <row r="7854" s="64" customFormat="1" ht="13.5" spans="6:6">
      <c r="F7854" s="126"/>
    </row>
    <row r="7855" s="64" customFormat="1" ht="13.5" spans="6:6">
      <c r="F7855" s="126"/>
    </row>
    <row r="7856" s="64" customFormat="1" ht="13.5" spans="6:6">
      <c r="F7856" s="126"/>
    </row>
    <row r="7857" s="64" customFormat="1" ht="13.5" spans="6:6">
      <c r="F7857" s="126"/>
    </row>
    <row r="7858" s="64" customFormat="1" ht="13.5" spans="6:6">
      <c r="F7858" s="126"/>
    </row>
    <row r="7859" s="64" customFormat="1" ht="13.5" spans="6:6">
      <c r="F7859" s="126"/>
    </row>
    <row r="7860" s="64" customFormat="1" ht="13.5" spans="6:6">
      <c r="F7860" s="126"/>
    </row>
    <row r="7861" s="64" customFormat="1" ht="13.5" spans="6:6">
      <c r="F7861" s="126"/>
    </row>
    <row r="7862" s="64" customFormat="1" ht="13.5" spans="6:6">
      <c r="F7862" s="126"/>
    </row>
    <row r="7863" s="64" customFormat="1" ht="13.5" spans="6:6">
      <c r="F7863" s="126"/>
    </row>
    <row r="7864" s="64" customFormat="1" ht="13.5" spans="6:6">
      <c r="F7864" s="126"/>
    </row>
    <row r="7865" s="64" customFormat="1" ht="13.5" spans="6:6">
      <c r="F7865" s="126"/>
    </row>
    <row r="7866" s="64" customFormat="1" ht="13.5" spans="6:6">
      <c r="F7866" s="126"/>
    </row>
    <row r="7867" s="64" customFormat="1" ht="13.5" spans="6:6">
      <c r="F7867" s="126"/>
    </row>
    <row r="7868" s="64" customFormat="1" ht="13.5" spans="6:6">
      <c r="F7868" s="126"/>
    </row>
    <row r="7869" s="64" customFormat="1" ht="13.5" spans="6:6">
      <c r="F7869" s="126"/>
    </row>
    <row r="7870" s="64" customFormat="1" ht="13.5" spans="6:6">
      <c r="F7870" s="126"/>
    </row>
    <row r="7871" s="64" customFormat="1" ht="13.5" spans="6:6">
      <c r="F7871" s="126"/>
    </row>
    <row r="7872" s="64" customFormat="1" ht="13.5" spans="6:6">
      <c r="F7872" s="126"/>
    </row>
    <row r="7873" s="64" customFormat="1" ht="13.5" spans="6:6">
      <c r="F7873" s="126"/>
    </row>
    <row r="7874" s="64" customFormat="1" ht="13.5" spans="6:6">
      <c r="F7874" s="126"/>
    </row>
    <row r="7875" s="64" customFormat="1" ht="13.5" spans="6:6">
      <c r="F7875" s="126"/>
    </row>
    <row r="7876" s="64" customFormat="1" ht="13.5" spans="6:6">
      <c r="F7876" s="126"/>
    </row>
    <row r="7877" s="64" customFormat="1" ht="13.5" spans="6:6">
      <c r="F7877" s="126"/>
    </row>
    <row r="7878" s="64" customFormat="1" ht="13.5" spans="6:6">
      <c r="F7878" s="126"/>
    </row>
    <row r="7879" s="64" customFormat="1" ht="13.5" spans="6:6">
      <c r="F7879" s="126"/>
    </row>
    <row r="7880" s="64" customFormat="1" ht="13.5" spans="6:6">
      <c r="F7880" s="126"/>
    </row>
    <row r="7881" s="64" customFormat="1" ht="13.5" spans="6:6">
      <c r="F7881" s="126"/>
    </row>
    <row r="7882" s="64" customFormat="1" ht="13.5" spans="6:6">
      <c r="F7882" s="126"/>
    </row>
    <row r="7883" s="64" customFormat="1" ht="13.5" spans="6:6">
      <c r="F7883" s="126"/>
    </row>
    <row r="7884" s="64" customFormat="1" ht="13.5" spans="6:6">
      <c r="F7884" s="126"/>
    </row>
    <row r="7885" s="64" customFormat="1" ht="13.5" spans="6:6">
      <c r="F7885" s="126"/>
    </row>
    <row r="7886" s="64" customFormat="1" ht="13.5" spans="6:6">
      <c r="F7886" s="126"/>
    </row>
    <row r="7887" s="64" customFormat="1" ht="13.5" spans="6:6">
      <c r="F7887" s="126"/>
    </row>
    <row r="7888" s="64" customFormat="1" ht="13.5" spans="6:6">
      <c r="F7888" s="126"/>
    </row>
    <row r="7889" s="64" customFormat="1" ht="13.5" spans="6:6">
      <c r="F7889" s="126"/>
    </row>
    <row r="7890" s="64" customFormat="1" ht="13.5" spans="6:6">
      <c r="F7890" s="126"/>
    </row>
    <row r="7891" s="64" customFormat="1" ht="13.5" spans="6:6">
      <c r="F7891" s="126"/>
    </row>
    <row r="7892" s="64" customFormat="1" ht="13.5" spans="6:6">
      <c r="F7892" s="126"/>
    </row>
    <row r="7893" s="64" customFormat="1" ht="13.5" spans="6:6">
      <c r="F7893" s="126"/>
    </row>
    <row r="7894" s="64" customFormat="1" ht="13.5" spans="6:6">
      <c r="F7894" s="126"/>
    </row>
    <row r="7895" s="64" customFormat="1" ht="13.5" spans="6:6">
      <c r="F7895" s="126"/>
    </row>
    <row r="7896" s="64" customFormat="1" ht="13.5" spans="6:6">
      <c r="F7896" s="126"/>
    </row>
    <row r="7897" s="64" customFormat="1" ht="13.5" spans="6:6">
      <c r="F7897" s="126"/>
    </row>
    <row r="7898" s="64" customFormat="1" ht="13.5" spans="6:6">
      <c r="F7898" s="126"/>
    </row>
    <row r="7899" s="64" customFormat="1" ht="13.5" spans="6:6">
      <c r="F7899" s="126"/>
    </row>
    <row r="7900" s="64" customFormat="1" ht="13.5" spans="6:6">
      <c r="F7900" s="126"/>
    </row>
    <row r="7901" s="64" customFormat="1" ht="13.5" spans="6:6">
      <c r="F7901" s="126"/>
    </row>
    <row r="7902" s="64" customFormat="1" ht="13.5" spans="6:6">
      <c r="F7902" s="126"/>
    </row>
    <row r="7903" s="64" customFormat="1" ht="13.5" spans="6:6">
      <c r="F7903" s="126"/>
    </row>
    <row r="7904" s="64" customFormat="1" ht="13.5" spans="6:6">
      <c r="F7904" s="126"/>
    </row>
    <row r="7905" s="64" customFormat="1" ht="13.5" spans="6:6">
      <c r="F7905" s="126"/>
    </row>
    <row r="7906" s="64" customFormat="1" ht="13.5" spans="6:6">
      <c r="F7906" s="126"/>
    </row>
    <row r="7907" s="64" customFormat="1" ht="13.5" spans="6:6">
      <c r="F7907" s="126"/>
    </row>
    <row r="7908" s="64" customFormat="1" ht="13.5" spans="6:6">
      <c r="F7908" s="126"/>
    </row>
    <row r="7909" s="64" customFormat="1" ht="13.5" spans="6:6">
      <c r="F7909" s="126"/>
    </row>
    <row r="7910" s="64" customFormat="1" ht="13.5" spans="6:6">
      <c r="F7910" s="126"/>
    </row>
    <row r="7911" s="64" customFormat="1" ht="13.5" spans="6:6">
      <c r="F7911" s="126"/>
    </row>
    <row r="7912" s="64" customFormat="1" ht="13.5" spans="6:6">
      <c r="F7912" s="126"/>
    </row>
    <row r="7913" s="64" customFormat="1" ht="13.5" spans="6:6">
      <c r="F7913" s="126"/>
    </row>
    <row r="7914" s="64" customFormat="1" ht="13.5" spans="6:6">
      <c r="F7914" s="126"/>
    </row>
    <row r="7915" s="64" customFormat="1" ht="13.5" spans="6:6">
      <c r="F7915" s="126"/>
    </row>
    <row r="7916" s="64" customFormat="1" ht="13.5" spans="6:6">
      <c r="F7916" s="126"/>
    </row>
    <row r="7917" s="64" customFormat="1" ht="13.5" spans="6:6">
      <c r="F7917" s="126"/>
    </row>
    <row r="7918" s="64" customFormat="1" ht="13.5" spans="6:6">
      <c r="F7918" s="126"/>
    </row>
    <row r="7919" s="64" customFormat="1" ht="13.5" spans="6:6">
      <c r="F7919" s="126"/>
    </row>
    <row r="7920" s="64" customFormat="1" ht="13.5" spans="6:6">
      <c r="F7920" s="126"/>
    </row>
    <row r="7921" s="64" customFormat="1" ht="13.5" spans="6:6">
      <c r="F7921" s="126"/>
    </row>
    <row r="7922" s="64" customFormat="1" ht="13.5" spans="6:6">
      <c r="F7922" s="126"/>
    </row>
    <row r="7923" s="64" customFormat="1" ht="13.5" spans="6:6">
      <c r="F7923" s="126"/>
    </row>
    <row r="7924" s="64" customFormat="1" ht="13.5" spans="6:6">
      <c r="F7924" s="126"/>
    </row>
    <row r="7925" s="64" customFormat="1" ht="13.5" spans="6:6">
      <c r="F7925" s="126"/>
    </row>
    <row r="7926" s="64" customFormat="1" ht="13.5" spans="6:6">
      <c r="F7926" s="126"/>
    </row>
    <row r="7927" s="64" customFormat="1" ht="13.5" spans="6:6">
      <c r="F7927" s="126"/>
    </row>
    <row r="7928" s="64" customFormat="1" ht="13.5" spans="6:6">
      <c r="F7928" s="126"/>
    </row>
    <row r="7929" s="64" customFormat="1" ht="13.5" spans="6:6">
      <c r="F7929" s="126"/>
    </row>
    <row r="7930" s="64" customFormat="1" ht="13.5" spans="6:6">
      <c r="F7930" s="126"/>
    </row>
    <row r="7931" s="64" customFormat="1" ht="13.5" spans="6:6">
      <c r="F7931" s="126"/>
    </row>
    <row r="7932" s="64" customFormat="1" ht="13.5" spans="6:6">
      <c r="F7932" s="126"/>
    </row>
    <row r="7933" s="64" customFormat="1" ht="13.5" spans="6:6">
      <c r="F7933" s="126"/>
    </row>
    <row r="7934" s="64" customFormat="1" ht="13.5" spans="6:6">
      <c r="F7934" s="126"/>
    </row>
    <row r="7935" s="64" customFormat="1" ht="13.5" spans="6:6">
      <c r="F7935" s="126"/>
    </row>
    <row r="7936" s="64" customFormat="1" ht="13.5" spans="6:6">
      <c r="F7936" s="126"/>
    </row>
    <row r="7937" s="64" customFormat="1" ht="13.5" spans="6:6">
      <c r="F7937" s="126"/>
    </row>
    <row r="7938" s="64" customFormat="1" ht="13.5" spans="6:6">
      <c r="F7938" s="126"/>
    </row>
    <row r="7939" s="64" customFormat="1" ht="13.5" spans="6:6">
      <c r="F7939" s="126"/>
    </row>
    <row r="7940" s="64" customFormat="1" ht="13.5" spans="6:6">
      <c r="F7940" s="126"/>
    </row>
    <row r="7941" s="64" customFormat="1" ht="13.5" spans="6:6">
      <c r="F7941" s="126"/>
    </row>
    <row r="7942" s="64" customFormat="1" ht="13.5" spans="6:6">
      <c r="F7942" s="126"/>
    </row>
    <row r="7943" s="64" customFormat="1" ht="13.5" spans="6:6">
      <c r="F7943" s="126"/>
    </row>
    <row r="7944" s="64" customFormat="1" ht="13.5" spans="6:6">
      <c r="F7944" s="126"/>
    </row>
    <row r="7945" s="64" customFormat="1" ht="13.5" spans="6:6">
      <c r="F7945" s="126"/>
    </row>
    <row r="7946" s="64" customFormat="1" ht="13.5" spans="6:6">
      <c r="F7946" s="126"/>
    </row>
    <row r="7947" s="64" customFormat="1" ht="13.5" spans="6:6">
      <c r="F7947" s="126"/>
    </row>
    <row r="7948" s="64" customFormat="1" ht="13.5" spans="6:6">
      <c r="F7948" s="126"/>
    </row>
    <row r="7949" s="64" customFormat="1" ht="13.5" spans="6:6">
      <c r="F7949" s="126"/>
    </row>
    <row r="7950" s="64" customFormat="1" ht="13.5" spans="6:6">
      <c r="F7950" s="126"/>
    </row>
    <row r="7951" s="64" customFormat="1" ht="13.5" spans="6:6">
      <c r="F7951" s="126"/>
    </row>
    <row r="7952" s="64" customFormat="1" ht="13.5" spans="6:6">
      <c r="F7952" s="126"/>
    </row>
    <row r="7953" s="64" customFormat="1" ht="13.5" spans="6:6">
      <c r="F7953" s="126"/>
    </row>
    <row r="7954" s="64" customFormat="1" ht="13.5" spans="6:6">
      <c r="F7954" s="126"/>
    </row>
    <row r="7955" s="64" customFormat="1" ht="13.5" spans="6:6">
      <c r="F7955" s="126"/>
    </row>
    <row r="7956" s="64" customFormat="1" ht="13.5" spans="6:6">
      <c r="F7956" s="126"/>
    </row>
    <row r="7957" s="64" customFormat="1" ht="13.5" spans="6:6">
      <c r="F7957" s="126"/>
    </row>
    <row r="7958" s="64" customFormat="1" ht="13.5" spans="6:6">
      <c r="F7958" s="126"/>
    </row>
    <row r="7959" s="64" customFormat="1" ht="13.5" spans="6:6">
      <c r="F7959" s="126"/>
    </row>
    <row r="7960" s="64" customFormat="1" ht="13.5" spans="6:6">
      <c r="F7960" s="126"/>
    </row>
    <row r="7961" s="64" customFormat="1" ht="13.5" spans="6:6">
      <c r="F7961" s="126"/>
    </row>
    <row r="7962" s="64" customFormat="1" ht="13.5" spans="6:6">
      <c r="F7962" s="126"/>
    </row>
    <row r="7963" s="64" customFormat="1" ht="13.5" spans="6:6">
      <c r="F7963" s="126"/>
    </row>
    <row r="7964" s="64" customFormat="1" ht="13.5" spans="6:6">
      <c r="F7964" s="126"/>
    </row>
    <row r="7965" s="64" customFormat="1" ht="13.5" spans="6:6">
      <c r="F7965" s="126"/>
    </row>
    <row r="7966" s="64" customFormat="1" ht="13.5" spans="6:6">
      <c r="F7966" s="126"/>
    </row>
    <row r="7967" s="64" customFormat="1" ht="13.5" spans="6:6">
      <c r="F7967" s="126"/>
    </row>
    <row r="7968" s="64" customFormat="1" ht="13.5" spans="6:6">
      <c r="F7968" s="126"/>
    </row>
    <row r="7969" s="64" customFormat="1" ht="13.5" spans="6:6">
      <c r="F7969" s="126"/>
    </row>
    <row r="7970" s="64" customFormat="1" ht="13.5" spans="6:6">
      <c r="F7970" s="126"/>
    </row>
    <row r="7971" s="64" customFormat="1" ht="13.5" spans="6:6">
      <c r="F7971" s="126"/>
    </row>
    <row r="7972" s="64" customFormat="1" ht="13.5" spans="6:6">
      <c r="F7972" s="126"/>
    </row>
    <row r="7973" s="64" customFormat="1" ht="13.5" spans="6:6">
      <c r="F7973" s="126"/>
    </row>
    <row r="7974" s="64" customFormat="1" ht="13.5" spans="6:6">
      <c r="F7974" s="126"/>
    </row>
    <row r="7975" s="64" customFormat="1" ht="13.5" spans="6:6">
      <c r="F7975" s="126"/>
    </row>
    <row r="7976" s="64" customFormat="1" ht="13.5" spans="6:6">
      <c r="F7976" s="126"/>
    </row>
    <row r="7977" s="64" customFormat="1" ht="13.5" spans="6:6">
      <c r="F7977" s="126"/>
    </row>
    <row r="7978" s="64" customFormat="1" ht="13.5" spans="6:6">
      <c r="F7978" s="126"/>
    </row>
    <row r="7979" s="64" customFormat="1" ht="13.5" spans="6:6">
      <c r="F7979" s="126"/>
    </row>
    <row r="7980" s="64" customFormat="1" ht="13.5" spans="6:6">
      <c r="F7980" s="126"/>
    </row>
    <row r="7981" s="64" customFormat="1" ht="13.5" spans="6:6">
      <c r="F7981" s="126"/>
    </row>
    <row r="7982" s="64" customFormat="1" ht="13.5" spans="6:6">
      <c r="F7982" s="126"/>
    </row>
    <row r="7983" s="64" customFormat="1" ht="13.5" spans="6:6">
      <c r="F7983" s="126"/>
    </row>
    <row r="7984" s="64" customFormat="1" ht="13.5" spans="6:6">
      <c r="F7984" s="126"/>
    </row>
    <row r="7985" s="64" customFormat="1" ht="13.5" spans="6:6">
      <c r="F7985" s="126"/>
    </row>
    <row r="7986" s="64" customFormat="1" ht="13.5" spans="6:6">
      <c r="F7986" s="126"/>
    </row>
    <row r="7987" s="64" customFormat="1" ht="13.5" spans="6:6">
      <c r="F7987" s="126"/>
    </row>
    <row r="7988" s="64" customFormat="1" ht="13.5" spans="6:6">
      <c r="F7988" s="126"/>
    </row>
    <row r="7989" s="64" customFormat="1" ht="13.5" spans="6:6">
      <c r="F7989" s="126"/>
    </row>
    <row r="7990" s="64" customFormat="1" ht="13.5" spans="6:6">
      <c r="F7990" s="126"/>
    </row>
    <row r="7991" s="64" customFormat="1" ht="13.5" spans="6:6">
      <c r="F7991" s="126"/>
    </row>
    <row r="7992" s="64" customFormat="1" ht="13.5" spans="6:6">
      <c r="F7992" s="126"/>
    </row>
    <row r="7993" s="64" customFormat="1" ht="13.5" spans="6:6">
      <c r="F7993" s="126"/>
    </row>
    <row r="7994" s="64" customFormat="1" ht="13.5" spans="6:6">
      <c r="F7994" s="126"/>
    </row>
    <row r="7995" s="64" customFormat="1" ht="13.5" spans="6:6">
      <c r="F7995" s="126"/>
    </row>
    <row r="7996" s="64" customFormat="1" ht="13.5" spans="6:6">
      <c r="F7996" s="126"/>
    </row>
    <row r="7997" s="64" customFormat="1" ht="13.5" spans="6:6">
      <c r="F7997" s="126"/>
    </row>
    <row r="7998" s="64" customFormat="1" ht="13.5" spans="6:6">
      <c r="F7998" s="126"/>
    </row>
    <row r="7999" s="64" customFormat="1" ht="13.5" spans="6:6">
      <c r="F7999" s="126"/>
    </row>
    <row r="8000" s="64" customFormat="1" ht="13.5" spans="6:6">
      <c r="F8000" s="126"/>
    </row>
    <row r="8001" s="64" customFormat="1" ht="13.5" spans="6:6">
      <c r="F8001" s="126"/>
    </row>
    <row r="8002" s="64" customFormat="1" ht="13.5" spans="6:6">
      <c r="F8002" s="126"/>
    </row>
    <row r="8003" s="64" customFormat="1" ht="13.5" spans="6:6">
      <c r="F8003" s="126"/>
    </row>
    <row r="8004" s="64" customFormat="1" ht="13.5" spans="6:6">
      <c r="F8004" s="126"/>
    </row>
    <row r="8005" s="64" customFormat="1" ht="13.5" spans="6:6">
      <c r="F8005" s="126"/>
    </row>
    <row r="8006" s="64" customFormat="1" ht="13.5" spans="6:6">
      <c r="F8006" s="126"/>
    </row>
    <row r="8007" s="64" customFormat="1" ht="13.5" spans="6:6">
      <c r="F8007" s="126"/>
    </row>
    <row r="8008" s="64" customFormat="1" ht="13.5" spans="6:6">
      <c r="F8008" s="126"/>
    </row>
    <row r="8009" s="64" customFormat="1" ht="13.5" spans="6:6">
      <c r="F8009" s="126"/>
    </row>
    <row r="8010" s="64" customFormat="1" ht="13.5" spans="6:6">
      <c r="F8010" s="126"/>
    </row>
    <row r="8011" s="64" customFormat="1" ht="13.5" spans="6:6">
      <c r="F8011" s="126"/>
    </row>
    <row r="8012" s="64" customFormat="1" ht="13.5" spans="6:6">
      <c r="F8012" s="126"/>
    </row>
    <row r="8013" s="64" customFormat="1" ht="13.5" spans="6:6">
      <c r="F8013" s="126"/>
    </row>
    <row r="8014" s="64" customFormat="1" ht="13.5" spans="6:6">
      <c r="F8014" s="126"/>
    </row>
    <row r="8015" s="64" customFormat="1" ht="13.5" spans="6:6">
      <c r="F8015" s="126"/>
    </row>
    <row r="8016" s="64" customFormat="1" ht="13.5" spans="6:6">
      <c r="F8016" s="126"/>
    </row>
    <row r="8017" s="64" customFormat="1" ht="13.5" spans="6:6">
      <c r="F8017" s="126"/>
    </row>
    <row r="8018" s="64" customFormat="1" ht="13.5" spans="6:6">
      <c r="F8018" s="126"/>
    </row>
    <row r="8019" s="64" customFormat="1" ht="13.5" spans="6:6">
      <c r="F8019" s="126"/>
    </row>
    <row r="8020" s="64" customFormat="1" ht="13.5" spans="6:6">
      <c r="F8020" s="126"/>
    </row>
    <row r="8021" s="64" customFormat="1" ht="13.5" spans="6:6">
      <c r="F8021" s="126"/>
    </row>
    <row r="8022" s="64" customFormat="1" ht="13.5" spans="6:6">
      <c r="F8022" s="126"/>
    </row>
    <row r="8023" s="64" customFormat="1" ht="13.5" spans="6:6">
      <c r="F8023" s="126"/>
    </row>
    <row r="8024" s="64" customFormat="1" ht="13.5" spans="6:6">
      <c r="F8024" s="126"/>
    </row>
    <row r="8025" s="64" customFormat="1" ht="13.5" spans="6:6">
      <c r="F8025" s="126"/>
    </row>
    <row r="8026" s="64" customFormat="1" ht="13.5" spans="6:6">
      <c r="F8026" s="126"/>
    </row>
    <row r="8027" s="64" customFormat="1" ht="13.5" spans="6:6">
      <c r="F8027" s="126"/>
    </row>
    <row r="8028" s="64" customFormat="1" ht="13.5" spans="6:6">
      <c r="F8028" s="126"/>
    </row>
    <row r="8029" s="64" customFormat="1" ht="13.5" spans="6:6">
      <c r="F8029" s="126"/>
    </row>
    <row r="8030" s="64" customFormat="1" ht="13.5" spans="6:6">
      <c r="F8030" s="126"/>
    </row>
    <row r="8031" s="64" customFormat="1" ht="13.5" spans="6:6">
      <c r="F8031" s="126"/>
    </row>
    <row r="8032" s="64" customFormat="1" ht="13.5" spans="6:6">
      <c r="F8032" s="126"/>
    </row>
    <row r="8033" s="64" customFormat="1" ht="13.5" spans="6:6">
      <c r="F8033" s="126"/>
    </row>
    <row r="8034" s="64" customFormat="1" ht="13.5" spans="6:6">
      <c r="F8034" s="126"/>
    </row>
    <row r="8035" s="64" customFormat="1" ht="13.5" spans="6:6">
      <c r="F8035" s="126"/>
    </row>
    <row r="8036" s="64" customFormat="1" ht="13.5" spans="6:6">
      <c r="F8036" s="126"/>
    </row>
    <row r="8037" s="64" customFormat="1" ht="13.5" spans="6:6">
      <c r="F8037" s="126"/>
    </row>
    <row r="8038" s="64" customFormat="1" ht="13.5" spans="6:6">
      <c r="F8038" s="126"/>
    </row>
    <row r="8039" s="64" customFormat="1" ht="13.5" spans="6:6">
      <c r="F8039" s="126"/>
    </row>
    <row r="8040" s="64" customFormat="1" ht="13.5" spans="6:6">
      <c r="F8040" s="126"/>
    </row>
    <row r="8041" s="64" customFormat="1" ht="13.5" spans="6:6">
      <c r="F8041" s="126"/>
    </row>
    <row r="8042" s="64" customFormat="1" ht="13.5" spans="6:6">
      <c r="F8042" s="126"/>
    </row>
    <row r="8043" s="64" customFormat="1" ht="13.5" spans="6:6">
      <c r="F8043" s="126"/>
    </row>
    <row r="8044" s="64" customFormat="1" ht="13.5" spans="6:6">
      <c r="F8044" s="126"/>
    </row>
    <row r="8045" s="64" customFormat="1" ht="13.5" spans="6:6">
      <c r="F8045" s="126"/>
    </row>
    <row r="8046" s="64" customFormat="1" ht="13.5" spans="6:6">
      <c r="F8046" s="126"/>
    </row>
    <row r="8047" s="64" customFormat="1" ht="13.5" spans="6:6">
      <c r="F8047" s="126"/>
    </row>
    <row r="8048" s="64" customFormat="1" ht="13.5" spans="6:6">
      <c r="F8048" s="126"/>
    </row>
    <row r="8049" s="64" customFormat="1" ht="13.5" spans="6:6">
      <c r="F8049" s="126"/>
    </row>
    <row r="8050" s="64" customFormat="1" ht="13.5" spans="6:6">
      <c r="F8050" s="126"/>
    </row>
    <row r="8051" s="64" customFormat="1" ht="13.5" spans="6:6">
      <c r="F8051" s="126"/>
    </row>
    <row r="8052" s="64" customFormat="1" ht="13.5" spans="6:6">
      <c r="F8052" s="126"/>
    </row>
    <row r="8053" s="64" customFormat="1" ht="13.5" spans="6:6">
      <c r="F8053" s="126"/>
    </row>
    <row r="8054" s="64" customFormat="1" ht="13.5" spans="6:6">
      <c r="F8054" s="126"/>
    </row>
    <row r="8055" s="64" customFormat="1" ht="13.5" spans="6:6">
      <c r="F8055" s="126"/>
    </row>
    <row r="8056" s="64" customFormat="1" ht="13.5" spans="6:6">
      <c r="F8056" s="126"/>
    </row>
    <row r="8057" s="64" customFormat="1" ht="13.5" spans="6:6">
      <c r="F8057" s="126"/>
    </row>
    <row r="8058" s="64" customFormat="1" ht="13.5" spans="6:6">
      <c r="F8058" s="126"/>
    </row>
    <row r="8059" s="64" customFormat="1" ht="13.5" spans="6:6">
      <c r="F8059" s="126"/>
    </row>
    <row r="8060" s="64" customFormat="1" ht="13.5" spans="6:6">
      <c r="F8060" s="126"/>
    </row>
    <row r="8061" s="64" customFormat="1" ht="13.5" spans="6:6">
      <c r="F8061" s="126"/>
    </row>
    <row r="8062" s="64" customFormat="1" ht="13.5" spans="6:6">
      <c r="F8062" s="126"/>
    </row>
    <row r="8063" s="64" customFormat="1" ht="13.5" spans="6:6">
      <c r="F8063" s="126"/>
    </row>
    <row r="8064" s="64" customFormat="1" ht="13.5" spans="6:6">
      <c r="F8064" s="126"/>
    </row>
    <row r="8065" s="64" customFormat="1" ht="13.5" spans="6:6">
      <c r="F8065" s="126"/>
    </row>
    <row r="8066" s="64" customFormat="1" ht="13.5" spans="6:6">
      <c r="F8066" s="126"/>
    </row>
    <row r="8067" s="64" customFormat="1" ht="13.5" spans="6:6">
      <c r="F8067" s="126"/>
    </row>
    <row r="8068" s="64" customFormat="1" ht="13.5" spans="6:6">
      <c r="F8068" s="126"/>
    </row>
    <row r="8069" s="64" customFormat="1" ht="13.5" spans="6:6">
      <c r="F8069" s="126"/>
    </row>
    <row r="8070" s="64" customFormat="1" ht="13.5" spans="6:6">
      <c r="F8070" s="126"/>
    </row>
    <row r="8071" s="64" customFormat="1" ht="13.5" spans="6:6">
      <c r="F8071" s="126"/>
    </row>
    <row r="8072" s="64" customFormat="1" ht="13.5" spans="6:6">
      <c r="F8072" s="126"/>
    </row>
    <row r="8073" s="64" customFormat="1" ht="13.5" spans="6:6">
      <c r="F8073" s="126"/>
    </row>
    <row r="8074" s="64" customFormat="1" ht="13.5" spans="6:6">
      <c r="F8074" s="126"/>
    </row>
    <row r="8075" s="64" customFormat="1" ht="13.5" spans="6:6">
      <c r="F8075" s="126"/>
    </row>
    <row r="8076" s="64" customFormat="1" ht="13.5" spans="6:6">
      <c r="F8076" s="126"/>
    </row>
    <row r="8077" s="64" customFormat="1" ht="13.5" spans="6:6">
      <c r="F8077" s="126"/>
    </row>
    <row r="8078" s="64" customFormat="1" ht="13.5" spans="6:6">
      <c r="F8078" s="126"/>
    </row>
    <row r="8079" s="64" customFormat="1" ht="13.5" spans="6:6">
      <c r="F8079" s="126"/>
    </row>
    <row r="8080" s="64" customFormat="1" ht="13.5" spans="6:6">
      <c r="F8080" s="126"/>
    </row>
    <row r="8081" s="64" customFormat="1" ht="13.5" spans="6:6">
      <c r="F8081" s="126"/>
    </row>
    <row r="8082" s="64" customFormat="1" ht="13.5" spans="6:6">
      <c r="F8082" s="126"/>
    </row>
    <row r="8083" s="64" customFormat="1" ht="13.5" spans="6:6">
      <c r="F8083" s="126"/>
    </row>
    <row r="8084" s="64" customFormat="1" ht="13.5" spans="6:6">
      <c r="F8084" s="126"/>
    </row>
    <row r="8085" s="64" customFormat="1" ht="13.5" spans="6:6">
      <c r="F8085" s="126"/>
    </row>
    <row r="8086" s="64" customFormat="1" ht="13.5" spans="6:6">
      <c r="F8086" s="126"/>
    </row>
    <row r="8087" s="64" customFormat="1" ht="13.5" spans="6:6">
      <c r="F8087" s="126"/>
    </row>
    <row r="8088" s="64" customFormat="1" ht="13.5" spans="6:6">
      <c r="F8088" s="126"/>
    </row>
    <row r="8089" s="64" customFormat="1" ht="13.5" spans="6:6">
      <c r="F8089" s="126"/>
    </row>
    <row r="8090" s="64" customFormat="1" ht="13.5" spans="6:6">
      <c r="F8090" s="126"/>
    </row>
    <row r="8091" s="64" customFormat="1" ht="13.5" spans="6:6">
      <c r="F8091" s="126"/>
    </row>
    <row r="8092" s="64" customFormat="1" ht="13.5" spans="6:6">
      <c r="F8092" s="126"/>
    </row>
    <row r="8093" s="64" customFormat="1" ht="13.5" spans="6:6">
      <c r="F8093" s="126"/>
    </row>
    <row r="8094" s="64" customFormat="1" ht="13.5" spans="6:6">
      <c r="F8094" s="126"/>
    </row>
    <row r="8095" s="64" customFormat="1" ht="13.5" spans="6:6">
      <c r="F8095" s="126"/>
    </row>
    <row r="8096" s="64" customFormat="1" ht="13.5" spans="6:6">
      <c r="F8096" s="126"/>
    </row>
    <row r="8097" s="64" customFormat="1" ht="13.5" spans="6:6">
      <c r="F8097" s="126"/>
    </row>
    <row r="8098" s="64" customFormat="1" ht="13.5" spans="6:6">
      <c r="F8098" s="126"/>
    </row>
    <row r="8099" s="64" customFormat="1" ht="13.5" spans="6:6">
      <c r="F8099" s="126"/>
    </row>
    <row r="8100" s="64" customFormat="1" ht="13.5" spans="6:6">
      <c r="F8100" s="126"/>
    </row>
    <row r="8101" s="64" customFormat="1" ht="13.5" spans="6:6">
      <c r="F8101" s="126"/>
    </row>
    <row r="8102" s="64" customFormat="1" ht="13.5" spans="6:6">
      <c r="F8102" s="126"/>
    </row>
    <row r="8103" s="64" customFormat="1" ht="13.5" spans="6:6">
      <c r="F8103" s="126"/>
    </row>
    <row r="8104" s="64" customFormat="1" ht="13.5" spans="6:6">
      <c r="F8104" s="126"/>
    </row>
    <row r="8105" s="64" customFormat="1" ht="13.5" spans="6:6">
      <c r="F8105" s="126"/>
    </row>
    <row r="8106" s="64" customFormat="1" ht="13.5" spans="6:6">
      <c r="F8106" s="126"/>
    </row>
    <row r="8107" s="64" customFormat="1" ht="13.5" spans="6:6">
      <c r="F8107" s="126"/>
    </row>
    <row r="8108" s="64" customFormat="1" ht="13.5" spans="6:6">
      <c r="F8108" s="126"/>
    </row>
    <row r="8109" s="64" customFormat="1" ht="13.5" spans="6:6">
      <c r="F8109" s="126"/>
    </row>
    <row r="8110" s="64" customFormat="1" ht="13.5" spans="6:6">
      <c r="F8110" s="126"/>
    </row>
    <row r="8111" s="64" customFormat="1" ht="13.5" spans="6:6">
      <c r="F8111" s="126"/>
    </row>
    <row r="8112" s="64" customFormat="1" ht="13.5" spans="6:6">
      <c r="F8112" s="126"/>
    </row>
    <row r="8113" s="64" customFormat="1" ht="13.5" spans="6:6">
      <c r="F8113" s="126"/>
    </row>
    <row r="8114" s="64" customFormat="1" ht="13.5" spans="6:6">
      <c r="F8114" s="126"/>
    </row>
    <row r="8115" s="64" customFormat="1" ht="13.5" spans="6:6">
      <c r="F8115" s="126"/>
    </row>
    <row r="8116" s="64" customFormat="1" ht="13.5" spans="6:6">
      <c r="F8116" s="126"/>
    </row>
    <row r="8117" s="64" customFormat="1" ht="13.5" spans="6:6">
      <c r="F8117" s="126"/>
    </row>
    <row r="8118" s="64" customFormat="1" ht="13.5" spans="6:6">
      <c r="F8118" s="126"/>
    </row>
    <row r="8119" s="64" customFormat="1" ht="13.5" spans="6:6">
      <c r="F8119" s="126"/>
    </row>
    <row r="8120" s="64" customFormat="1" ht="13.5" spans="6:6">
      <c r="F8120" s="126"/>
    </row>
    <row r="8121" s="64" customFormat="1" ht="13.5" spans="6:6">
      <c r="F8121" s="126"/>
    </row>
    <row r="8122" s="64" customFormat="1" ht="13.5" spans="6:6">
      <c r="F8122" s="126"/>
    </row>
    <row r="8123" s="64" customFormat="1" ht="13.5" spans="6:6">
      <c r="F8123" s="126"/>
    </row>
    <row r="8124" s="64" customFormat="1" ht="13.5" spans="6:6">
      <c r="F8124" s="126"/>
    </row>
    <row r="8125" s="64" customFormat="1" ht="13.5" spans="6:6">
      <c r="F8125" s="126"/>
    </row>
    <row r="8126" s="64" customFormat="1" ht="13.5" spans="6:6">
      <c r="F8126" s="126"/>
    </row>
    <row r="8127" s="64" customFormat="1" ht="13.5" spans="6:6">
      <c r="F8127" s="126"/>
    </row>
    <row r="8128" s="64" customFormat="1" ht="13.5" spans="6:6">
      <c r="F8128" s="126"/>
    </row>
    <row r="8129" s="64" customFormat="1" ht="13.5" spans="6:6">
      <c r="F8129" s="126"/>
    </row>
    <row r="8130" s="64" customFormat="1" ht="13.5" spans="6:6">
      <c r="F8130" s="126"/>
    </row>
    <row r="8131" s="64" customFormat="1" ht="13.5" spans="6:6">
      <c r="F8131" s="126"/>
    </row>
    <row r="8132" s="64" customFormat="1" ht="13.5" spans="6:6">
      <c r="F8132" s="126"/>
    </row>
    <row r="8133" s="64" customFormat="1" ht="13.5" spans="6:6">
      <c r="F8133" s="126"/>
    </row>
    <row r="8134" s="64" customFormat="1" ht="13.5" spans="6:6">
      <c r="F8134" s="126"/>
    </row>
    <row r="8135" s="64" customFormat="1" ht="13.5" spans="6:6">
      <c r="F8135" s="126"/>
    </row>
    <row r="8136" s="64" customFormat="1" ht="13.5" spans="6:6">
      <c r="F8136" s="126"/>
    </row>
    <row r="8137" s="64" customFormat="1" ht="13.5" spans="6:6">
      <c r="F8137" s="126"/>
    </row>
    <row r="8138" s="64" customFormat="1" ht="13.5" spans="6:6">
      <c r="F8138" s="126"/>
    </row>
    <row r="8139" s="64" customFormat="1" ht="13.5" spans="6:6">
      <c r="F8139" s="126"/>
    </row>
    <row r="8140" s="64" customFormat="1" ht="13.5" spans="6:6">
      <c r="F8140" s="126"/>
    </row>
    <row r="8141" s="64" customFormat="1" ht="13.5" spans="6:6">
      <c r="F8141" s="126"/>
    </row>
    <row r="8142" s="64" customFormat="1" ht="13.5" spans="6:6">
      <c r="F8142" s="126"/>
    </row>
    <row r="8143" s="64" customFormat="1" ht="13.5" spans="6:6">
      <c r="F8143" s="126"/>
    </row>
    <row r="8144" s="64" customFormat="1" ht="13.5" spans="6:6">
      <c r="F8144" s="126"/>
    </row>
    <row r="8145" s="64" customFormat="1" ht="13.5" spans="6:6">
      <c r="F8145" s="126"/>
    </row>
    <row r="8146" s="64" customFormat="1" ht="13.5" spans="6:6">
      <c r="F8146" s="126"/>
    </row>
    <row r="8147" s="64" customFormat="1" ht="13.5" spans="6:6">
      <c r="F8147" s="126"/>
    </row>
    <row r="8148" s="64" customFormat="1" ht="13.5" spans="6:6">
      <c r="F8148" s="126"/>
    </row>
    <row r="8149" s="64" customFormat="1" ht="13.5" spans="6:6">
      <c r="F8149" s="126"/>
    </row>
    <row r="8150" s="64" customFormat="1" ht="13.5" spans="6:6">
      <c r="F8150" s="126"/>
    </row>
    <row r="8151" s="64" customFormat="1" ht="13.5" spans="6:6">
      <c r="F8151" s="126"/>
    </row>
    <row r="8152" s="64" customFormat="1" ht="13.5" spans="6:6">
      <c r="F8152" s="126"/>
    </row>
    <row r="8153" s="64" customFormat="1" ht="13.5" spans="6:6">
      <c r="F8153" s="126"/>
    </row>
    <row r="8154" s="64" customFormat="1" ht="13.5" spans="6:6">
      <c r="F8154" s="126"/>
    </row>
    <row r="8155" s="64" customFormat="1" ht="13.5" spans="6:6">
      <c r="F8155" s="126"/>
    </row>
    <row r="8156" s="64" customFormat="1" ht="13.5" spans="6:6">
      <c r="F8156" s="126"/>
    </row>
    <row r="8157" s="64" customFormat="1" ht="13.5" spans="6:6">
      <c r="F8157" s="126"/>
    </row>
    <row r="8158" s="64" customFormat="1" ht="13.5" spans="6:6">
      <c r="F8158" s="126"/>
    </row>
    <row r="8159" s="64" customFormat="1" ht="13.5" spans="6:6">
      <c r="F8159" s="126"/>
    </row>
    <row r="8160" s="64" customFormat="1" ht="13.5" spans="6:6">
      <c r="F8160" s="126"/>
    </row>
    <row r="8161" s="64" customFormat="1" ht="13.5" spans="6:6">
      <c r="F8161" s="126"/>
    </row>
    <row r="8162" s="64" customFormat="1" ht="13.5" spans="6:6">
      <c r="F8162" s="126"/>
    </row>
    <row r="8163" s="64" customFormat="1" ht="13.5" spans="6:6">
      <c r="F8163" s="126"/>
    </row>
    <row r="8164" s="64" customFormat="1" ht="13.5" spans="6:6">
      <c r="F8164" s="126"/>
    </row>
    <row r="8165" s="64" customFormat="1" ht="13.5" spans="6:6">
      <c r="F8165" s="126"/>
    </row>
    <row r="8166" s="64" customFormat="1" ht="13.5" spans="6:6">
      <c r="F8166" s="126"/>
    </row>
    <row r="8167" s="64" customFormat="1" ht="13.5" spans="6:6">
      <c r="F8167" s="126"/>
    </row>
    <row r="8168" s="64" customFormat="1" ht="13.5" spans="6:6">
      <c r="F8168" s="126"/>
    </row>
    <row r="8169" s="64" customFormat="1" ht="13.5" spans="6:6">
      <c r="F8169" s="126"/>
    </row>
    <row r="8170" s="64" customFormat="1" ht="13.5" spans="6:6">
      <c r="F8170" s="126"/>
    </row>
    <row r="8171" s="64" customFormat="1" ht="13.5" spans="6:6">
      <c r="F8171" s="126"/>
    </row>
    <row r="8172" s="64" customFormat="1" ht="13.5" spans="6:6">
      <c r="F8172" s="126"/>
    </row>
    <row r="8173" s="64" customFormat="1" ht="13.5" spans="6:6">
      <c r="F8173" s="126"/>
    </row>
    <row r="8174" s="64" customFormat="1" ht="13.5" spans="6:6">
      <c r="F8174" s="126"/>
    </row>
    <row r="8175" s="64" customFormat="1" ht="13.5" spans="6:6">
      <c r="F8175" s="126"/>
    </row>
    <row r="8176" s="64" customFormat="1" ht="13.5" spans="6:6">
      <c r="F8176" s="126"/>
    </row>
    <row r="8177" s="64" customFormat="1" ht="13.5" spans="6:6">
      <c r="F8177" s="126"/>
    </row>
    <row r="8178" s="64" customFormat="1" ht="13.5" spans="6:6">
      <c r="F8178" s="126"/>
    </row>
    <row r="8179" s="64" customFormat="1" ht="13.5" spans="6:6">
      <c r="F8179" s="126"/>
    </row>
    <row r="8180" s="64" customFormat="1" ht="13.5" spans="6:6">
      <c r="F8180" s="126"/>
    </row>
    <row r="8181" s="64" customFormat="1" ht="13.5" spans="6:6">
      <c r="F8181" s="126"/>
    </row>
    <row r="8182" s="64" customFormat="1" ht="13.5" spans="6:6">
      <c r="F8182" s="126"/>
    </row>
    <row r="8183" s="64" customFormat="1" ht="13.5" spans="6:6">
      <c r="F8183" s="126"/>
    </row>
    <row r="8184" s="64" customFormat="1" ht="13.5" spans="6:6">
      <c r="F8184" s="126"/>
    </row>
    <row r="8185" s="64" customFormat="1" ht="13.5" spans="6:6">
      <c r="F8185" s="126"/>
    </row>
    <row r="8186" s="64" customFormat="1" ht="13.5" spans="6:6">
      <c r="F8186" s="126"/>
    </row>
    <row r="8187" s="64" customFormat="1" ht="13.5" spans="6:6">
      <c r="F8187" s="126"/>
    </row>
    <row r="8188" s="64" customFormat="1" ht="13.5" spans="6:6">
      <c r="F8188" s="126"/>
    </row>
    <row r="8189" s="64" customFormat="1" ht="13.5" spans="6:6">
      <c r="F8189" s="126"/>
    </row>
    <row r="8190" s="64" customFormat="1" ht="13.5" spans="6:6">
      <c r="F8190" s="126"/>
    </row>
    <row r="8191" s="64" customFormat="1" ht="13.5" spans="6:6">
      <c r="F8191" s="126"/>
    </row>
    <row r="8192" s="64" customFormat="1" ht="13.5" spans="6:6">
      <c r="F8192" s="126"/>
    </row>
    <row r="8193" s="64" customFormat="1" ht="13.5" spans="6:6">
      <c r="F8193" s="126"/>
    </row>
    <row r="8194" s="64" customFormat="1" ht="13.5" spans="6:6">
      <c r="F8194" s="126"/>
    </row>
    <row r="8195" s="64" customFormat="1" ht="13.5" spans="6:6">
      <c r="F8195" s="126"/>
    </row>
    <row r="8196" s="64" customFormat="1" ht="13.5" spans="6:6">
      <c r="F8196" s="126"/>
    </row>
    <row r="8197" s="64" customFormat="1" ht="13.5" spans="6:6">
      <c r="F8197" s="126"/>
    </row>
    <row r="8198" s="64" customFormat="1" ht="13.5" spans="6:6">
      <c r="F8198" s="126"/>
    </row>
    <row r="8199" s="64" customFormat="1" ht="13.5" spans="6:6">
      <c r="F8199" s="126"/>
    </row>
    <row r="8200" s="64" customFormat="1" ht="13.5" spans="6:6">
      <c r="F8200" s="126"/>
    </row>
    <row r="8201" s="64" customFormat="1" ht="13.5" spans="6:6">
      <c r="F8201" s="126"/>
    </row>
    <row r="8202" s="64" customFormat="1" ht="13.5" spans="6:6">
      <c r="F8202" s="126"/>
    </row>
    <row r="8203" s="64" customFormat="1" ht="13.5" spans="6:6">
      <c r="F8203" s="126"/>
    </row>
    <row r="8204" s="64" customFormat="1" ht="13.5" spans="6:6">
      <c r="F8204" s="126"/>
    </row>
    <row r="8205" s="64" customFormat="1" ht="13.5" spans="6:6">
      <c r="F8205" s="126"/>
    </row>
    <row r="8206" s="64" customFormat="1" ht="13.5" spans="6:6">
      <c r="F8206" s="126"/>
    </row>
    <row r="8207" s="64" customFormat="1" ht="13.5" spans="6:6">
      <c r="F8207" s="126"/>
    </row>
    <row r="8208" s="64" customFormat="1" ht="13.5" spans="6:6">
      <c r="F8208" s="126"/>
    </row>
    <row r="8209" s="64" customFormat="1" ht="13.5" spans="6:6">
      <c r="F8209" s="126"/>
    </row>
    <row r="8210" s="64" customFormat="1" ht="13.5" spans="6:6">
      <c r="F8210" s="126"/>
    </row>
    <row r="8211" s="64" customFormat="1" ht="13.5" spans="6:6">
      <c r="F8211" s="126"/>
    </row>
    <row r="8212" s="64" customFormat="1" ht="13.5" spans="6:6">
      <c r="F8212" s="126"/>
    </row>
    <row r="8213" s="64" customFormat="1" ht="13.5" spans="6:6">
      <c r="F8213" s="126"/>
    </row>
    <row r="8214" s="64" customFormat="1" ht="13.5" spans="6:6">
      <c r="F8214" s="126"/>
    </row>
    <row r="8215" s="64" customFormat="1" ht="13.5" spans="6:6">
      <c r="F8215" s="126"/>
    </row>
    <row r="8216" s="64" customFormat="1" ht="13.5" spans="6:6">
      <c r="F8216" s="126"/>
    </row>
    <row r="8217" s="64" customFormat="1" ht="13.5" spans="6:6">
      <c r="F8217" s="126"/>
    </row>
    <row r="8218" s="64" customFormat="1" ht="13.5" spans="6:6">
      <c r="F8218" s="126"/>
    </row>
    <row r="8219" s="64" customFormat="1" ht="13.5" spans="6:6">
      <c r="F8219" s="126"/>
    </row>
    <row r="8220" s="64" customFormat="1" ht="13.5" spans="6:6">
      <c r="F8220" s="126"/>
    </row>
    <row r="8221" s="64" customFormat="1" ht="13.5" spans="6:6">
      <c r="F8221" s="126"/>
    </row>
    <row r="8222" s="64" customFormat="1" ht="13.5" spans="6:6">
      <c r="F8222" s="126"/>
    </row>
    <row r="8223" s="64" customFormat="1" ht="13.5" spans="6:6">
      <c r="F8223" s="126"/>
    </row>
    <row r="8224" s="64" customFormat="1" ht="13.5" spans="6:6">
      <c r="F8224" s="126"/>
    </row>
    <row r="8225" s="64" customFormat="1" ht="13.5" spans="6:6">
      <c r="F8225" s="126"/>
    </row>
    <row r="8226" s="64" customFormat="1" ht="13.5" spans="6:6">
      <c r="F8226" s="126"/>
    </row>
    <row r="8227" s="64" customFormat="1" ht="13.5" spans="6:6">
      <c r="F8227" s="126"/>
    </row>
    <row r="8228" s="64" customFormat="1" ht="13.5" spans="6:6">
      <c r="F8228" s="126"/>
    </row>
    <row r="8229" s="64" customFormat="1" ht="13.5" spans="6:6">
      <c r="F8229" s="126"/>
    </row>
    <row r="8230" s="64" customFormat="1" ht="13.5" spans="6:6">
      <c r="F8230" s="126"/>
    </row>
    <row r="8231" s="64" customFormat="1" ht="13.5" spans="6:6">
      <c r="F8231" s="126"/>
    </row>
    <row r="8232" s="64" customFormat="1" ht="13.5" spans="6:6">
      <c r="F8232" s="126"/>
    </row>
    <row r="8233" s="64" customFormat="1" ht="13.5" spans="6:6">
      <c r="F8233" s="126"/>
    </row>
    <row r="8234" s="64" customFormat="1" ht="13.5" spans="6:6">
      <c r="F8234" s="126"/>
    </row>
    <row r="8235" s="64" customFormat="1" ht="13.5" spans="6:6">
      <c r="F8235" s="126"/>
    </row>
    <row r="8236" s="64" customFormat="1" ht="13.5" spans="6:6">
      <c r="F8236" s="126"/>
    </row>
    <row r="8237" s="64" customFormat="1" ht="13.5" spans="6:6">
      <c r="F8237" s="126"/>
    </row>
    <row r="8238" s="64" customFormat="1" ht="13.5" spans="6:6">
      <c r="F8238" s="126"/>
    </row>
    <row r="8239" s="64" customFormat="1" ht="13.5" spans="6:6">
      <c r="F8239" s="126"/>
    </row>
    <row r="8240" s="64" customFormat="1" ht="13.5" spans="6:6">
      <c r="F8240" s="126"/>
    </row>
    <row r="8241" s="64" customFormat="1" ht="13.5" spans="6:6">
      <c r="F8241" s="126"/>
    </row>
    <row r="8242" s="64" customFormat="1" ht="13.5" spans="6:6">
      <c r="F8242" s="126"/>
    </row>
    <row r="8243" s="64" customFormat="1" ht="13.5" spans="6:6">
      <c r="F8243" s="126"/>
    </row>
    <row r="8244" s="64" customFormat="1" ht="13.5" spans="6:6">
      <c r="F8244" s="126"/>
    </row>
    <row r="8245" s="64" customFormat="1" ht="13.5" spans="6:6">
      <c r="F8245" s="126"/>
    </row>
    <row r="8246" s="64" customFormat="1" ht="13.5" spans="6:6">
      <c r="F8246" s="126"/>
    </row>
    <row r="8247" s="64" customFormat="1" ht="13.5" spans="6:6">
      <c r="F8247" s="126"/>
    </row>
    <row r="8248" s="64" customFormat="1" ht="13.5" spans="6:6">
      <c r="F8248" s="126"/>
    </row>
    <row r="8249" s="64" customFormat="1" ht="13.5" spans="6:6">
      <c r="F8249" s="126"/>
    </row>
    <row r="8250" s="64" customFormat="1" ht="13.5" spans="6:6">
      <c r="F8250" s="126"/>
    </row>
    <row r="8251" s="64" customFormat="1" ht="13.5" spans="6:6">
      <c r="F8251" s="126"/>
    </row>
    <row r="8252" s="64" customFormat="1" ht="13.5" spans="6:6">
      <c r="F8252" s="126"/>
    </row>
    <row r="8253" s="64" customFormat="1" ht="13.5" spans="6:6">
      <c r="F8253" s="126"/>
    </row>
    <row r="8254" s="64" customFormat="1" ht="13.5" spans="6:6">
      <c r="F8254" s="126"/>
    </row>
    <row r="8255" s="64" customFormat="1" ht="13.5" spans="6:6">
      <c r="F8255" s="126"/>
    </row>
    <row r="8256" s="64" customFormat="1" ht="13.5" spans="6:6">
      <c r="F8256" s="126"/>
    </row>
    <row r="8257" s="64" customFormat="1" ht="13.5" spans="6:6">
      <c r="F8257" s="126"/>
    </row>
    <row r="8258" s="64" customFormat="1" ht="13.5" spans="6:6">
      <c r="F8258" s="126"/>
    </row>
    <row r="8259" s="64" customFormat="1" ht="13.5" spans="6:6">
      <c r="F8259" s="126"/>
    </row>
    <row r="8260" s="64" customFormat="1" ht="13.5" spans="6:6">
      <c r="F8260" s="126"/>
    </row>
    <row r="8261" s="64" customFormat="1" ht="13.5" spans="6:6">
      <c r="F8261" s="126"/>
    </row>
    <row r="8262" s="64" customFormat="1" ht="13.5" spans="6:6">
      <c r="F8262" s="126"/>
    </row>
    <row r="8263" s="64" customFormat="1" ht="13.5" spans="6:6">
      <c r="F8263" s="126"/>
    </row>
    <row r="8264" s="64" customFormat="1" ht="13.5" spans="6:6">
      <c r="F8264" s="126"/>
    </row>
    <row r="8265" s="64" customFormat="1" ht="13.5" spans="6:6">
      <c r="F8265" s="126"/>
    </row>
    <row r="8266" s="64" customFormat="1" ht="13.5" spans="6:6">
      <c r="F8266" s="126"/>
    </row>
    <row r="8267" s="64" customFormat="1" ht="13.5" spans="6:6">
      <c r="F8267" s="126"/>
    </row>
    <row r="8268" s="64" customFormat="1" ht="13.5" spans="6:6">
      <c r="F8268" s="126"/>
    </row>
    <row r="8269" s="64" customFormat="1" ht="13.5" spans="6:6">
      <c r="F8269" s="126"/>
    </row>
    <row r="8270" s="64" customFormat="1" ht="13.5" spans="6:6">
      <c r="F8270" s="126"/>
    </row>
    <row r="8271" s="64" customFormat="1" ht="13.5" spans="6:6">
      <c r="F8271" s="126"/>
    </row>
    <row r="8272" s="64" customFormat="1" ht="13.5" spans="6:6">
      <c r="F8272" s="126"/>
    </row>
    <row r="8273" s="64" customFormat="1" ht="13.5" spans="6:6">
      <c r="F8273" s="126"/>
    </row>
    <row r="8274" s="64" customFormat="1" ht="13.5" spans="6:6">
      <c r="F8274" s="126"/>
    </row>
    <row r="8275" s="64" customFormat="1" ht="13.5" spans="6:6">
      <c r="F8275" s="126"/>
    </row>
    <row r="8276" s="64" customFormat="1" ht="13.5" spans="6:6">
      <c r="F8276" s="126"/>
    </row>
    <row r="8277" s="64" customFormat="1" ht="13.5" spans="6:6">
      <c r="F8277" s="126"/>
    </row>
    <row r="8278" s="64" customFormat="1" ht="13.5" spans="6:6">
      <c r="F8278" s="126"/>
    </row>
    <row r="8279" s="64" customFormat="1" ht="13.5" spans="6:6">
      <c r="F8279" s="126"/>
    </row>
    <row r="8280" s="64" customFormat="1" ht="13.5" spans="6:6">
      <c r="F8280" s="126"/>
    </row>
    <row r="8281" s="64" customFormat="1" ht="13.5" spans="6:6">
      <c r="F8281" s="126"/>
    </row>
    <row r="8282" s="64" customFormat="1" ht="13.5" spans="6:6">
      <c r="F8282" s="126"/>
    </row>
    <row r="8283" s="64" customFormat="1" ht="13.5" spans="6:6">
      <c r="F8283" s="126"/>
    </row>
    <row r="8284" s="64" customFormat="1" ht="13.5" spans="6:6">
      <c r="F8284" s="126"/>
    </row>
    <row r="8285" s="64" customFormat="1" ht="13.5" spans="6:6">
      <c r="F8285" s="126"/>
    </row>
    <row r="8286" s="64" customFormat="1" ht="13.5" spans="6:6">
      <c r="F8286" s="126"/>
    </row>
    <row r="8287" s="64" customFormat="1" ht="13.5" spans="6:6">
      <c r="F8287" s="126"/>
    </row>
    <row r="8288" s="64" customFormat="1" ht="13.5" spans="6:6">
      <c r="F8288" s="126"/>
    </row>
    <row r="8289" s="64" customFormat="1" ht="13.5" spans="6:6">
      <c r="F8289" s="126"/>
    </row>
    <row r="8290" s="64" customFormat="1" ht="13.5" spans="6:6">
      <c r="F8290" s="126"/>
    </row>
    <row r="8291" s="64" customFormat="1" ht="13.5" spans="6:6">
      <c r="F8291" s="126"/>
    </row>
    <row r="8292" s="64" customFormat="1" ht="13.5" spans="6:6">
      <c r="F8292" s="126"/>
    </row>
    <row r="8293" s="64" customFormat="1" ht="13.5" spans="6:6">
      <c r="F8293" s="126"/>
    </row>
    <row r="8294" s="64" customFormat="1" ht="13.5" spans="6:6">
      <c r="F8294" s="126"/>
    </row>
    <row r="8295" s="64" customFormat="1" ht="13.5" spans="6:6">
      <c r="F8295" s="126"/>
    </row>
    <row r="8296" s="64" customFormat="1" ht="13.5" spans="6:6">
      <c r="F8296" s="126"/>
    </row>
    <row r="8297" s="64" customFormat="1" ht="13.5" spans="6:6">
      <c r="F8297" s="126"/>
    </row>
    <row r="8298" s="64" customFormat="1" ht="13.5" spans="6:6">
      <c r="F8298" s="126"/>
    </row>
    <row r="8299" s="64" customFormat="1" ht="13.5" spans="6:6">
      <c r="F8299" s="126"/>
    </row>
    <row r="8300" s="64" customFormat="1" ht="13.5" spans="6:6">
      <c r="F8300" s="126"/>
    </row>
    <row r="8301" s="64" customFormat="1" ht="13.5" spans="6:6">
      <c r="F8301" s="126"/>
    </row>
    <row r="8302" s="64" customFormat="1" ht="13.5" spans="6:6">
      <c r="F8302" s="126"/>
    </row>
    <row r="8303" s="64" customFormat="1" ht="13.5" spans="6:6">
      <c r="F8303" s="126"/>
    </row>
    <row r="8304" s="64" customFormat="1" ht="13.5" spans="6:6">
      <c r="F8304" s="126"/>
    </row>
    <row r="8305" s="64" customFormat="1" ht="13.5" spans="6:6">
      <c r="F8305" s="126"/>
    </row>
    <row r="8306" s="64" customFormat="1" ht="13.5" spans="6:6">
      <c r="F8306" s="126"/>
    </row>
    <row r="8307" s="64" customFormat="1" ht="13.5" spans="6:6">
      <c r="F8307" s="126"/>
    </row>
    <row r="8308" s="64" customFormat="1" ht="13.5" spans="6:6">
      <c r="F8308" s="126"/>
    </row>
    <row r="8309" s="64" customFormat="1" ht="13.5" spans="6:6">
      <c r="F8309" s="126"/>
    </row>
    <row r="8310" s="64" customFormat="1" ht="13.5" spans="6:6">
      <c r="F8310" s="126"/>
    </row>
    <row r="8311" s="64" customFormat="1" ht="13.5" spans="6:6">
      <c r="F8311" s="126"/>
    </row>
    <row r="8312" s="64" customFormat="1" ht="13.5" spans="6:6">
      <c r="F8312" s="126"/>
    </row>
    <row r="8313" s="64" customFormat="1" ht="13.5" spans="6:6">
      <c r="F8313" s="126"/>
    </row>
    <row r="8314" s="64" customFormat="1" ht="13.5" spans="6:6">
      <c r="F8314" s="126"/>
    </row>
    <row r="8315" s="64" customFormat="1" ht="13.5" spans="6:6">
      <c r="F8315" s="126"/>
    </row>
    <row r="8316" s="64" customFormat="1" ht="13.5" spans="6:6">
      <c r="F8316" s="126"/>
    </row>
    <row r="8317" s="64" customFormat="1" ht="13.5" spans="6:6">
      <c r="F8317" s="126"/>
    </row>
    <row r="8318" s="64" customFormat="1" ht="13.5" spans="6:6">
      <c r="F8318" s="126"/>
    </row>
    <row r="8319" s="64" customFormat="1" ht="13.5" spans="6:6">
      <c r="F8319" s="126"/>
    </row>
    <row r="8320" s="64" customFormat="1" ht="13.5" spans="6:6">
      <c r="F8320" s="126"/>
    </row>
    <row r="8321" s="64" customFormat="1" ht="13.5" spans="6:6">
      <c r="F8321" s="126"/>
    </row>
    <row r="8322" s="64" customFormat="1" ht="13.5" spans="6:6">
      <c r="F8322" s="126"/>
    </row>
    <row r="8323" s="64" customFormat="1" ht="13.5" spans="6:6">
      <c r="F8323" s="126"/>
    </row>
    <row r="8324" s="64" customFormat="1" ht="13.5" spans="6:6">
      <c r="F8324" s="126"/>
    </row>
    <row r="8325" s="64" customFormat="1" ht="13.5" spans="6:6">
      <c r="F8325" s="126"/>
    </row>
    <row r="8326" s="64" customFormat="1" ht="13.5" spans="6:6">
      <c r="F8326" s="126"/>
    </row>
    <row r="8327" s="64" customFormat="1" ht="13.5" spans="6:6">
      <c r="F8327" s="126"/>
    </row>
    <row r="8328" s="64" customFormat="1" ht="13.5" spans="6:6">
      <c r="F8328" s="126"/>
    </row>
    <row r="8329" s="64" customFormat="1" ht="13.5" spans="6:6">
      <c r="F8329" s="126"/>
    </row>
    <row r="8330" s="64" customFormat="1" ht="13.5" spans="6:6">
      <c r="F8330" s="126"/>
    </row>
    <row r="8331" s="64" customFormat="1" ht="13.5" spans="6:6">
      <c r="F8331" s="126"/>
    </row>
    <row r="8332" s="64" customFormat="1" ht="13.5" spans="6:6">
      <c r="F8332" s="126"/>
    </row>
    <row r="8333" s="64" customFormat="1" ht="13.5" spans="6:6">
      <c r="F8333" s="126"/>
    </row>
    <row r="8334" s="64" customFormat="1" ht="13.5" spans="6:6">
      <c r="F8334" s="126"/>
    </row>
    <row r="8335" s="64" customFormat="1" ht="13.5" spans="6:6">
      <c r="F8335" s="126"/>
    </row>
    <row r="8336" s="64" customFormat="1" ht="13.5" spans="6:6">
      <c r="F8336" s="126"/>
    </row>
    <row r="8337" s="64" customFormat="1" ht="13.5" spans="6:6">
      <c r="F8337" s="126"/>
    </row>
    <row r="8338" s="64" customFormat="1" ht="13.5" spans="6:6">
      <c r="F8338" s="126"/>
    </row>
    <row r="8339" s="64" customFormat="1" ht="13.5" spans="6:6">
      <c r="F8339" s="126"/>
    </row>
    <row r="8340" s="64" customFormat="1" ht="13.5" spans="6:6">
      <c r="F8340" s="126"/>
    </row>
    <row r="8341" s="64" customFormat="1" ht="13.5" spans="6:6">
      <c r="F8341" s="126"/>
    </row>
    <row r="8342" s="64" customFormat="1" ht="13.5" spans="6:6">
      <c r="F8342" s="126"/>
    </row>
    <row r="8343" s="64" customFormat="1" ht="13.5" spans="6:6">
      <c r="F8343" s="126"/>
    </row>
    <row r="8344" s="64" customFormat="1" ht="13.5" spans="6:6">
      <c r="F8344" s="126"/>
    </row>
    <row r="8345" s="64" customFormat="1" ht="13.5" spans="6:6">
      <c r="F8345" s="126"/>
    </row>
    <row r="8346" s="64" customFormat="1" ht="13.5" spans="6:6">
      <c r="F8346" s="126"/>
    </row>
    <row r="8347" s="64" customFormat="1" ht="13.5" spans="6:6">
      <c r="F8347" s="126"/>
    </row>
    <row r="8348" s="64" customFormat="1" ht="13.5" spans="6:6">
      <c r="F8348" s="126"/>
    </row>
    <row r="8349" s="64" customFormat="1" ht="13.5" spans="6:6">
      <c r="F8349" s="126"/>
    </row>
    <row r="8350" s="64" customFormat="1" ht="13.5" spans="6:6">
      <c r="F8350" s="126"/>
    </row>
    <row r="8351" s="64" customFormat="1" ht="13.5" spans="6:6">
      <c r="F8351" s="126"/>
    </row>
    <row r="8352" s="64" customFormat="1" ht="13.5" spans="6:6">
      <c r="F8352" s="126"/>
    </row>
    <row r="8353" s="64" customFormat="1" ht="13.5" spans="6:6">
      <c r="F8353" s="126"/>
    </row>
    <row r="8354" s="64" customFormat="1" ht="13.5" spans="6:6">
      <c r="F8354" s="126"/>
    </row>
    <row r="8355" s="64" customFormat="1" ht="13.5" spans="6:6">
      <c r="F8355" s="126"/>
    </row>
    <row r="8356" s="64" customFormat="1" ht="13.5" spans="6:6">
      <c r="F8356" s="126"/>
    </row>
    <row r="8357" s="64" customFormat="1" ht="13.5" spans="6:6">
      <c r="F8357" s="126"/>
    </row>
    <row r="8358" s="64" customFormat="1" ht="13.5" spans="6:6">
      <c r="F8358" s="126"/>
    </row>
    <row r="8359" s="64" customFormat="1" ht="13.5" spans="6:6">
      <c r="F8359" s="126"/>
    </row>
    <row r="8360" s="64" customFormat="1" ht="13.5" spans="6:6">
      <c r="F8360" s="126"/>
    </row>
    <row r="8361" s="64" customFormat="1" ht="13.5" spans="6:6">
      <c r="F8361" s="126"/>
    </row>
    <row r="8362" s="64" customFormat="1" ht="13.5" spans="6:6">
      <c r="F8362" s="126"/>
    </row>
    <row r="8363" s="64" customFormat="1" ht="13.5" spans="6:6">
      <c r="F8363" s="126"/>
    </row>
    <row r="8364" s="64" customFormat="1" ht="13.5" spans="6:6">
      <c r="F8364" s="126"/>
    </row>
    <row r="8365" s="64" customFormat="1" ht="13.5" spans="6:6">
      <c r="F8365" s="126"/>
    </row>
    <row r="8366" s="64" customFormat="1" ht="13.5" spans="6:6">
      <c r="F8366" s="126"/>
    </row>
    <row r="8367" s="64" customFormat="1" ht="13.5" spans="6:6">
      <c r="F8367" s="126"/>
    </row>
    <row r="8368" s="64" customFormat="1" ht="13.5" spans="6:6">
      <c r="F8368" s="126"/>
    </row>
    <row r="8369" s="64" customFormat="1" ht="13.5" spans="6:6">
      <c r="F8369" s="126"/>
    </row>
    <row r="8370" s="64" customFormat="1" ht="13.5" spans="6:6">
      <c r="F8370" s="126"/>
    </row>
    <row r="8371" s="64" customFormat="1" ht="13.5" spans="6:6">
      <c r="F8371" s="126"/>
    </row>
    <row r="8372" s="64" customFormat="1" ht="13.5" spans="6:6">
      <c r="F8372" s="126"/>
    </row>
    <row r="8373" s="64" customFormat="1" ht="13.5" spans="6:6">
      <c r="F8373" s="126"/>
    </row>
    <row r="8374" s="64" customFormat="1" ht="13.5" spans="6:6">
      <c r="F8374" s="126"/>
    </row>
    <row r="8375" s="64" customFormat="1" ht="13.5" spans="6:6">
      <c r="F8375" s="126"/>
    </row>
    <row r="8376" s="64" customFormat="1" ht="13.5" spans="6:6">
      <c r="F8376" s="126"/>
    </row>
    <row r="8377" s="64" customFormat="1" ht="13.5" spans="6:6">
      <c r="F8377" s="126"/>
    </row>
    <row r="8378" s="64" customFormat="1" ht="13.5" spans="6:6">
      <c r="F8378" s="126"/>
    </row>
    <row r="8379" s="64" customFormat="1" ht="13.5" spans="6:6">
      <c r="F8379" s="126"/>
    </row>
    <row r="8380" s="64" customFormat="1" ht="13.5" spans="6:6">
      <c r="F8380" s="126"/>
    </row>
    <row r="8381" s="64" customFormat="1" ht="13.5" spans="6:6">
      <c r="F8381" s="126"/>
    </row>
    <row r="8382" s="64" customFormat="1" ht="13.5" spans="6:6">
      <c r="F8382" s="126"/>
    </row>
    <row r="8383" s="64" customFormat="1" ht="13.5" spans="6:6">
      <c r="F8383" s="126"/>
    </row>
    <row r="8384" s="64" customFormat="1" ht="13.5" spans="6:6">
      <c r="F8384" s="126"/>
    </row>
    <row r="8385" s="64" customFormat="1" ht="13.5" spans="6:6">
      <c r="F8385" s="126"/>
    </row>
    <row r="8386" s="64" customFormat="1" ht="13.5" spans="6:6">
      <c r="F8386" s="126"/>
    </row>
    <row r="8387" s="64" customFormat="1" ht="13.5" spans="6:6">
      <c r="F8387" s="126"/>
    </row>
    <row r="8388" s="64" customFormat="1" ht="13.5" spans="6:6">
      <c r="F8388" s="126"/>
    </row>
    <row r="8389" s="64" customFormat="1" ht="13.5" spans="6:6">
      <c r="F8389" s="126"/>
    </row>
    <row r="8390" s="64" customFormat="1" ht="13.5" spans="6:6">
      <c r="F8390" s="126"/>
    </row>
    <row r="8391" s="64" customFormat="1" ht="13.5" spans="6:6">
      <c r="F8391" s="126"/>
    </row>
    <row r="8392" s="64" customFormat="1" ht="13.5" spans="6:6">
      <c r="F8392" s="126"/>
    </row>
    <row r="8393" s="64" customFormat="1" ht="13.5" spans="6:6">
      <c r="F8393" s="126"/>
    </row>
    <row r="8394" s="64" customFormat="1" ht="13.5" spans="6:6">
      <c r="F8394" s="126"/>
    </row>
    <row r="8395" s="64" customFormat="1" ht="13.5" spans="6:6">
      <c r="F8395" s="126"/>
    </row>
    <row r="8396" s="64" customFormat="1" ht="13.5" spans="6:6">
      <c r="F8396" s="126"/>
    </row>
    <row r="8397" s="64" customFormat="1" ht="13.5" spans="6:6">
      <c r="F8397" s="126"/>
    </row>
    <row r="8398" s="64" customFormat="1" ht="13.5" spans="6:6">
      <c r="F8398" s="126"/>
    </row>
    <row r="8399" s="64" customFormat="1" ht="13.5" spans="6:6">
      <c r="F8399" s="126"/>
    </row>
    <row r="8400" s="64" customFormat="1" ht="13.5" spans="6:6">
      <c r="F8400" s="126"/>
    </row>
    <row r="8401" s="64" customFormat="1" ht="13.5" spans="6:6">
      <c r="F8401" s="126"/>
    </row>
    <row r="8402" s="64" customFormat="1" ht="13.5" spans="6:6">
      <c r="F8402" s="126"/>
    </row>
    <row r="8403" s="64" customFormat="1" ht="13.5" spans="6:6">
      <c r="F8403" s="126"/>
    </row>
    <row r="8404" s="64" customFormat="1" ht="13.5" spans="6:6">
      <c r="F8404" s="126"/>
    </row>
    <row r="8405" s="64" customFormat="1" ht="13.5" spans="6:6">
      <c r="F8405" s="126"/>
    </row>
    <row r="8406" s="64" customFormat="1" ht="13.5" spans="6:6">
      <c r="F8406" s="126"/>
    </row>
    <row r="8407" s="64" customFormat="1" ht="13.5" spans="6:6">
      <c r="F8407" s="126"/>
    </row>
    <row r="8408" s="64" customFormat="1" ht="13.5" spans="6:6">
      <c r="F8408" s="126"/>
    </row>
    <row r="8409" s="64" customFormat="1" ht="13.5" spans="6:6">
      <c r="F8409" s="126"/>
    </row>
    <row r="8410" s="64" customFormat="1" ht="13.5" spans="6:6">
      <c r="F8410" s="126"/>
    </row>
    <row r="8411" s="64" customFormat="1" ht="13.5" spans="6:6">
      <c r="F8411" s="126"/>
    </row>
    <row r="8412" s="64" customFormat="1" ht="13.5" spans="6:6">
      <c r="F8412" s="126"/>
    </row>
    <row r="8413" s="64" customFormat="1" ht="13.5" spans="6:6">
      <c r="F8413" s="126"/>
    </row>
    <row r="8414" s="64" customFormat="1" ht="13.5" spans="6:6">
      <c r="F8414" s="126"/>
    </row>
    <row r="8415" s="64" customFormat="1" ht="13.5" spans="6:6">
      <c r="F8415" s="126"/>
    </row>
    <row r="8416" s="64" customFormat="1" ht="13.5" spans="6:6">
      <c r="F8416" s="126"/>
    </row>
    <row r="8417" s="64" customFormat="1" ht="13.5" spans="6:6">
      <c r="F8417" s="126"/>
    </row>
    <row r="8418" s="64" customFormat="1" ht="13.5" spans="6:6">
      <c r="F8418" s="126"/>
    </row>
    <row r="8419" s="64" customFormat="1" ht="13.5" spans="6:6">
      <c r="F8419" s="126"/>
    </row>
    <row r="8420" s="64" customFormat="1" ht="13.5" spans="6:6">
      <c r="F8420" s="126"/>
    </row>
    <row r="8421" s="64" customFormat="1" ht="13.5" spans="6:6">
      <c r="F8421" s="126"/>
    </row>
    <row r="8422" s="64" customFormat="1" ht="13.5" spans="6:6">
      <c r="F8422" s="126"/>
    </row>
    <row r="8423" s="64" customFormat="1" ht="13.5" spans="6:6">
      <c r="F8423" s="126"/>
    </row>
    <row r="8424" s="64" customFormat="1" ht="13.5" spans="6:6">
      <c r="F8424" s="126"/>
    </row>
    <row r="8425" s="64" customFormat="1" ht="13.5" spans="6:6">
      <c r="F8425" s="126"/>
    </row>
    <row r="8426" s="64" customFormat="1" ht="13.5" spans="6:6">
      <c r="F8426" s="126"/>
    </row>
    <row r="8427" s="64" customFormat="1" ht="13.5" spans="6:6">
      <c r="F8427" s="126"/>
    </row>
    <row r="8428" s="64" customFormat="1" ht="13.5" spans="6:6">
      <c r="F8428" s="126"/>
    </row>
    <row r="8429" s="64" customFormat="1" ht="13.5" spans="6:6">
      <c r="F8429" s="126"/>
    </row>
    <row r="8430" s="64" customFormat="1" ht="13.5" spans="6:6">
      <c r="F8430" s="126"/>
    </row>
    <row r="8431" s="64" customFormat="1" ht="13.5" spans="6:6">
      <c r="F8431" s="126"/>
    </row>
    <row r="8432" s="64" customFormat="1" ht="13.5" spans="6:6">
      <c r="F8432" s="126"/>
    </row>
    <row r="8433" s="64" customFormat="1" ht="13.5" spans="6:6">
      <c r="F8433" s="126"/>
    </row>
    <row r="8434" s="64" customFormat="1" ht="13.5" spans="6:6">
      <c r="F8434" s="126"/>
    </row>
    <row r="8435" s="64" customFormat="1" ht="13.5" spans="6:6">
      <c r="F8435" s="126"/>
    </row>
    <row r="8436" s="64" customFormat="1" ht="13.5" spans="6:6">
      <c r="F8436" s="126"/>
    </row>
    <row r="8437" s="64" customFormat="1" ht="13.5" spans="6:6">
      <c r="F8437" s="126"/>
    </row>
    <row r="8438" s="64" customFormat="1" ht="13.5" spans="6:6">
      <c r="F8438" s="126"/>
    </row>
    <row r="8439" s="64" customFormat="1" ht="13.5" spans="6:6">
      <c r="F8439" s="126"/>
    </row>
    <row r="8440" s="64" customFormat="1" ht="13.5" spans="6:6">
      <c r="F8440" s="126"/>
    </row>
    <row r="8441" s="64" customFormat="1" ht="13.5" spans="6:6">
      <c r="F8441" s="126"/>
    </row>
    <row r="8442" s="64" customFormat="1" ht="13.5" spans="6:6">
      <c r="F8442" s="126"/>
    </row>
    <row r="8443" s="64" customFormat="1" ht="13.5" spans="6:6">
      <c r="F8443" s="126"/>
    </row>
    <row r="8444" s="64" customFormat="1" ht="13.5" spans="6:6">
      <c r="F8444" s="126"/>
    </row>
    <row r="8445" s="64" customFormat="1" ht="13.5" spans="6:6">
      <c r="F8445" s="126"/>
    </row>
    <row r="8446" s="64" customFormat="1" ht="13.5" spans="6:6">
      <c r="F8446" s="126"/>
    </row>
    <row r="8447" s="64" customFormat="1" ht="13.5" spans="6:6">
      <c r="F8447" s="126"/>
    </row>
    <row r="8448" s="64" customFormat="1" ht="13.5" spans="6:6">
      <c r="F8448" s="126"/>
    </row>
    <row r="8449" s="64" customFormat="1" ht="13.5" spans="6:6">
      <c r="F8449" s="126"/>
    </row>
    <row r="8450" s="64" customFormat="1" ht="13.5" spans="6:6">
      <c r="F8450" s="126"/>
    </row>
    <row r="8451" s="64" customFormat="1" ht="13.5" spans="6:6">
      <c r="F8451" s="126"/>
    </row>
    <row r="8452" s="64" customFormat="1" ht="13.5" spans="6:6">
      <c r="F8452" s="126"/>
    </row>
    <row r="8453" s="64" customFormat="1" ht="13.5" spans="6:6">
      <c r="F8453" s="126"/>
    </row>
    <row r="8454" s="64" customFormat="1" ht="13.5" spans="6:6">
      <c r="F8454" s="126"/>
    </row>
    <row r="8455" s="64" customFormat="1" ht="13.5" spans="6:6">
      <c r="F8455" s="126"/>
    </row>
    <row r="8456" s="64" customFormat="1" ht="13.5" spans="6:6">
      <c r="F8456" s="126"/>
    </row>
    <row r="8457" s="64" customFormat="1" ht="13.5" spans="6:6">
      <c r="F8457" s="126"/>
    </row>
    <row r="8458" s="64" customFormat="1" ht="13.5" spans="6:6">
      <c r="F8458" s="126"/>
    </row>
    <row r="8459" s="64" customFormat="1" ht="13.5" spans="6:6">
      <c r="F8459" s="126"/>
    </row>
    <row r="8460" s="64" customFormat="1" ht="13.5" spans="6:6">
      <c r="F8460" s="126"/>
    </row>
    <row r="8461" s="64" customFormat="1" ht="13.5" spans="6:6">
      <c r="F8461" s="126"/>
    </row>
    <row r="8462" s="64" customFormat="1" ht="13.5" spans="6:6">
      <c r="F8462" s="126"/>
    </row>
    <row r="8463" s="64" customFormat="1" ht="13.5" spans="6:6">
      <c r="F8463" s="126"/>
    </row>
    <row r="8464" s="64" customFormat="1" ht="13.5" spans="6:6">
      <c r="F8464" s="126"/>
    </row>
    <row r="8465" s="64" customFormat="1" ht="13.5" spans="6:6">
      <c r="F8465" s="126"/>
    </row>
    <row r="8466" s="64" customFormat="1" ht="13.5" spans="6:6">
      <c r="F8466" s="126"/>
    </row>
    <row r="8467" s="64" customFormat="1" ht="13.5" spans="6:6">
      <c r="F8467" s="126"/>
    </row>
    <row r="8468" s="64" customFormat="1" ht="13.5" spans="6:6">
      <c r="F8468" s="126"/>
    </row>
    <row r="8469" s="64" customFormat="1" ht="13.5" spans="6:6">
      <c r="F8469" s="126"/>
    </row>
    <row r="8470" s="64" customFormat="1" ht="13.5" spans="6:6">
      <c r="F8470" s="126"/>
    </row>
    <row r="8471" s="64" customFormat="1" ht="13.5" spans="6:6">
      <c r="F8471" s="126"/>
    </row>
    <row r="8472" s="64" customFormat="1" ht="13.5" spans="6:6">
      <c r="F8472" s="126"/>
    </row>
    <row r="8473" s="64" customFormat="1" ht="13.5" spans="6:6">
      <c r="F8473" s="126"/>
    </row>
    <row r="8474" s="64" customFormat="1" ht="13.5" spans="6:6">
      <c r="F8474" s="126"/>
    </row>
    <row r="8475" s="64" customFormat="1" ht="13.5" spans="6:6">
      <c r="F8475" s="126"/>
    </row>
    <row r="8476" s="64" customFormat="1" ht="13.5" spans="6:6">
      <c r="F8476" s="126"/>
    </row>
    <row r="8477" s="64" customFormat="1" ht="13.5" spans="6:6">
      <c r="F8477" s="126"/>
    </row>
    <row r="8478" s="64" customFormat="1" ht="13.5" spans="6:6">
      <c r="F8478" s="126"/>
    </row>
    <row r="8479" s="64" customFormat="1" ht="13.5" spans="6:6">
      <c r="F8479" s="126"/>
    </row>
    <row r="8480" s="64" customFormat="1" ht="13.5" spans="6:6">
      <c r="F8480" s="126"/>
    </row>
    <row r="8481" s="64" customFormat="1" ht="13.5" spans="6:6">
      <c r="F8481" s="126"/>
    </row>
    <row r="8482" s="64" customFormat="1" ht="13.5" spans="6:6">
      <c r="F8482" s="126"/>
    </row>
    <row r="8483" s="64" customFormat="1" ht="13.5" spans="6:6">
      <c r="F8483" s="126"/>
    </row>
    <row r="8484" s="64" customFormat="1" ht="13.5" spans="6:6">
      <c r="F8484" s="126"/>
    </row>
    <row r="8485" s="64" customFormat="1" ht="13.5" spans="6:6">
      <c r="F8485" s="126"/>
    </row>
    <row r="8486" s="64" customFormat="1" ht="13.5" spans="6:6">
      <c r="F8486" s="126"/>
    </row>
    <row r="8487" s="64" customFormat="1" ht="13.5" spans="6:6">
      <c r="F8487" s="126"/>
    </row>
    <row r="8488" s="64" customFormat="1" ht="13.5" spans="6:6">
      <c r="F8488" s="126"/>
    </row>
    <row r="8489" s="64" customFormat="1" ht="13.5" spans="6:6">
      <c r="F8489" s="126"/>
    </row>
    <row r="8490" s="64" customFormat="1" ht="13.5" spans="6:6">
      <c r="F8490" s="126"/>
    </row>
    <row r="8491" s="64" customFormat="1" ht="13.5" spans="6:6">
      <c r="F8491" s="126"/>
    </row>
    <row r="8492" s="64" customFormat="1" ht="13.5" spans="6:6">
      <c r="F8492" s="126"/>
    </row>
    <row r="8493" s="64" customFormat="1" ht="13.5" spans="6:6">
      <c r="F8493" s="126"/>
    </row>
    <row r="8494" s="64" customFormat="1" ht="13.5" spans="6:6">
      <c r="F8494" s="126"/>
    </row>
    <row r="8495" s="64" customFormat="1" ht="13.5" spans="6:6">
      <c r="F8495" s="126"/>
    </row>
    <row r="8496" s="64" customFormat="1" ht="13.5" spans="6:6">
      <c r="F8496" s="126"/>
    </row>
    <row r="8497" s="64" customFormat="1" ht="13.5" spans="6:6">
      <c r="F8497" s="126"/>
    </row>
    <row r="8498" s="64" customFormat="1" ht="13.5" spans="6:6">
      <c r="F8498" s="126"/>
    </row>
    <row r="8499" s="64" customFormat="1" ht="13.5" spans="6:6">
      <c r="F8499" s="126"/>
    </row>
    <row r="8500" s="64" customFormat="1" ht="13.5" spans="6:6">
      <c r="F8500" s="126"/>
    </row>
    <row r="8501" s="64" customFormat="1" ht="13.5" spans="6:6">
      <c r="F8501" s="126"/>
    </row>
    <row r="8502" s="64" customFormat="1" ht="13.5" spans="6:6">
      <c r="F8502" s="126"/>
    </row>
    <row r="8503" s="64" customFormat="1" ht="13.5" spans="6:6">
      <c r="F8503" s="126"/>
    </row>
    <row r="8504" s="64" customFormat="1" ht="13.5" spans="6:6">
      <c r="F8504" s="126"/>
    </row>
    <row r="8505" s="64" customFormat="1" ht="13.5" spans="6:6">
      <c r="F8505" s="126"/>
    </row>
    <row r="8506" s="64" customFormat="1" ht="13.5" spans="6:6">
      <c r="F8506" s="126"/>
    </row>
    <row r="8507" s="64" customFormat="1" ht="13.5" spans="6:6">
      <c r="F8507" s="126"/>
    </row>
    <row r="8508" s="64" customFormat="1" ht="13.5" spans="6:6">
      <c r="F8508" s="126"/>
    </row>
    <row r="8509" s="64" customFormat="1" ht="13.5" spans="6:6">
      <c r="F8509" s="126"/>
    </row>
    <row r="8510" s="64" customFormat="1" ht="13.5" spans="6:6">
      <c r="F8510" s="126"/>
    </row>
    <row r="8511" s="64" customFormat="1" ht="13.5" spans="6:6">
      <c r="F8511" s="126"/>
    </row>
    <row r="8512" s="64" customFormat="1" ht="13.5" spans="6:6">
      <c r="F8512" s="126"/>
    </row>
    <row r="8513" s="64" customFormat="1" ht="13.5" spans="6:6">
      <c r="F8513" s="126"/>
    </row>
    <row r="8514" s="64" customFormat="1" ht="13.5" spans="6:6">
      <c r="F8514" s="126"/>
    </row>
    <row r="8515" s="64" customFormat="1" ht="13.5" spans="6:6">
      <c r="F8515" s="126"/>
    </row>
    <row r="8516" s="64" customFormat="1" ht="13.5" spans="6:6">
      <c r="F8516" s="126"/>
    </row>
    <row r="8517" s="64" customFormat="1" ht="13.5" spans="6:6">
      <c r="F8517" s="126"/>
    </row>
    <row r="8518" s="64" customFormat="1" ht="13.5" spans="6:6">
      <c r="F8518" s="126"/>
    </row>
    <row r="8519" s="64" customFormat="1" ht="13.5" spans="6:6">
      <c r="F8519" s="126"/>
    </row>
    <row r="8520" s="64" customFormat="1" ht="13.5" spans="6:6">
      <c r="F8520" s="126"/>
    </row>
    <row r="8521" s="64" customFormat="1" ht="13.5" spans="6:6">
      <c r="F8521" s="126"/>
    </row>
    <row r="8522" s="64" customFormat="1" ht="13.5" spans="6:6">
      <c r="F8522" s="126"/>
    </row>
    <row r="8523" s="64" customFormat="1" ht="13.5" spans="6:6">
      <c r="F8523" s="126"/>
    </row>
    <row r="8524" s="64" customFormat="1" ht="13.5" spans="6:6">
      <c r="F8524" s="126"/>
    </row>
    <row r="8525" s="64" customFormat="1" ht="13.5" spans="6:6">
      <c r="F8525" s="126"/>
    </row>
    <row r="8526" s="64" customFormat="1" ht="13.5" spans="6:6">
      <c r="F8526" s="126"/>
    </row>
    <row r="8527" s="64" customFormat="1" ht="13.5" spans="6:6">
      <c r="F8527" s="126"/>
    </row>
    <row r="8528" s="64" customFormat="1" ht="13.5" spans="6:6">
      <c r="F8528" s="126"/>
    </row>
    <row r="8529" s="64" customFormat="1" ht="13.5" spans="6:6">
      <c r="F8529" s="126"/>
    </row>
    <row r="8530" s="64" customFormat="1" ht="13.5" spans="6:6">
      <c r="F8530" s="126"/>
    </row>
    <row r="8531" s="64" customFormat="1" ht="13.5" spans="6:6">
      <c r="F8531" s="126"/>
    </row>
    <row r="8532" s="64" customFormat="1" ht="13.5" spans="6:6">
      <c r="F8532" s="126"/>
    </row>
    <row r="8533" s="64" customFormat="1" ht="13.5" spans="6:6">
      <c r="F8533" s="126"/>
    </row>
    <row r="8534" s="64" customFormat="1" ht="13.5" spans="6:6">
      <c r="F8534" s="126"/>
    </row>
    <row r="8535" s="64" customFormat="1" ht="13.5" spans="6:6">
      <c r="F8535" s="126"/>
    </row>
    <row r="8536" s="64" customFormat="1" ht="13.5" spans="6:6">
      <c r="F8536" s="126"/>
    </row>
    <row r="8537" s="64" customFormat="1" ht="13.5" spans="6:6">
      <c r="F8537" s="126"/>
    </row>
    <row r="8538" s="64" customFormat="1" ht="13.5" spans="6:6">
      <c r="F8538" s="126"/>
    </row>
    <row r="8539" s="64" customFormat="1" ht="13.5" spans="6:6">
      <c r="F8539" s="126"/>
    </row>
    <row r="8540" s="64" customFormat="1" ht="13.5" spans="6:6">
      <c r="F8540" s="126"/>
    </row>
    <row r="8541" s="64" customFormat="1" ht="13.5" spans="6:6">
      <c r="F8541" s="126"/>
    </row>
    <row r="8542" s="64" customFormat="1" ht="13.5" spans="6:6">
      <c r="F8542" s="126"/>
    </row>
    <row r="8543" s="64" customFormat="1" ht="13.5" spans="6:6">
      <c r="F8543" s="126"/>
    </row>
    <row r="8544" s="64" customFormat="1" ht="13.5" spans="6:6">
      <c r="F8544" s="126"/>
    </row>
    <row r="8545" s="64" customFormat="1" ht="13.5" spans="6:6">
      <c r="F8545" s="126"/>
    </row>
    <row r="8546" s="64" customFormat="1" ht="13.5" spans="6:6">
      <c r="F8546" s="126"/>
    </row>
    <row r="8547" s="64" customFormat="1" ht="13.5" spans="6:6">
      <c r="F8547" s="126"/>
    </row>
    <row r="8548" s="64" customFormat="1" ht="13.5" spans="6:6">
      <c r="F8548" s="126"/>
    </row>
    <row r="8549" s="64" customFormat="1" ht="13.5" spans="6:6">
      <c r="F8549" s="126"/>
    </row>
    <row r="8550" s="64" customFormat="1" ht="13.5" spans="6:6">
      <c r="F8550" s="126"/>
    </row>
    <row r="8551" s="64" customFormat="1" ht="13.5" spans="6:6">
      <c r="F8551" s="126"/>
    </row>
    <row r="8552" s="64" customFormat="1" ht="13.5" spans="6:6">
      <c r="F8552" s="126"/>
    </row>
    <row r="8553" s="64" customFormat="1" ht="13.5" spans="6:6">
      <c r="F8553" s="126"/>
    </row>
    <row r="8554" s="64" customFormat="1" ht="13.5" spans="6:6">
      <c r="F8554" s="126"/>
    </row>
    <row r="8555" s="64" customFormat="1" ht="13.5" spans="6:6">
      <c r="F8555" s="126"/>
    </row>
    <row r="8556" s="64" customFormat="1" ht="13.5" spans="6:6">
      <c r="F8556" s="126"/>
    </row>
    <row r="8557" s="64" customFormat="1" ht="13.5" spans="6:6">
      <c r="F8557" s="126"/>
    </row>
    <row r="8558" s="64" customFormat="1" ht="13.5" spans="6:6">
      <c r="F8558" s="126"/>
    </row>
    <row r="8559" s="64" customFormat="1" ht="13.5" spans="6:6">
      <c r="F8559" s="126"/>
    </row>
    <row r="8560" s="64" customFormat="1" ht="13.5" spans="6:6">
      <c r="F8560" s="126"/>
    </row>
    <row r="8561" s="64" customFormat="1" ht="13.5" spans="6:6">
      <c r="F8561" s="126"/>
    </row>
    <row r="8562" s="64" customFormat="1" ht="13.5" spans="6:6">
      <c r="F8562" s="126"/>
    </row>
    <row r="8563" s="64" customFormat="1" ht="13.5" spans="6:6">
      <c r="F8563" s="126"/>
    </row>
    <row r="8564" s="64" customFormat="1" ht="13.5" spans="6:6">
      <c r="F8564" s="126"/>
    </row>
    <row r="8565" s="64" customFormat="1" ht="13.5" spans="6:6">
      <c r="F8565" s="126"/>
    </row>
    <row r="8566" s="64" customFormat="1" ht="13.5" spans="6:6">
      <c r="F8566" s="126"/>
    </row>
    <row r="8567" s="64" customFormat="1" ht="13.5" spans="6:6">
      <c r="F8567" s="126"/>
    </row>
    <row r="8568" s="64" customFormat="1" ht="13.5" spans="6:6">
      <c r="F8568" s="126"/>
    </row>
    <row r="8569" s="64" customFormat="1" ht="13.5" spans="6:6">
      <c r="F8569" s="126"/>
    </row>
    <row r="8570" s="64" customFormat="1" ht="13.5" spans="6:6">
      <c r="F8570" s="126"/>
    </row>
    <row r="8571" s="64" customFormat="1" ht="13.5" spans="6:6">
      <c r="F8571" s="126"/>
    </row>
    <row r="8572" s="64" customFormat="1" ht="13.5" spans="6:6">
      <c r="F8572" s="126"/>
    </row>
    <row r="8573" s="64" customFormat="1" ht="13.5" spans="6:6">
      <c r="F8573" s="126"/>
    </row>
    <row r="8574" s="64" customFormat="1" ht="13.5" spans="6:6">
      <c r="F8574" s="126"/>
    </row>
    <row r="8575" s="64" customFormat="1" ht="13.5" spans="6:6">
      <c r="F8575" s="126"/>
    </row>
    <row r="8576" s="64" customFormat="1" ht="13.5" spans="6:6">
      <c r="F8576" s="126"/>
    </row>
    <row r="8577" s="64" customFormat="1" ht="13.5" spans="6:6">
      <c r="F8577" s="126"/>
    </row>
    <row r="8578" s="64" customFormat="1" ht="13.5" spans="6:6">
      <c r="F8578" s="126"/>
    </row>
    <row r="8579" s="64" customFormat="1" ht="13.5" spans="6:6">
      <c r="F8579" s="126"/>
    </row>
    <row r="8580" s="64" customFormat="1" ht="13.5" spans="6:6">
      <c r="F8580" s="126"/>
    </row>
    <row r="8581" s="64" customFormat="1" ht="13.5" spans="6:6">
      <c r="F8581" s="126"/>
    </row>
    <row r="8582" s="64" customFormat="1" ht="13.5" spans="6:6">
      <c r="F8582" s="126"/>
    </row>
    <row r="8583" s="64" customFormat="1" ht="13.5" spans="6:6">
      <c r="F8583" s="126"/>
    </row>
    <row r="8584" s="64" customFormat="1" ht="13.5" spans="6:6">
      <c r="F8584" s="126"/>
    </row>
    <row r="8585" s="64" customFormat="1" ht="13.5" spans="6:6">
      <c r="F8585" s="126"/>
    </row>
    <row r="8586" s="64" customFormat="1" ht="13.5" spans="6:6">
      <c r="F8586" s="126"/>
    </row>
    <row r="8587" s="64" customFormat="1" ht="13.5" spans="6:6">
      <c r="F8587" s="126"/>
    </row>
    <row r="8588" s="64" customFormat="1" ht="13.5" spans="6:6">
      <c r="F8588" s="126"/>
    </row>
    <row r="8589" s="64" customFormat="1" ht="13.5" spans="6:6">
      <c r="F8589" s="126"/>
    </row>
    <row r="8590" s="64" customFormat="1" ht="13.5" spans="6:6">
      <c r="F8590" s="126"/>
    </row>
    <row r="8591" s="64" customFormat="1" ht="13.5" spans="6:6">
      <c r="F8591" s="126"/>
    </row>
    <row r="8592" s="64" customFormat="1" ht="13.5" spans="6:6">
      <c r="F8592" s="126"/>
    </row>
    <row r="8593" s="64" customFormat="1" ht="13.5" spans="6:6">
      <c r="F8593" s="126"/>
    </row>
    <row r="8594" s="64" customFormat="1" ht="13.5" spans="6:6">
      <c r="F8594" s="126"/>
    </row>
    <row r="8595" s="64" customFormat="1" ht="13.5" spans="6:6">
      <c r="F8595" s="126"/>
    </row>
    <row r="8596" s="64" customFormat="1" ht="13.5" spans="6:6">
      <c r="F8596" s="126"/>
    </row>
    <row r="8597" s="64" customFormat="1" ht="13.5" spans="6:6">
      <c r="F8597" s="126"/>
    </row>
    <row r="8598" s="64" customFormat="1" ht="13.5" spans="6:6">
      <c r="F8598" s="126"/>
    </row>
    <row r="8599" s="64" customFormat="1" ht="13.5" spans="6:6">
      <c r="F8599" s="126"/>
    </row>
    <row r="8600" s="64" customFormat="1" ht="13.5" spans="6:6">
      <c r="F8600" s="126"/>
    </row>
    <row r="8601" s="64" customFormat="1" ht="13.5" spans="6:6">
      <c r="F8601" s="126"/>
    </row>
    <row r="8602" s="64" customFormat="1" ht="13.5" spans="6:6">
      <c r="F8602" s="126"/>
    </row>
    <row r="8603" s="64" customFormat="1" ht="13.5" spans="6:6">
      <c r="F8603" s="126"/>
    </row>
    <row r="8604" s="64" customFormat="1" ht="13.5" spans="6:6">
      <c r="F8604" s="126"/>
    </row>
    <row r="8605" s="64" customFormat="1" ht="13.5" spans="6:6">
      <c r="F8605" s="126"/>
    </row>
    <row r="8606" s="64" customFormat="1" ht="13.5" spans="6:6">
      <c r="F8606" s="126"/>
    </row>
    <row r="8607" s="64" customFormat="1" ht="13.5" spans="6:6">
      <c r="F8607" s="126"/>
    </row>
    <row r="8608" s="64" customFormat="1" ht="13.5" spans="6:6">
      <c r="F8608" s="126"/>
    </row>
    <row r="8609" s="64" customFormat="1" ht="13.5" spans="6:6">
      <c r="F8609" s="126"/>
    </row>
    <row r="8610" s="64" customFormat="1" ht="13.5" spans="6:6">
      <c r="F8610" s="126"/>
    </row>
    <row r="8611" s="64" customFormat="1" ht="13.5" spans="6:6">
      <c r="F8611" s="126"/>
    </row>
    <row r="8612" s="64" customFormat="1" ht="13.5" spans="6:6">
      <c r="F8612" s="126"/>
    </row>
    <row r="8613" s="64" customFormat="1" ht="13.5" spans="6:6">
      <c r="F8613" s="126"/>
    </row>
    <row r="8614" s="64" customFormat="1" ht="13.5" spans="6:6">
      <c r="F8614" s="126"/>
    </row>
    <row r="8615" s="64" customFormat="1" ht="13.5" spans="6:6">
      <c r="F8615" s="126"/>
    </row>
    <row r="8616" s="64" customFormat="1" ht="13.5" spans="6:6">
      <c r="F8616" s="126"/>
    </row>
    <row r="8617" s="64" customFormat="1" ht="13.5" spans="6:6">
      <c r="F8617" s="126"/>
    </row>
    <row r="8618" s="64" customFormat="1" ht="13.5" spans="6:6">
      <c r="F8618" s="126"/>
    </row>
    <row r="8619" s="64" customFormat="1" ht="13.5" spans="6:6">
      <c r="F8619" s="126"/>
    </row>
    <row r="8620" s="64" customFormat="1" ht="13.5" spans="6:6">
      <c r="F8620" s="126"/>
    </row>
    <row r="8621" s="64" customFormat="1" ht="13.5" spans="6:6">
      <c r="F8621" s="126"/>
    </row>
    <row r="8622" s="64" customFormat="1" ht="13.5" spans="6:6">
      <c r="F8622" s="126"/>
    </row>
    <row r="8623" s="64" customFormat="1" ht="13.5" spans="6:6">
      <c r="F8623" s="126"/>
    </row>
    <row r="8624" s="64" customFormat="1" ht="13.5" spans="6:6">
      <c r="F8624" s="126"/>
    </row>
    <row r="8625" s="64" customFormat="1" ht="13.5" spans="6:6">
      <c r="F8625" s="126"/>
    </row>
    <row r="8626" s="64" customFormat="1" ht="13.5" spans="6:6">
      <c r="F8626" s="126"/>
    </row>
    <row r="8627" s="64" customFormat="1" ht="13.5" spans="6:6">
      <c r="F8627" s="126"/>
    </row>
    <row r="8628" s="64" customFormat="1" ht="13.5" spans="6:6">
      <c r="F8628" s="126"/>
    </row>
    <row r="8629" s="64" customFormat="1" ht="13.5" spans="6:6">
      <c r="F8629" s="126"/>
    </row>
    <row r="8630" s="64" customFormat="1" ht="13.5" spans="6:6">
      <c r="F8630" s="126"/>
    </row>
    <row r="8631" s="64" customFormat="1" ht="13.5" spans="6:6">
      <c r="F8631" s="126"/>
    </row>
    <row r="8632" s="64" customFormat="1" ht="13.5" spans="6:6">
      <c r="F8632" s="126"/>
    </row>
    <row r="8633" s="64" customFormat="1" ht="13.5" spans="6:6">
      <c r="F8633" s="126"/>
    </row>
    <row r="8634" s="64" customFormat="1" ht="13.5" spans="6:6">
      <c r="F8634" s="126"/>
    </row>
    <row r="8635" s="64" customFormat="1" ht="13.5" spans="6:6">
      <c r="F8635" s="126"/>
    </row>
    <row r="8636" s="64" customFormat="1" ht="13.5" spans="6:6">
      <c r="F8636" s="126"/>
    </row>
    <row r="8637" s="64" customFormat="1" ht="13.5" spans="6:6">
      <c r="F8637" s="126"/>
    </row>
    <row r="8638" s="64" customFormat="1" ht="13.5" spans="6:6">
      <c r="F8638" s="126"/>
    </row>
    <row r="8639" s="64" customFormat="1" ht="13.5" spans="6:6">
      <c r="F8639" s="126"/>
    </row>
    <row r="8640" s="64" customFormat="1" ht="13.5" spans="6:6">
      <c r="F8640" s="126"/>
    </row>
    <row r="8641" s="64" customFormat="1" ht="13.5" spans="6:6">
      <c r="F8641" s="126"/>
    </row>
    <row r="8642" s="64" customFormat="1" ht="13.5" spans="6:6">
      <c r="F8642" s="126"/>
    </row>
    <row r="8643" s="64" customFormat="1" ht="13.5" spans="6:6">
      <c r="F8643" s="126"/>
    </row>
    <row r="8644" s="64" customFormat="1" ht="13.5" spans="6:6">
      <c r="F8644" s="126"/>
    </row>
    <row r="8645" s="64" customFormat="1" ht="13.5" spans="6:6">
      <c r="F8645" s="126"/>
    </row>
    <row r="8646" s="64" customFormat="1" ht="13.5" spans="6:6">
      <c r="F8646" s="126"/>
    </row>
    <row r="8647" s="64" customFormat="1" ht="13.5" spans="6:6">
      <c r="F8647" s="126"/>
    </row>
    <row r="8648" s="64" customFormat="1" ht="13.5" spans="6:6">
      <c r="F8648" s="126"/>
    </row>
    <row r="8649" s="64" customFormat="1" ht="13.5" spans="6:6">
      <c r="F8649" s="126"/>
    </row>
    <row r="8650" s="64" customFormat="1" ht="13.5" spans="6:6">
      <c r="F8650" s="126"/>
    </row>
    <row r="8651" s="64" customFormat="1" ht="13.5" spans="6:6">
      <c r="F8651" s="126"/>
    </row>
    <row r="8652" s="64" customFormat="1" ht="13.5" spans="6:6">
      <c r="F8652" s="126"/>
    </row>
    <row r="8653" s="64" customFormat="1" ht="13.5" spans="6:6">
      <c r="F8653" s="126"/>
    </row>
    <row r="8654" s="64" customFormat="1" ht="13.5" spans="6:6">
      <c r="F8654" s="126"/>
    </row>
    <row r="8655" s="64" customFormat="1" ht="13.5" spans="6:6">
      <c r="F8655" s="126"/>
    </row>
    <row r="8656" s="64" customFormat="1" ht="13.5" spans="6:6">
      <c r="F8656" s="126"/>
    </row>
    <row r="8657" s="64" customFormat="1" ht="13.5" spans="6:6">
      <c r="F8657" s="126"/>
    </row>
    <row r="8658" s="64" customFormat="1" ht="13.5" spans="6:6">
      <c r="F8658" s="126"/>
    </row>
    <row r="8659" s="64" customFormat="1" ht="13.5" spans="6:6">
      <c r="F8659" s="126"/>
    </row>
    <row r="8660" s="64" customFormat="1" ht="13.5" spans="6:6">
      <c r="F8660" s="126"/>
    </row>
    <row r="8661" s="64" customFormat="1" ht="13.5" spans="6:6">
      <c r="F8661" s="126"/>
    </row>
    <row r="8662" s="64" customFormat="1" ht="13.5" spans="6:6">
      <c r="F8662" s="126"/>
    </row>
    <row r="8663" s="64" customFormat="1" ht="13.5" spans="6:6">
      <c r="F8663" s="126"/>
    </row>
    <row r="8664" s="64" customFormat="1" ht="13.5" spans="6:6">
      <c r="F8664" s="126"/>
    </row>
    <row r="8665" s="64" customFormat="1" ht="13.5" spans="6:6">
      <c r="F8665" s="126"/>
    </row>
    <row r="8666" s="64" customFormat="1" ht="13.5" spans="6:6">
      <c r="F8666" s="126"/>
    </row>
    <row r="8667" s="64" customFormat="1" ht="13.5" spans="6:6">
      <c r="F8667" s="126"/>
    </row>
    <row r="8668" s="64" customFormat="1" ht="13.5" spans="6:6">
      <c r="F8668" s="126"/>
    </row>
    <row r="8669" s="64" customFormat="1" ht="13.5" spans="6:6">
      <c r="F8669" s="126"/>
    </row>
    <row r="8670" s="64" customFormat="1" ht="13.5" spans="6:6">
      <c r="F8670" s="126"/>
    </row>
    <row r="8671" s="64" customFormat="1" ht="13.5" spans="6:6">
      <c r="F8671" s="126"/>
    </row>
    <row r="8672" s="64" customFormat="1" ht="13.5" spans="6:6">
      <c r="F8672" s="126"/>
    </row>
    <row r="8673" s="64" customFormat="1" ht="13.5" spans="6:6">
      <c r="F8673" s="126"/>
    </row>
    <row r="8674" s="64" customFormat="1" ht="13.5" spans="6:6">
      <c r="F8674" s="126"/>
    </row>
    <row r="8675" s="64" customFormat="1" ht="13.5" spans="6:6">
      <c r="F8675" s="126"/>
    </row>
    <row r="8676" s="64" customFormat="1" ht="13.5" spans="6:6">
      <c r="F8676" s="126"/>
    </row>
    <row r="8677" s="64" customFormat="1" ht="13.5" spans="6:6">
      <c r="F8677" s="126"/>
    </row>
    <row r="8678" s="64" customFormat="1" ht="13.5" spans="6:6">
      <c r="F8678" s="126"/>
    </row>
    <row r="8679" s="64" customFormat="1" ht="13.5" spans="6:6">
      <c r="F8679" s="126"/>
    </row>
    <row r="8680" s="64" customFormat="1" ht="13.5" spans="6:6">
      <c r="F8680" s="126"/>
    </row>
    <row r="8681" s="64" customFormat="1" ht="13.5" spans="6:6">
      <c r="F8681" s="126"/>
    </row>
    <row r="8682" s="64" customFormat="1" ht="13.5" spans="6:6">
      <c r="F8682" s="126"/>
    </row>
    <row r="8683" s="64" customFormat="1" ht="13.5" spans="6:6">
      <c r="F8683" s="126"/>
    </row>
    <row r="8684" s="64" customFormat="1" ht="13.5" spans="6:6">
      <c r="F8684" s="126"/>
    </row>
    <row r="8685" s="64" customFormat="1" ht="13.5" spans="6:6">
      <c r="F8685" s="126"/>
    </row>
    <row r="8686" s="64" customFormat="1" ht="13.5" spans="6:6">
      <c r="F8686" s="126"/>
    </row>
    <row r="8687" s="64" customFormat="1" ht="13.5" spans="6:6">
      <c r="F8687" s="126"/>
    </row>
    <row r="8688" s="64" customFormat="1" ht="13.5" spans="6:6">
      <c r="F8688" s="126"/>
    </row>
    <row r="8689" s="64" customFormat="1" ht="13.5" spans="6:6">
      <c r="F8689" s="126"/>
    </row>
    <row r="8690" s="64" customFormat="1" ht="13.5" spans="6:6">
      <c r="F8690" s="126"/>
    </row>
    <row r="8691" s="64" customFormat="1" ht="13.5" spans="6:6">
      <c r="F8691" s="126"/>
    </row>
    <row r="8692" s="64" customFormat="1" ht="13.5" spans="6:6">
      <c r="F8692" s="126"/>
    </row>
    <row r="8693" s="64" customFormat="1" ht="13.5" spans="6:6">
      <c r="F8693" s="126"/>
    </row>
    <row r="8694" s="64" customFormat="1" ht="13.5" spans="6:6">
      <c r="F8694" s="126"/>
    </row>
    <row r="8695" s="64" customFormat="1" ht="13.5" spans="6:6">
      <c r="F8695" s="126"/>
    </row>
    <row r="8696" s="64" customFormat="1" ht="13.5" spans="6:6">
      <c r="F8696" s="126"/>
    </row>
    <row r="8697" s="64" customFormat="1" ht="13.5" spans="6:6">
      <c r="F8697" s="126"/>
    </row>
    <row r="8698" s="64" customFormat="1" ht="13.5" spans="6:6">
      <c r="F8698" s="126"/>
    </row>
    <row r="8699" s="64" customFormat="1" ht="13.5" spans="6:6">
      <c r="F8699" s="126"/>
    </row>
    <row r="8700" s="64" customFormat="1" ht="13.5" spans="6:6">
      <c r="F8700" s="126"/>
    </row>
    <row r="8701" s="64" customFormat="1" ht="13.5" spans="6:6">
      <c r="F8701" s="126"/>
    </row>
    <row r="8702" s="64" customFormat="1" ht="13.5" spans="6:6">
      <c r="F8702" s="126"/>
    </row>
    <row r="8703" s="64" customFormat="1" ht="13.5" spans="6:6">
      <c r="F8703" s="126"/>
    </row>
    <row r="8704" s="64" customFormat="1" ht="13.5" spans="6:6">
      <c r="F8704" s="126"/>
    </row>
    <row r="8705" s="64" customFormat="1" ht="13.5" spans="6:6">
      <c r="F8705" s="126"/>
    </row>
    <row r="8706" s="64" customFormat="1" ht="13.5" spans="6:6">
      <c r="F8706" s="126"/>
    </row>
    <row r="8707" s="64" customFormat="1" ht="13.5" spans="6:6">
      <c r="F8707" s="126"/>
    </row>
    <row r="8708" s="64" customFormat="1" ht="13.5" spans="6:6">
      <c r="F8708" s="126"/>
    </row>
    <row r="8709" s="64" customFormat="1" ht="13.5" spans="6:6">
      <c r="F8709" s="126"/>
    </row>
    <row r="8710" s="64" customFormat="1" ht="13.5" spans="6:6">
      <c r="F8710" s="126"/>
    </row>
    <row r="8711" s="64" customFormat="1" ht="13.5" spans="6:6">
      <c r="F8711" s="126"/>
    </row>
    <row r="8712" s="64" customFormat="1" ht="13.5" spans="6:6">
      <c r="F8712" s="126"/>
    </row>
    <row r="8713" s="64" customFormat="1" ht="13.5" spans="6:6">
      <c r="F8713" s="126"/>
    </row>
    <row r="8714" s="64" customFormat="1" ht="13.5" spans="6:6">
      <c r="F8714" s="126"/>
    </row>
    <row r="8715" s="64" customFormat="1" ht="13.5" spans="6:6">
      <c r="F8715" s="126"/>
    </row>
    <row r="8716" s="64" customFormat="1" ht="13.5" spans="6:6">
      <c r="F8716" s="126"/>
    </row>
    <row r="8717" s="64" customFormat="1" ht="13.5" spans="6:6">
      <c r="F8717" s="126"/>
    </row>
    <row r="8718" s="64" customFormat="1" ht="13.5" spans="6:6">
      <c r="F8718" s="126"/>
    </row>
    <row r="8719" s="64" customFormat="1" ht="13.5" spans="6:6">
      <c r="F8719" s="126"/>
    </row>
    <row r="8720" s="64" customFormat="1" ht="13.5" spans="6:6">
      <c r="F8720" s="126"/>
    </row>
    <row r="8721" s="64" customFormat="1" ht="13.5" spans="6:6">
      <c r="F8721" s="126"/>
    </row>
    <row r="8722" s="64" customFormat="1" ht="13.5" spans="6:6">
      <c r="F8722" s="126"/>
    </row>
    <row r="8723" s="64" customFormat="1" ht="13.5" spans="6:6">
      <c r="F8723" s="126"/>
    </row>
    <row r="8724" s="64" customFormat="1" ht="13.5" spans="6:6">
      <c r="F8724" s="126"/>
    </row>
    <row r="8725" s="64" customFormat="1" ht="13.5" spans="6:6">
      <c r="F8725" s="126"/>
    </row>
    <row r="8726" s="64" customFormat="1" ht="13.5" spans="6:6">
      <c r="F8726" s="126"/>
    </row>
    <row r="8727" s="64" customFormat="1" ht="13.5" spans="6:6">
      <c r="F8727" s="126"/>
    </row>
    <row r="8728" s="64" customFormat="1" ht="13.5" spans="6:6">
      <c r="F8728" s="126"/>
    </row>
    <row r="8729" s="64" customFormat="1" ht="13.5" spans="6:6">
      <c r="F8729" s="126"/>
    </row>
    <row r="8730" s="64" customFormat="1" ht="13.5" spans="6:6">
      <c r="F8730" s="126"/>
    </row>
    <row r="8731" s="64" customFormat="1" ht="13.5" spans="6:6">
      <c r="F8731" s="126"/>
    </row>
    <row r="8732" s="64" customFormat="1" ht="13.5" spans="6:6">
      <c r="F8732" s="126"/>
    </row>
    <row r="8733" s="64" customFormat="1" ht="13.5" spans="6:6">
      <c r="F8733" s="126"/>
    </row>
    <row r="8734" s="64" customFormat="1" ht="13.5" spans="6:6">
      <c r="F8734" s="126"/>
    </row>
    <row r="8735" s="64" customFormat="1" ht="13.5" spans="6:6">
      <c r="F8735" s="126"/>
    </row>
    <row r="8736" s="64" customFormat="1" ht="13.5" spans="6:6">
      <c r="F8736" s="126"/>
    </row>
    <row r="8737" s="64" customFormat="1" ht="13.5" spans="6:6">
      <c r="F8737" s="126"/>
    </row>
    <row r="8738" s="64" customFormat="1" ht="13.5" spans="6:6">
      <c r="F8738" s="126"/>
    </row>
    <row r="8739" s="64" customFormat="1" ht="13.5" spans="6:6">
      <c r="F8739" s="126"/>
    </row>
    <row r="8740" s="64" customFormat="1" ht="13.5" spans="6:6">
      <c r="F8740" s="126"/>
    </row>
    <row r="8741" s="64" customFormat="1" ht="13.5" spans="6:6">
      <c r="F8741" s="126"/>
    </row>
    <row r="8742" s="64" customFormat="1" ht="13.5" spans="6:6">
      <c r="F8742" s="126"/>
    </row>
    <row r="8743" s="64" customFormat="1" ht="13.5" spans="6:6">
      <c r="F8743" s="126"/>
    </row>
    <row r="8744" s="64" customFormat="1" ht="13.5" spans="6:6">
      <c r="F8744" s="126"/>
    </row>
    <row r="8745" s="64" customFormat="1" ht="13.5" spans="6:6">
      <c r="F8745" s="126"/>
    </row>
    <row r="8746" s="64" customFormat="1" ht="13.5" spans="6:6">
      <c r="F8746" s="126"/>
    </row>
    <row r="8747" s="64" customFormat="1" ht="13.5" spans="6:6">
      <c r="F8747" s="126"/>
    </row>
    <row r="8748" s="64" customFormat="1" ht="13.5" spans="6:6">
      <c r="F8748" s="126"/>
    </row>
    <row r="8749" s="64" customFormat="1" ht="13.5" spans="6:6">
      <c r="F8749" s="126"/>
    </row>
    <row r="8750" s="64" customFormat="1" ht="13.5" spans="6:6">
      <c r="F8750" s="126"/>
    </row>
    <row r="8751" s="64" customFormat="1" ht="13.5" spans="6:6">
      <c r="F8751" s="126"/>
    </row>
    <row r="8752" s="64" customFormat="1" ht="13.5" spans="6:6">
      <c r="F8752" s="126"/>
    </row>
    <row r="8753" s="64" customFormat="1" ht="13.5" spans="6:6">
      <c r="F8753" s="126"/>
    </row>
    <row r="8754" s="64" customFormat="1" ht="13.5" spans="6:6">
      <c r="F8754" s="126"/>
    </row>
    <row r="8755" s="64" customFormat="1" ht="13.5" spans="6:6">
      <c r="F8755" s="126"/>
    </row>
    <row r="8756" s="64" customFormat="1" ht="13.5" spans="6:6">
      <c r="F8756" s="126"/>
    </row>
    <row r="8757" s="64" customFormat="1" ht="13.5" spans="6:6">
      <c r="F8757" s="126"/>
    </row>
    <row r="8758" s="64" customFormat="1" ht="13.5" spans="6:6">
      <c r="F8758" s="126"/>
    </row>
    <row r="8759" s="64" customFormat="1" ht="13.5" spans="6:6">
      <c r="F8759" s="126"/>
    </row>
    <row r="8760" s="64" customFormat="1" ht="13.5" spans="6:6">
      <c r="F8760" s="126"/>
    </row>
    <row r="8761" s="64" customFormat="1" ht="13.5" spans="6:6">
      <c r="F8761" s="126"/>
    </row>
    <row r="8762" s="64" customFormat="1" ht="13.5" spans="6:6">
      <c r="F8762" s="126"/>
    </row>
    <row r="8763" s="64" customFormat="1" ht="13.5" spans="6:6">
      <c r="F8763" s="126"/>
    </row>
    <row r="8764" s="64" customFormat="1" ht="13.5" spans="6:6">
      <c r="F8764" s="126"/>
    </row>
    <row r="8765" s="64" customFormat="1" ht="13.5" spans="6:6">
      <c r="F8765" s="126"/>
    </row>
    <row r="8766" s="64" customFormat="1" ht="13.5" spans="6:6">
      <c r="F8766" s="126"/>
    </row>
    <row r="8767" s="64" customFormat="1" ht="13.5" spans="6:6">
      <c r="F8767" s="126"/>
    </row>
    <row r="8768" s="64" customFormat="1" ht="13.5" spans="6:6">
      <c r="F8768" s="126"/>
    </row>
    <row r="8769" s="64" customFormat="1" ht="13.5" spans="6:6">
      <c r="F8769" s="126"/>
    </row>
    <row r="8770" s="64" customFormat="1" ht="13.5" spans="6:6">
      <c r="F8770" s="126"/>
    </row>
    <row r="8771" s="64" customFormat="1" ht="13.5" spans="6:6">
      <c r="F8771" s="126"/>
    </row>
    <row r="8772" s="64" customFormat="1" ht="13.5" spans="6:6">
      <c r="F8772" s="126"/>
    </row>
    <row r="8773" s="64" customFormat="1" ht="13.5" spans="6:6">
      <c r="F8773" s="126"/>
    </row>
    <row r="8774" s="64" customFormat="1" ht="13.5" spans="6:6">
      <c r="F8774" s="126"/>
    </row>
    <row r="8775" s="64" customFormat="1" ht="13.5" spans="6:6">
      <c r="F8775" s="126"/>
    </row>
    <row r="8776" s="64" customFormat="1" ht="13.5" spans="6:6">
      <c r="F8776" s="126"/>
    </row>
    <row r="8777" s="64" customFormat="1" ht="13.5" spans="6:6">
      <c r="F8777" s="126"/>
    </row>
    <row r="8778" s="64" customFormat="1" ht="13.5" spans="6:6">
      <c r="F8778" s="126"/>
    </row>
    <row r="8779" s="64" customFormat="1" ht="13.5" spans="6:6">
      <c r="F8779" s="126"/>
    </row>
    <row r="8780" s="64" customFormat="1" ht="13.5" spans="6:6">
      <c r="F8780" s="126"/>
    </row>
    <row r="8781" s="64" customFormat="1" ht="13.5" spans="6:6">
      <c r="F8781" s="126"/>
    </row>
    <row r="8782" s="64" customFormat="1" ht="13.5" spans="6:6">
      <c r="F8782" s="126"/>
    </row>
    <row r="8783" s="64" customFormat="1" ht="13.5" spans="6:6">
      <c r="F8783" s="126"/>
    </row>
    <row r="8784" s="64" customFormat="1" ht="13.5" spans="6:6">
      <c r="F8784" s="126"/>
    </row>
    <row r="8785" s="64" customFormat="1" ht="13.5" spans="6:6">
      <c r="F8785" s="126"/>
    </row>
    <row r="8786" s="64" customFormat="1" ht="13.5" spans="6:6">
      <c r="F8786" s="126"/>
    </row>
    <row r="8787" s="64" customFormat="1" ht="13.5" spans="6:6">
      <c r="F8787" s="126"/>
    </row>
    <row r="8788" s="64" customFormat="1" ht="13.5" spans="6:6">
      <c r="F8788" s="126"/>
    </row>
    <row r="8789" s="64" customFormat="1" ht="13.5" spans="6:6">
      <c r="F8789" s="126"/>
    </row>
    <row r="8790" s="64" customFormat="1" ht="13.5" spans="6:6">
      <c r="F8790" s="126"/>
    </row>
    <row r="8791" s="64" customFormat="1" ht="13.5" spans="6:6">
      <c r="F8791" s="126"/>
    </row>
    <row r="8792" s="64" customFormat="1" ht="13.5" spans="6:6">
      <c r="F8792" s="126"/>
    </row>
    <row r="8793" s="64" customFormat="1" ht="13.5" spans="6:6">
      <c r="F8793" s="126"/>
    </row>
    <row r="8794" s="64" customFormat="1" ht="13.5" spans="6:6">
      <c r="F8794" s="126"/>
    </row>
    <row r="8795" s="64" customFormat="1" ht="13.5" spans="6:6">
      <c r="F8795" s="126"/>
    </row>
    <row r="8796" s="64" customFormat="1" ht="13.5" spans="6:6">
      <c r="F8796" s="126"/>
    </row>
    <row r="8797" s="64" customFormat="1" ht="13.5" spans="6:6">
      <c r="F8797" s="126"/>
    </row>
    <row r="8798" s="64" customFormat="1" ht="13.5" spans="6:6">
      <c r="F8798" s="126"/>
    </row>
    <row r="8799" s="64" customFormat="1" ht="13.5" spans="6:6">
      <c r="F8799" s="126"/>
    </row>
    <row r="8800" s="64" customFormat="1" ht="13.5" spans="6:6">
      <c r="F8800" s="126"/>
    </row>
    <row r="8801" s="64" customFormat="1" ht="13.5" spans="6:6">
      <c r="F8801" s="126"/>
    </row>
    <row r="8802" s="64" customFormat="1" ht="13.5" spans="6:6">
      <c r="F8802" s="126"/>
    </row>
    <row r="8803" s="64" customFormat="1" ht="13.5" spans="6:6">
      <c r="F8803" s="126"/>
    </row>
    <row r="8804" s="64" customFormat="1" ht="13.5" spans="6:6">
      <c r="F8804" s="126"/>
    </row>
    <row r="8805" s="64" customFormat="1" ht="13.5" spans="6:6">
      <c r="F8805" s="126"/>
    </row>
    <row r="8806" s="64" customFormat="1" ht="13.5" spans="6:6">
      <c r="F8806" s="126"/>
    </row>
    <row r="8807" s="64" customFormat="1" ht="13.5" spans="6:6">
      <c r="F8807" s="126"/>
    </row>
    <row r="8808" s="64" customFormat="1" ht="13.5" spans="6:6">
      <c r="F8808" s="126"/>
    </row>
    <row r="8809" s="64" customFormat="1" ht="13.5" spans="6:6">
      <c r="F8809" s="126"/>
    </row>
    <row r="8810" s="64" customFormat="1" ht="13.5" spans="6:6">
      <c r="F8810" s="126"/>
    </row>
    <row r="8811" s="64" customFormat="1" ht="13.5" spans="6:6">
      <c r="F8811" s="126"/>
    </row>
    <row r="8812" s="64" customFormat="1" ht="13.5" spans="6:6">
      <c r="F8812" s="126"/>
    </row>
    <row r="8813" s="64" customFormat="1" ht="13.5" spans="6:6">
      <c r="F8813" s="126"/>
    </row>
    <row r="8814" s="64" customFormat="1" ht="13.5" spans="6:6">
      <c r="F8814" s="126"/>
    </row>
    <row r="8815" s="64" customFormat="1" ht="13.5" spans="6:6">
      <c r="F8815" s="126"/>
    </row>
    <row r="8816" s="64" customFormat="1" ht="13.5" spans="6:6">
      <c r="F8816" s="126"/>
    </row>
    <row r="8817" s="64" customFormat="1" ht="13.5" spans="6:6">
      <c r="F8817" s="126"/>
    </row>
    <row r="8818" s="64" customFormat="1" ht="13.5" spans="6:6">
      <c r="F8818" s="126"/>
    </row>
    <row r="8819" s="64" customFormat="1" ht="13.5" spans="6:6">
      <c r="F8819" s="126"/>
    </row>
    <row r="8820" s="64" customFormat="1" ht="13.5" spans="6:6">
      <c r="F8820" s="126"/>
    </row>
    <row r="8821" s="64" customFormat="1" ht="13.5" spans="6:6">
      <c r="F8821" s="126"/>
    </row>
    <row r="8822" s="64" customFormat="1" ht="13.5" spans="6:6">
      <c r="F8822" s="126"/>
    </row>
    <row r="8823" s="64" customFormat="1" ht="13.5" spans="6:6">
      <c r="F8823" s="126"/>
    </row>
    <row r="8824" s="64" customFormat="1" ht="13.5" spans="6:6">
      <c r="F8824" s="126"/>
    </row>
    <row r="8825" s="64" customFormat="1" ht="13.5" spans="6:6">
      <c r="F8825" s="126"/>
    </row>
    <row r="8826" s="64" customFormat="1" ht="13.5" spans="6:6">
      <c r="F8826" s="126"/>
    </row>
    <row r="8827" s="64" customFormat="1" ht="13.5" spans="6:6">
      <c r="F8827" s="126"/>
    </row>
    <row r="8828" s="64" customFormat="1" ht="13.5" spans="6:6">
      <c r="F8828" s="126"/>
    </row>
    <row r="8829" s="64" customFormat="1" ht="13.5" spans="6:6">
      <c r="F8829" s="126"/>
    </row>
    <row r="8830" s="64" customFormat="1" ht="13.5" spans="6:6">
      <c r="F8830" s="126"/>
    </row>
    <row r="8831" s="64" customFormat="1" ht="13.5" spans="6:6">
      <c r="F8831" s="126"/>
    </row>
    <row r="8832" s="64" customFormat="1" ht="13.5" spans="6:6">
      <c r="F8832" s="126"/>
    </row>
    <row r="8833" s="64" customFormat="1" ht="13.5" spans="6:6">
      <c r="F8833" s="126"/>
    </row>
    <row r="8834" s="64" customFormat="1" ht="13.5" spans="6:6">
      <c r="F8834" s="126"/>
    </row>
    <row r="8835" s="64" customFormat="1" ht="13.5" spans="6:6">
      <c r="F8835" s="126"/>
    </row>
    <row r="8836" s="64" customFormat="1" ht="13.5" spans="6:6">
      <c r="F8836" s="126"/>
    </row>
    <row r="8837" s="64" customFormat="1" ht="13.5" spans="6:6">
      <c r="F8837" s="126"/>
    </row>
    <row r="8838" s="64" customFormat="1" ht="13.5" spans="6:6">
      <c r="F8838" s="126"/>
    </row>
    <row r="8839" s="64" customFormat="1" ht="13.5" spans="6:6">
      <c r="F8839" s="126"/>
    </row>
    <row r="8840" s="64" customFormat="1" ht="13.5" spans="6:6">
      <c r="F8840" s="126"/>
    </row>
    <row r="8841" s="64" customFormat="1" ht="13.5" spans="6:6">
      <c r="F8841" s="126"/>
    </row>
    <row r="8842" s="64" customFormat="1" ht="13.5" spans="6:6">
      <c r="F8842" s="126"/>
    </row>
    <row r="8843" s="64" customFormat="1" ht="13.5" spans="6:6">
      <c r="F8843" s="126"/>
    </row>
    <row r="8844" s="64" customFormat="1" ht="13.5" spans="6:6">
      <c r="F8844" s="126"/>
    </row>
    <row r="8845" s="64" customFormat="1" ht="13.5" spans="6:6">
      <c r="F8845" s="126"/>
    </row>
    <row r="8846" s="64" customFormat="1" ht="13.5" spans="6:6">
      <c r="F8846" s="126"/>
    </row>
    <row r="8847" s="64" customFormat="1" ht="13.5" spans="6:6">
      <c r="F8847" s="126"/>
    </row>
    <row r="8848" s="64" customFormat="1" ht="13.5" spans="6:6">
      <c r="F8848" s="126"/>
    </row>
    <row r="8849" s="64" customFormat="1" ht="13.5" spans="6:6">
      <c r="F8849" s="126"/>
    </row>
    <row r="8850" s="64" customFormat="1" ht="13.5" spans="6:6">
      <c r="F8850" s="126"/>
    </row>
    <row r="8851" s="64" customFormat="1" ht="13.5" spans="6:6">
      <c r="F8851" s="126"/>
    </row>
    <row r="8852" s="64" customFormat="1" ht="13.5" spans="6:6">
      <c r="F8852" s="126"/>
    </row>
    <row r="8853" s="64" customFormat="1" ht="13.5" spans="6:6">
      <c r="F8853" s="126"/>
    </row>
    <row r="8854" s="64" customFormat="1" ht="13.5" spans="6:6">
      <c r="F8854" s="126"/>
    </row>
    <row r="8855" s="64" customFormat="1" ht="13.5" spans="6:6">
      <c r="F8855" s="126"/>
    </row>
    <row r="8856" s="64" customFormat="1" ht="13.5" spans="6:6">
      <c r="F8856" s="126"/>
    </row>
    <row r="8857" s="64" customFormat="1" ht="13.5" spans="6:6">
      <c r="F8857" s="126"/>
    </row>
    <row r="8858" s="64" customFormat="1" ht="13.5" spans="6:6">
      <c r="F8858" s="126"/>
    </row>
    <row r="8859" s="64" customFormat="1" ht="13.5" spans="6:6">
      <c r="F8859" s="126"/>
    </row>
    <row r="8860" s="64" customFormat="1" ht="13.5" spans="6:6">
      <c r="F8860" s="126"/>
    </row>
    <row r="8861" s="64" customFormat="1" ht="13.5" spans="6:6">
      <c r="F8861" s="126"/>
    </row>
    <row r="8862" s="64" customFormat="1" ht="13.5" spans="6:6">
      <c r="F8862" s="126"/>
    </row>
    <row r="8863" s="64" customFormat="1" ht="13.5" spans="6:6">
      <c r="F8863" s="126"/>
    </row>
    <row r="8864" s="64" customFormat="1" ht="13.5" spans="6:6">
      <c r="F8864" s="126"/>
    </row>
    <row r="8865" s="64" customFormat="1" ht="13.5" spans="6:6">
      <c r="F8865" s="126"/>
    </row>
    <row r="8866" s="64" customFormat="1" ht="13.5" spans="6:6">
      <c r="F8866" s="126"/>
    </row>
    <row r="8867" s="64" customFormat="1" ht="13.5" spans="6:6">
      <c r="F8867" s="126"/>
    </row>
    <row r="8868" s="64" customFormat="1" ht="13.5" spans="6:6">
      <c r="F8868" s="126"/>
    </row>
    <row r="8869" s="64" customFormat="1" ht="13.5" spans="6:6">
      <c r="F8869" s="126"/>
    </row>
    <row r="8870" s="64" customFormat="1" ht="13.5" spans="6:6">
      <c r="F8870" s="126"/>
    </row>
    <row r="8871" s="64" customFormat="1" ht="13.5" spans="6:6">
      <c r="F8871" s="126"/>
    </row>
    <row r="8872" s="64" customFormat="1" ht="13.5" spans="6:6">
      <c r="F8872" s="126"/>
    </row>
    <row r="8873" s="64" customFormat="1" ht="13.5" spans="6:6">
      <c r="F8873" s="126"/>
    </row>
    <row r="8874" s="64" customFormat="1" ht="13.5" spans="6:6">
      <c r="F8874" s="126"/>
    </row>
    <row r="8875" s="64" customFormat="1" ht="13.5" spans="6:6">
      <c r="F8875" s="126"/>
    </row>
    <row r="8876" s="64" customFormat="1" ht="13.5" spans="6:6">
      <c r="F8876" s="126"/>
    </row>
    <row r="8877" s="64" customFormat="1" ht="13.5" spans="6:6">
      <c r="F8877" s="126"/>
    </row>
    <row r="8878" s="64" customFormat="1" ht="13.5" spans="6:6">
      <c r="F8878" s="126"/>
    </row>
    <row r="8879" s="64" customFormat="1" ht="13.5" spans="6:6">
      <c r="F8879" s="126"/>
    </row>
    <row r="8880" s="64" customFormat="1" ht="13.5" spans="6:6">
      <c r="F8880" s="126"/>
    </row>
    <row r="8881" s="64" customFormat="1" ht="13.5" spans="6:6">
      <c r="F8881" s="126"/>
    </row>
    <row r="8882" s="64" customFormat="1" ht="13.5" spans="6:6">
      <c r="F8882" s="126"/>
    </row>
    <row r="8883" s="64" customFormat="1" ht="13.5" spans="6:6">
      <c r="F8883" s="126"/>
    </row>
    <row r="8884" s="64" customFormat="1" ht="13.5" spans="6:6">
      <c r="F8884" s="126"/>
    </row>
    <row r="8885" s="64" customFormat="1" ht="13.5" spans="6:6">
      <c r="F8885" s="126"/>
    </row>
    <row r="8886" s="64" customFormat="1" ht="13.5" spans="6:6">
      <c r="F8886" s="126"/>
    </row>
    <row r="8887" s="64" customFormat="1" ht="13.5" spans="6:6">
      <c r="F8887" s="126"/>
    </row>
    <row r="8888" s="64" customFormat="1" ht="13.5" spans="6:6">
      <c r="F8888" s="126"/>
    </row>
    <row r="8889" s="64" customFormat="1" ht="13.5" spans="6:6">
      <c r="F8889" s="126"/>
    </row>
    <row r="8890" s="64" customFormat="1" ht="13.5" spans="6:6">
      <c r="F8890" s="126"/>
    </row>
    <row r="8891" s="64" customFormat="1" ht="13.5" spans="6:6">
      <c r="F8891" s="126"/>
    </row>
    <row r="8892" s="64" customFormat="1" ht="13.5" spans="6:6">
      <c r="F8892" s="126"/>
    </row>
    <row r="8893" s="64" customFormat="1" ht="13.5" spans="6:6">
      <c r="F8893" s="126"/>
    </row>
    <row r="8894" s="64" customFormat="1" ht="13.5" spans="6:6">
      <c r="F8894" s="126"/>
    </row>
    <row r="8895" s="64" customFormat="1" ht="13.5" spans="6:6">
      <c r="F8895" s="126"/>
    </row>
    <row r="8896" s="64" customFormat="1" ht="13.5" spans="6:6">
      <c r="F8896" s="126"/>
    </row>
    <row r="8897" s="64" customFormat="1" ht="13.5" spans="6:6">
      <c r="F8897" s="126"/>
    </row>
    <row r="8898" s="64" customFormat="1" ht="13.5" spans="6:6">
      <c r="F8898" s="126"/>
    </row>
    <row r="8899" s="64" customFormat="1" ht="13.5" spans="6:6">
      <c r="F8899" s="126"/>
    </row>
    <row r="8900" s="64" customFormat="1" ht="13.5" spans="6:6">
      <c r="F8900" s="126"/>
    </row>
    <row r="8901" s="64" customFormat="1" ht="13.5" spans="6:6">
      <c r="F8901" s="126"/>
    </row>
    <row r="8902" s="64" customFormat="1" ht="13.5" spans="6:6">
      <c r="F8902" s="126"/>
    </row>
    <row r="8903" s="64" customFormat="1" ht="13.5" spans="6:6">
      <c r="F8903" s="126"/>
    </row>
    <row r="8904" s="64" customFormat="1" ht="13.5" spans="6:6">
      <c r="F8904" s="126"/>
    </row>
    <row r="8905" s="64" customFormat="1" ht="13.5" spans="6:6">
      <c r="F8905" s="126"/>
    </row>
    <row r="8906" s="64" customFormat="1" ht="13.5" spans="6:6">
      <c r="F8906" s="126"/>
    </row>
    <row r="8907" s="64" customFormat="1" ht="13.5" spans="6:6">
      <c r="F8907" s="126"/>
    </row>
    <row r="8908" s="64" customFormat="1" ht="13.5" spans="6:6">
      <c r="F8908" s="126"/>
    </row>
    <row r="8909" s="64" customFormat="1" ht="13.5" spans="6:6">
      <c r="F8909" s="126"/>
    </row>
    <row r="8910" s="64" customFormat="1" ht="13.5" spans="6:6">
      <c r="F8910" s="126"/>
    </row>
    <row r="8911" s="64" customFormat="1" ht="13.5" spans="6:6">
      <c r="F8911" s="126"/>
    </row>
    <row r="8912" s="64" customFormat="1" ht="13.5" spans="6:6">
      <c r="F8912" s="126"/>
    </row>
    <row r="8913" s="64" customFormat="1" ht="13.5" spans="6:6">
      <c r="F8913" s="126"/>
    </row>
    <row r="8914" s="64" customFormat="1" ht="13.5" spans="6:6">
      <c r="F8914" s="126"/>
    </row>
    <row r="8915" s="64" customFormat="1" ht="13.5" spans="6:6">
      <c r="F8915" s="126"/>
    </row>
    <row r="8916" s="64" customFormat="1" ht="13.5" spans="6:6">
      <c r="F8916" s="126"/>
    </row>
    <row r="8917" s="64" customFormat="1" ht="13.5" spans="6:6">
      <c r="F8917" s="126"/>
    </row>
    <row r="8918" s="64" customFormat="1" ht="13.5" spans="6:6">
      <c r="F8918" s="126"/>
    </row>
    <row r="8919" s="64" customFormat="1" ht="13.5" spans="6:6">
      <c r="F8919" s="126"/>
    </row>
    <row r="8920" s="64" customFormat="1" ht="13.5" spans="6:6">
      <c r="F8920" s="126"/>
    </row>
    <row r="8921" s="64" customFormat="1" ht="13.5" spans="6:6">
      <c r="F8921" s="126"/>
    </row>
    <row r="8922" s="64" customFormat="1" ht="13.5" spans="6:6">
      <c r="F8922" s="126"/>
    </row>
    <row r="8923" s="64" customFormat="1" ht="13.5" spans="6:6">
      <c r="F8923" s="126"/>
    </row>
    <row r="8924" s="64" customFormat="1" ht="13.5" spans="6:6">
      <c r="F8924" s="126"/>
    </row>
    <row r="8925" s="64" customFormat="1" ht="13.5" spans="6:6">
      <c r="F8925" s="126"/>
    </row>
    <row r="8926" s="64" customFormat="1" ht="13.5" spans="6:6">
      <c r="F8926" s="126"/>
    </row>
    <row r="8927" s="64" customFormat="1" ht="13.5" spans="6:6">
      <c r="F8927" s="126"/>
    </row>
    <row r="8928" s="64" customFormat="1" ht="13.5" spans="6:6">
      <c r="F8928" s="126"/>
    </row>
    <row r="8929" s="64" customFormat="1" ht="13.5" spans="6:6">
      <c r="F8929" s="126"/>
    </row>
    <row r="8930" s="64" customFormat="1" ht="13.5" spans="6:6">
      <c r="F8930" s="126"/>
    </row>
    <row r="8931" s="64" customFormat="1" ht="13.5" spans="6:6">
      <c r="F8931" s="126"/>
    </row>
    <row r="8932" s="64" customFormat="1" ht="13.5" spans="6:6">
      <c r="F8932" s="126"/>
    </row>
    <row r="8933" s="64" customFormat="1" ht="13.5" spans="6:6">
      <c r="F8933" s="126"/>
    </row>
    <row r="8934" s="64" customFormat="1" ht="13.5" spans="6:6">
      <c r="F8934" s="126"/>
    </row>
    <row r="8935" s="64" customFormat="1" ht="13.5" spans="6:6">
      <c r="F8935" s="126"/>
    </row>
    <row r="8936" s="64" customFormat="1" ht="13.5" spans="6:6">
      <c r="F8936" s="126"/>
    </row>
    <row r="8937" s="64" customFormat="1" ht="13.5" spans="6:6">
      <c r="F8937" s="126"/>
    </row>
    <row r="8938" s="64" customFormat="1" ht="13.5" spans="6:6">
      <c r="F8938" s="126"/>
    </row>
    <row r="8939" s="64" customFormat="1" ht="13.5" spans="6:6">
      <c r="F8939" s="126"/>
    </row>
    <row r="8940" s="64" customFormat="1" ht="13.5" spans="6:6">
      <c r="F8940" s="126"/>
    </row>
    <row r="8941" s="64" customFormat="1" ht="13.5" spans="6:6">
      <c r="F8941" s="126"/>
    </row>
    <row r="8942" s="64" customFormat="1" ht="13.5" spans="6:6">
      <c r="F8942" s="126"/>
    </row>
    <row r="8943" s="64" customFormat="1" ht="13.5" spans="6:6">
      <c r="F8943" s="126"/>
    </row>
    <row r="8944" s="64" customFormat="1" ht="13.5" spans="6:6">
      <c r="F8944" s="126"/>
    </row>
    <row r="8945" s="64" customFormat="1" ht="13.5" spans="6:6">
      <c r="F8945" s="126"/>
    </row>
    <row r="8946" s="64" customFormat="1" ht="13.5" spans="6:6">
      <c r="F8946" s="126"/>
    </row>
    <row r="8947" s="64" customFormat="1" ht="13.5" spans="6:6">
      <c r="F8947" s="126"/>
    </row>
    <row r="8948" s="64" customFormat="1" ht="13.5" spans="6:6">
      <c r="F8948" s="126"/>
    </row>
    <row r="8949" s="64" customFormat="1" ht="13.5" spans="6:6">
      <c r="F8949" s="126"/>
    </row>
    <row r="8950" s="64" customFormat="1" ht="13.5" spans="6:6">
      <c r="F8950" s="126"/>
    </row>
    <row r="8951" s="64" customFormat="1" ht="13.5" spans="6:6">
      <c r="F8951" s="126"/>
    </row>
    <row r="8952" s="64" customFormat="1" ht="13.5" spans="6:6">
      <c r="F8952" s="126"/>
    </row>
    <row r="8953" s="64" customFormat="1" ht="13.5" spans="6:6">
      <c r="F8953" s="126"/>
    </row>
    <row r="8954" s="64" customFormat="1" ht="13.5" spans="6:6">
      <c r="F8954" s="126"/>
    </row>
    <row r="8955" s="64" customFormat="1" ht="13.5" spans="6:6">
      <c r="F8955" s="126"/>
    </row>
    <row r="8956" s="64" customFormat="1" ht="13.5" spans="6:6">
      <c r="F8956" s="126"/>
    </row>
    <row r="8957" s="64" customFormat="1" ht="13.5" spans="6:6">
      <c r="F8957" s="126"/>
    </row>
    <row r="8958" s="64" customFormat="1" ht="13.5" spans="6:6">
      <c r="F8958" s="126"/>
    </row>
    <row r="8959" s="64" customFormat="1" ht="13.5" spans="6:6">
      <c r="F8959" s="126"/>
    </row>
    <row r="8960" s="64" customFormat="1" ht="13.5" spans="6:6">
      <c r="F8960" s="126"/>
    </row>
    <row r="8961" s="64" customFormat="1" ht="13.5" spans="6:6">
      <c r="F8961" s="126"/>
    </row>
    <row r="8962" s="64" customFormat="1" ht="13.5" spans="6:6">
      <c r="F8962" s="126"/>
    </row>
    <row r="8963" s="64" customFormat="1" ht="13.5" spans="6:6">
      <c r="F8963" s="126"/>
    </row>
    <row r="8964" s="64" customFormat="1" ht="13.5" spans="6:6">
      <c r="F8964" s="126"/>
    </row>
    <row r="8965" s="64" customFormat="1" ht="13.5" spans="6:6">
      <c r="F8965" s="126"/>
    </row>
    <row r="8966" s="64" customFormat="1" ht="13.5" spans="6:6">
      <c r="F8966" s="126"/>
    </row>
    <row r="8967" s="64" customFormat="1" ht="13.5" spans="6:6">
      <c r="F8967" s="126"/>
    </row>
    <row r="8968" s="64" customFormat="1" ht="13.5" spans="6:6">
      <c r="F8968" s="126"/>
    </row>
    <row r="8969" s="64" customFormat="1" ht="13.5" spans="6:6">
      <c r="F8969" s="126"/>
    </row>
    <row r="8970" s="64" customFormat="1" ht="13.5" spans="6:6">
      <c r="F8970" s="126"/>
    </row>
    <row r="8971" s="64" customFormat="1" ht="13.5" spans="6:6">
      <c r="F8971" s="126"/>
    </row>
    <row r="8972" s="64" customFormat="1" ht="13.5" spans="6:6">
      <c r="F8972" s="126"/>
    </row>
    <row r="8973" s="64" customFormat="1" ht="13.5" spans="6:6">
      <c r="F8973" s="126"/>
    </row>
    <row r="8974" s="64" customFormat="1" ht="13.5" spans="6:6">
      <c r="F8974" s="126"/>
    </row>
    <row r="8975" s="64" customFormat="1" ht="13.5" spans="6:6">
      <c r="F8975" s="126"/>
    </row>
    <row r="8976" s="64" customFormat="1" ht="13.5" spans="6:6">
      <c r="F8976" s="126"/>
    </row>
    <row r="8977" s="64" customFormat="1" ht="13.5" spans="6:6">
      <c r="F8977" s="126"/>
    </row>
    <row r="8978" s="64" customFormat="1" ht="13.5" spans="6:6">
      <c r="F8978" s="126"/>
    </row>
    <row r="8979" s="64" customFormat="1" ht="13.5" spans="6:6">
      <c r="F8979" s="126"/>
    </row>
    <row r="8980" s="64" customFormat="1" ht="13.5" spans="6:6">
      <c r="F8980" s="126"/>
    </row>
    <row r="8981" s="64" customFormat="1" ht="13.5" spans="6:6">
      <c r="F8981" s="126"/>
    </row>
    <row r="8982" s="64" customFormat="1" ht="13.5" spans="6:6">
      <c r="F8982" s="126"/>
    </row>
    <row r="8983" s="64" customFormat="1" ht="13.5" spans="6:6">
      <c r="F8983" s="126"/>
    </row>
    <row r="8984" s="64" customFormat="1" ht="13.5" spans="6:6">
      <c r="F8984" s="126"/>
    </row>
    <row r="8985" s="64" customFormat="1" ht="13.5" spans="6:6">
      <c r="F8985" s="126"/>
    </row>
    <row r="8986" s="64" customFormat="1" ht="13.5" spans="6:6">
      <c r="F8986" s="126"/>
    </row>
    <row r="8987" s="64" customFormat="1" ht="13.5" spans="6:6">
      <c r="F8987" s="126"/>
    </row>
    <row r="8988" s="64" customFormat="1" ht="13.5" spans="6:6">
      <c r="F8988" s="126"/>
    </row>
    <row r="8989" s="64" customFormat="1" ht="13.5" spans="6:6">
      <c r="F8989" s="126"/>
    </row>
    <row r="8990" s="64" customFormat="1" ht="13.5" spans="6:6">
      <c r="F8990" s="126"/>
    </row>
    <row r="8991" s="64" customFormat="1" ht="13.5" spans="6:6">
      <c r="F8991" s="126"/>
    </row>
    <row r="8992" s="64" customFormat="1" ht="13.5" spans="6:6">
      <c r="F8992" s="126"/>
    </row>
    <row r="8993" s="64" customFormat="1" ht="13.5" spans="6:6">
      <c r="F8993" s="126"/>
    </row>
    <row r="8994" s="64" customFormat="1" ht="13.5" spans="6:6">
      <c r="F8994" s="126"/>
    </row>
    <row r="8995" s="64" customFormat="1" ht="13.5" spans="6:6">
      <c r="F8995" s="126"/>
    </row>
    <row r="8996" s="64" customFormat="1" ht="13.5" spans="6:6">
      <c r="F8996" s="126"/>
    </row>
    <row r="8997" s="64" customFormat="1" ht="13.5" spans="6:6">
      <c r="F8997" s="126"/>
    </row>
    <row r="8998" s="64" customFormat="1" ht="13.5" spans="6:6">
      <c r="F8998" s="126"/>
    </row>
    <row r="8999" s="64" customFormat="1" ht="13.5" spans="6:6">
      <c r="F8999" s="126"/>
    </row>
    <row r="9000" s="64" customFormat="1" ht="13.5" spans="6:6">
      <c r="F9000" s="126"/>
    </row>
    <row r="9001" s="64" customFormat="1" ht="13.5" spans="6:6">
      <c r="F9001" s="126"/>
    </row>
    <row r="9002" s="64" customFormat="1" ht="13.5" spans="6:6">
      <c r="F9002" s="126"/>
    </row>
    <row r="9003" s="64" customFormat="1" ht="13.5" spans="6:6">
      <c r="F9003" s="126"/>
    </row>
    <row r="9004" s="64" customFormat="1" ht="13.5" spans="6:6">
      <c r="F9004" s="126"/>
    </row>
    <row r="9005" s="64" customFormat="1" ht="13.5" spans="6:6">
      <c r="F9005" s="126"/>
    </row>
    <row r="9006" s="64" customFormat="1" ht="13.5" spans="6:6">
      <c r="F9006" s="126"/>
    </row>
    <row r="9007" s="64" customFormat="1" ht="13.5" spans="6:6">
      <c r="F9007" s="126"/>
    </row>
    <row r="9008" s="64" customFormat="1" ht="13.5" spans="6:6">
      <c r="F9008" s="126"/>
    </row>
    <row r="9009" s="64" customFormat="1" ht="13.5" spans="6:6">
      <c r="F9009" s="126"/>
    </row>
    <row r="9010" s="64" customFormat="1" ht="13.5" spans="6:6">
      <c r="F9010" s="126"/>
    </row>
    <row r="9011" s="64" customFormat="1" ht="13.5" spans="6:6">
      <c r="F9011" s="126"/>
    </row>
    <row r="9012" s="64" customFormat="1" ht="13.5" spans="6:6">
      <c r="F9012" s="126"/>
    </row>
    <row r="9013" s="64" customFormat="1" ht="13.5" spans="6:6">
      <c r="F9013" s="126"/>
    </row>
    <row r="9014" s="64" customFormat="1" ht="13.5" spans="6:6">
      <c r="F9014" s="126"/>
    </row>
    <row r="9015" s="64" customFormat="1" ht="13.5" spans="6:6">
      <c r="F9015" s="126"/>
    </row>
    <row r="9016" s="64" customFormat="1" ht="13.5" spans="6:6">
      <c r="F9016" s="126"/>
    </row>
    <row r="9017" s="64" customFormat="1" ht="13.5" spans="6:6">
      <c r="F9017" s="126"/>
    </row>
    <row r="9018" s="64" customFormat="1" ht="13.5" spans="6:6">
      <c r="F9018" s="126"/>
    </row>
    <row r="9019" s="64" customFormat="1" ht="13.5" spans="6:6">
      <c r="F9019" s="126"/>
    </row>
    <row r="9020" s="64" customFormat="1" ht="13.5" spans="6:6">
      <c r="F9020" s="126"/>
    </row>
    <row r="9021" s="64" customFormat="1" ht="13.5" spans="6:6">
      <c r="F9021" s="126"/>
    </row>
    <row r="9022" s="64" customFormat="1" ht="13.5" spans="6:6">
      <c r="F9022" s="126"/>
    </row>
    <row r="9023" s="64" customFormat="1" ht="13.5" spans="6:6">
      <c r="F9023" s="126"/>
    </row>
    <row r="9024" s="64" customFormat="1" ht="13.5" spans="6:6">
      <c r="F9024" s="126"/>
    </row>
    <row r="9025" s="64" customFormat="1" ht="13.5" spans="6:6">
      <c r="F9025" s="126"/>
    </row>
    <row r="9026" s="64" customFormat="1" ht="13.5" spans="6:6">
      <c r="F9026" s="126"/>
    </row>
    <row r="9027" s="64" customFormat="1" ht="13.5" spans="6:6">
      <c r="F9027" s="126"/>
    </row>
    <row r="9028" s="64" customFormat="1" ht="13.5" spans="6:6">
      <c r="F9028" s="126"/>
    </row>
    <row r="9029" s="64" customFormat="1" ht="13.5" spans="6:6">
      <c r="F9029" s="126"/>
    </row>
    <row r="9030" s="64" customFormat="1" ht="13.5" spans="6:6">
      <c r="F9030" s="126"/>
    </row>
    <row r="9031" s="64" customFormat="1" ht="13.5" spans="6:6">
      <c r="F9031" s="126"/>
    </row>
    <row r="9032" s="64" customFormat="1" ht="13.5" spans="6:6">
      <c r="F9032" s="126"/>
    </row>
    <row r="9033" s="64" customFormat="1" ht="13.5" spans="6:6">
      <c r="F9033" s="126"/>
    </row>
    <row r="9034" s="64" customFormat="1" ht="13.5" spans="6:6">
      <c r="F9034" s="126"/>
    </row>
    <row r="9035" s="64" customFormat="1" ht="13.5" spans="6:6">
      <c r="F9035" s="126"/>
    </row>
    <row r="9036" s="64" customFormat="1" ht="13.5" spans="6:6">
      <c r="F9036" s="126"/>
    </row>
    <row r="9037" s="64" customFormat="1" ht="13.5" spans="6:6">
      <c r="F9037" s="126"/>
    </row>
    <row r="9038" s="64" customFormat="1" ht="13.5" spans="6:6">
      <c r="F9038" s="126"/>
    </row>
    <row r="9039" s="64" customFormat="1" ht="13.5" spans="6:6">
      <c r="F9039" s="126"/>
    </row>
    <row r="9040" s="64" customFormat="1" ht="13.5" spans="6:6">
      <c r="F9040" s="126"/>
    </row>
    <row r="9041" s="64" customFormat="1" ht="13.5" spans="6:6">
      <c r="F9041" s="126"/>
    </row>
    <row r="9042" s="64" customFormat="1" ht="13.5" spans="6:6">
      <c r="F9042" s="126"/>
    </row>
    <row r="9043" s="64" customFormat="1" ht="13.5" spans="6:6">
      <c r="F9043" s="126"/>
    </row>
    <row r="9044" s="64" customFormat="1" ht="13.5" spans="6:6">
      <c r="F9044" s="126"/>
    </row>
    <row r="9045" s="64" customFormat="1" ht="13.5" spans="6:6">
      <c r="F9045" s="126"/>
    </row>
    <row r="9046" s="64" customFormat="1" ht="13.5" spans="6:6">
      <c r="F9046" s="126"/>
    </row>
    <row r="9047" s="64" customFormat="1" ht="13.5" spans="6:6">
      <c r="F9047" s="126"/>
    </row>
    <row r="9048" s="64" customFormat="1" ht="13.5" spans="6:6">
      <c r="F9048" s="126"/>
    </row>
    <row r="9049" s="64" customFormat="1" ht="13.5" spans="6:6">
      <c r="F9049" s="126"/>
    </row>
    <row r="9050" s="64" customFormat="1" ht="13.5" spans="6:6">
      <c r="F9050" s="126"/>
    </row>
    <row r="9051" s="64" customFormat="1" ht="13.5" spans="6:6">
      <c r="F9051" s="126"/>
    </row>
    <row r="9052" s="64" customFormat="1" ht="13.5" spans="6:6">
      <c r="F9052" s="126"/>
    </row>
    <row r="9053" s="64" customFormat="1" ht="13.5" spans="6:6">
      <c r="F9053" s="126"/>
    </row>
    <row r="9054" s="64" customFormat="1" ht="13.5" spans="6:6">
      <c r="F9054" s="126"/>
    </row>
    <row r="9055" s="64" customFormat="1" ht="13.5" spans="6:6">
      <c r="F9055" s="126"/>
    </row>
    <row r="9056" s="64" customFormat="1" ht="13.5" spans="6:6">
      <c r="F9056" s="126"/>
    </row>
    <row r="9057" s="64" customFormat="1" ht="13.5" spans="6:6">
      <c r="F9057" s="126"/>
    </row>
    <row r="9058" s="64" customFormat="1" ht="13.5" spans="6:6">
      <c r="F9058" s="126"/>
    </row>
    <row r="9059" s="64" customFormat="1" ht="13.5" spans="6:6">
      <c r="F9059" s="126"/>
    </row>
    <row r="9060" s="64" customFormat="1" ht="13.5" spans="6:6">
      <c r="F9060" s="126"/>
    </row>
    <row r="9061" s="64" customFormat="1" ht="13.5" spans="6:6">
      <c r="F9061" s="126"/>
    </row>
    <row r="9062" s="64" customFormat="1" ht="13.5" spans="6:6">
      <c r="F9062" s="126"/>
    </row>
    <row r="9063" s="64" customFormat="1" ht="13.5" spans="6:6">
      <c r="F9063" s="126"/>
    </row>
    <row r="9064" s="64" customFormat="1" ht="13.5" spans="6:6">
      <c r="F9064" s="126"/>
    </row>
    <row r="9065" s="64" customFormat="1" ht="13.5" spans="6:6">
      <c r="F9065" s="126"/>
    </row>
    <row r="9066" s="64" customFormat="1" ht="13.5" spans="6:6">
      <c r="F9066" s="126"/>
    </row>
    <row r="9067" s="64" customFormat="1" ht="13.5" spans="6:6">
      <c r="F9067" s="126"/>
    </row>
    <row r="9068" s="64" customFormat="1" ht="13.5" spans="6:6">
      <c r="F9068" s="126"/>
    </row>
    <row r="9069" s="64" customFormat="1" ht="13.5" spans="6:6">
      <c r="F9069" s="126"/>
    </row>
    <row r="9070" s="64" customFormat="1" ht="13.5" spans="6:6">
      <c r="F9070" s="126"/>
    </row>
    <row r="9071" s="64" customFormat="1" ht="13.5" spans="6:6">
      <c r="F9071" s="126"/>
    </row>
    <row r="9072" s="64" customFormat="1" ht="13.5" spans="6:6">
      <c r="F9072" s="126"/>
    </row>
    <row r="9073" s="64" customFormat="1" ht="13.5" spans="6:6">
      <c r="F9073" s="126"/>
    </row>
    <row r="9074" s="64" customFormat="1" ht="13.5" spans="6:6">
      <c r="F9074" s="126"/>
    </row>
    <row r="9075" s="64" customFormat="1" ht="13.5" spans="6:6">
      <c r="F9075" s="126"/>
    </row>
    <row r="9076" s="64" customFormat="1" ht="13.5" spans="6:6">
      <c r="F9076" s="126"/>
    </row>
    <row r="9077" s="64" customFormat="1" ht="13.5" spans="6:6">
      <c r="F9077" s="126"/>
    </row>
    <row r="9078" s="64" customFormat="1" ht="13.5" spans="6:6">
      <c r="F9078" s="126"/>
    </row>
    <row r="9079" s="64" customFormat="1" ht="13.5" spans="6:6">
      <c r="F9079" s="126"/>
    </row>
    <row r="9080" s="64" customFormat="1" ht="13.5" spans="6:6">
      <c r="F9080" s="126"/>
    </row>
    <row r="9081" s="64" customFormat="1" ht="13.5" spans="6:6">
      <c r="F9081" s="126"/>
    </row>
    <row r="9082" s="64" customFormat="1" ht="13.5" spans="6:6">
      <c r="F9082" s="126"/>
    </row>
    <row r="9083" s="64" customFormat="1" ht="13.5" spans="6:6">
      <c r="F9083" s="126"/>
    </row>
    <row r="9084" s="64" customFormat="1" ht="13.5" spans="6:6">
      <c r="F9084" s="126"/>
    </row>
    <row r="9085" s="64" customFormat="1" ht="13.5" spans="6:6">
      <c r="F9085" s="126"/>
    </row>
    <row r="9086" s="64" customFormat="1" ht="13.5" spans="6:6">
      <c r="F9086" s="126"/>
    </row>
    <row r="9087" s="64" customFormat="1" ht="13.5" spans="6:6">
      <c r="F9087" s="126"/>
    </row>
    <row r="9088" s="64" customFormat="1" ht="13.5" spans="6:6">
      <c r="F9088" s="126"/>
    </row>
    <row r="9089" s="64" customFormat="1" ht="13.5" spans="6:6">
      <c r="F9089" s="126"/>
    </row>
    <row r="9090" s="64" customFormat="1" ht="13.5" spans="6:6">
      <c r="F9090" s="126"/>
    </row>
    <row r="9091" s="64" customFormat="1" ht="13.5" spans="6:6">
      <c r="F9091" s="126"/>
    </row>
    <row r="9092" s="64" customFormat="1" ht="13.5" spans="6:6">
      <c r="F9092" s="126"/>
    </row>
    <row r="9093" s="64" customFormat="1" ht="13.5" spans="6:6">
      <c r="F9093" s="126"/>
    </row>
    <row r="9094" s="64" customFormat="1" ht="13.5" spans="6:6">
      <c r="F9094" s="126"/>
    </row>
    <row r="9095" s="64" customFormat="1" ht="13.5" spans="6:6">
      <c r="F9095" s="126"/>
    </row>
    <row r="9096" s="64" customFormat="1" ht="13.5" spans="6:6">
      <c r="F9096" s="126"/>
    </row>
    <row r="9097" s="64" customFormat="1" ht="13.5" spans="6:6">
      <c r="F9097" s="126"/>
    </row>
    <row r="9098" s="64" customFormat="1" ht="13.5" spans="6:6">
      <c r="F9098" s="126"/>
    </row>
    <row r="9099" s="64" customFormat="1" ht="13.5" spans="6:6">
      <c r="F9099" s="126"/>
    </row>
    <row r="9100" s="64" customFormat="1" ht="13.5" spans="6:6">
      <c r="F9100" s="126"/>
    </row>
    <row r="9101" s="64" customFormat="1" ht="13.5" spans="6:6">
      <c r="F9101" s="126"/>
    </row>
    <row r="9102" s="64" customFormat="1" ht="13.5" spans="6:6">
      <c r="F9102" s="126"/>
    </row>
    <row r="9103" s="64" customFormat="1" ht="13.5" spans="6:6">
      <c r="F9103" s="126"/>
    </row>
    <row r="9104" s="64" customFormat="1" ht="13.5" spans="6:6">
      <c r="F9104" s="126"/>
    </row>
    <row r="9105" s="64" customFormat="1" ht="13.5" spans="6:6">
      <c r="F9105" s="126"/>
    </row>
    <row r="9106" s="64" customFormat="1" ht="13.5" spans="6:6">
      <c r="F9106" s="126"/>
    </row>
    <row r="9107" s="64" customFormat="1" ht="13.5" spans="6:6">
      <c r="F9107" s="126"/>
    </row>
    <row r="9108" s="64" customFormat="1" ht="13.5" spans="6:6">
      <c r="F9108" s="126"/>
    </row>
    <row r="9109" s="64" customFormat="1" ht="13.5" spans="6:6">
      <c r="F9109" s="126"/>
    </row>
    <row r="9110" s="64" customFormat="1" ht="13.5" spans="6:6">
      <c r="F9110" s="126"/>
    </row>
    <row r="9111" s="64" customFormat="1" ht="13.5" spans="6:6">
      <c r="F9111" s="126"/>
    </row>
    <row r="9112" s="64" customFormat="1" ht="13.5" spans="6:6">
      <c r="F9112" s="126"/>
    </row>
    <row r="9113" s="64" customFormat="1" ht="13.5" spans="6:6">
      <c r="F9113" s="126"/>
    </row>
    <row r="9114" s="64" customFormat="1" ht="13.5" spans="6:6">
      <c r="F9114" s="126"/>
    </row>
    <row r="9115" s="64" customFormat="1" ht="13.5" spans="6:6">
      <c r="F9115" s="126"/>
    </row>
    <row r="9116" s="64" customFormat="1" ht="13.5" spans="6:6">
      <c r="F9116" s="126"/>
    </row>
    <row r="9117" s="64" customFormat="1" ht="13.5" spans="6:6">
      <c r="F9117" s="126"/>
    </row>
    <row r="9118" s="64" customFormat="1" ht="13.5" spans="6:6">
      <c r="F9118" s="126"/>
    </row>
    <row r="9119" s="64" customFormat="1" ht="13.5" spans="6:6">
      <c r="F9119" s="126"/>
    </row>
    <row r="9120" s="64" customFormat="1" ht="13.5" spans="6:6">
      <c r="F9120" s="126"/>
    </row>
    <row r="9121" s="64" customFormat="1" ht="13.5" spans="6:6">
      <c r="F9121" s="126"/>
    </row>
    <row r="9122" s="64" customFormat="1" ht="13.5" spans="6:6">
      <c r="F9122" s="126"/>
    </row>
    <row r="9123" s="64" customFormat="1" ht="13.5" spans="6:6">
      <c r="F9123" s="126"/>
    </row>
    <row r="9124" s="64" customFormat="1" ht="13.5" spans="6:6">
      <c r="F9124" s="126"/>
    </row>
    <row r="9125" s="64" customFormat="1" ht="13.5" spans="6:6">
      <c r="F9125" s="126"/>
    </row>
    <row r="9126" s="64" customFormat="1" ht="13.5" spans="6:6">
      <c r="F9126" s="126"/>
    </row>
    <row r="9127" s="64" customFormat="1" ht="13.5" spans="6:6">
      <c r="F9127" s="126"/>
    </row>
    <row r="9128" s="64" customFormat="1" ht="13.5" spans="6:6">
      <c r="F9128" s="126"/>
    </row>
    <row r="9129" s="64" customFormat="1" ht="13.5" spans="6:6">
      <c r="F9129" s="126"/>
    </row>
    <row r="9130" s="64" customFormat="1" ht="13.5" spans="6:6">
      <c r="F9130" s="126"/>
    </row>
    <row r="9131" s="64" customFormat="1" ht="13.5" spans="6:6">
      <c r="F9131" s="126"/>
    </row>
    <row r="9132" s="64" customFormat="1" ht="13.5" spans="6:6">
      <c r="F9132" s="126"/>
    </row>
    <row r="9133" s="64" customFormat="1" ht="13.5" spans="6:6">
      <c r="F9133" s="126"/>
    </row>
    <row r="9134" s="64" customFormat="1" ht="13.5" spans="6:6">
      <c r="F9134" s="126"/>
    </row>
    <row r="9135" s="64" customFormat="1" ht="13.5" spans="6:6">
      <c r="F9135" s="126"/>
    </row>
    <row r="9136" s="64" customFormat="1" ht="13.5" spans="6:6">
      <c r="F9136" s="126"/>
    </row>
    <row r="9137" s="64" customFormat="1" ht="13.5" spans="6:6">
      <c r="F9137" s="126"/>
    </row>
    <row r="9138" s="64" customFormat="1" ht="13.5" spans="6:6">
      <c r="F9138" s="126"/>
    </row>
    <row r="9139" s="64" customFormat="1" ht="13.5" spans="6:6">
      <c r="F9139" s="126"/>
    </row>
    <row r="9140" s="64" customFormat="1" ht="13.5" spans="6:6">
      <c r="F9140" s="126"/>
    </row>
    <row r="9141" s="64" customFormat="1" ht="13.5" spans="6:6">
      <c r="F9141" s="126"/>
    </row>
    <row r="9142" s="64" customFormat="1" ht="13.5" spans="6:6">
      <c r="F9142" s="126"/>
    </row>
    <row r="9143" s="64" customFormat="1" ht="13.5" spans="6:6">
      <c r="F9143" s="126"/>
    </row>
    <row r="9144" s="64" customFormat="1" ht="13.5" spans="6:6">
      <c r="F9144" s="126"/>
    </row>
    <row r="9145" s="64" customFormat="1" ht="13.5" spans="6:6">
      <c r="F9145" s="126"/>
    </row>
    <row r="9146" s="64" customFormat="1" ht="13.5" spans="6:6">
      <c r="F9146" s="126"/>
    </row>
    <row r="9147" s="64" customFormat="1" ht="13.5" spans="6:6">
      <c r="F9147" s="126"/>
    </row>
    <row r="9148" s="64" customFormat="1" ht="13.5" spans="6:6">
      <c r="F9148" s="126"/>
    </row>
    <row r="9149" s="64" customFormat="1" ht="13.5" spans="6:6">
      <c r="F9149" s="126"/>
    </row>
    <row r="9150" s="64" customFormat="1" ht="13.5" spans="6:6">
      <c r="F9150" s="126"/>
    </row>
    <row r="9151" s="64" customFormat="1" ht="13.5" spans="6:6">
      <c r="F9151" s="126"/>
    </row>
    <row r="9152" s="64" customFormat="1" ht="13.5" spans="6:6">
      <c r="F9152" s="126"/>
    </row>
    <row r="9153" s="64" customFormat="1" ht="13.5" spans="6:6">
      <c r="F9153" s="126"/>
    </row>
    <row r="9154" s="64" customFormat="1" ht="13.5" spans="6:6">
      <c r="F9154" s="126"/>
    </row>
    <row r="9155" s="64" customFormat="1" ht="13.5" spans="6:6">
      <c r="F9155" s="126"/>
    </row>
    <row r="9156" s="64" customFormat="1" ht="13.5" spans="6:6">
      <c r="F9156" s="126"/>
    </row>
    <row r="9157" s="64" customFormat="1" ht="13.5" spans="6:6">
      <c r="F9157" s="126"/>
    </row>
    <row r="9158" s="64" customFormat="1" ht="13.5" spans="6:6">
      <c r="F9158" s="126"/>
    </row>
    <row r="9159" s="64" customFormat="1" ht="13.5" spans="6:6">
      <c r="F9159" s="126"/>
    </row>
    <row r="9160" s="64" customFormat="1" ht="13.5" spans="6:6">
      <c r="F9160" s="126"/>
    </row>
    <row r="9161" s="64" customFormat="1" ht="13.5" spans="6:6">
      <c r="F9161" s="126"/>
    </row>
    <row r="9162" s="64" customFormat="1" ht="13.5" spans="6:6">
      <c r="F9162" s="126"/>
    </row>
    <row r="9163" s="64" customFormat="1" ht="13.5" spans="6:6">
      <c r="F9163" s="126"/>
    </row>
    <row r="9164" s="64" customFormat="1" ht="13.5" spans="6:6">
      <c r="F9164" s="126"/>
    </row>
    <row r="9165" s="64" customFormat="1" ht="13.5" spans="6:6">
      <c r="F9165" s="126"/>
    </row>
    <row r="9166" s="64" customFormat="1" ht="13.5" spans="6:6">
      <c r="F9166" s="126"/>
    </row>
    <row r="9167" s="64" customFormat="1" ht="13.5" spans="6:6">
      <c r="F9167" s="126"/>
    </row>
    <row r="9168" s="64" customFormat="1" ht="13.5" spans="6:6">
      <c r="F9168" s="126"/>
    </row>
    <row r="9169" s="64" customFormat="1" ht="13.5" spans="6:6">
      <c r="F9169" s="126"/>
    </row>
    <row r="9170" s="64" customFormat="1" ht="13.5" spans="6:6">
      <c r="F9170" s="126"/>
    </row>
    <row r="9171" s="64" customFormat="1" ht="13.5" spans="6:6">
      <c r="F9171" s="126"/>
    </row>
    <row r="9172" s="64" customFormat="1" ht="13.5" spans="6:6">
      <c r="F9172" s="126"/>
    </row>
    <row r="9173" s="64" customFormat="1" ht="13.5" spans="6:6">
      <c r="F9173" s="126"/>
    </row>
    <row r="9174" s="64" customFormat="1" ht="13.5" spans="6:6">
      <c r="F9174" s="126"/>
    </row>
    <row r="9175" s="64" customFormat="1" ht="13.5" spans="6:6">
      <c r="F9175" s="126"/>
    </row>
    <row r="9176" s="64" customFormat="1" ht="13.5" spans="6:6">
      <c r="F9176" s="126"/>
    </row>
    <row r="9177" s="64" customFormat="1" ht="13.5" spans="6:6">
      <c r="F9177" s="126"/>
    </row>
    <row r="9178" s="64" customFormat="1" ht="13.5" spans="6:6">
      <c r="F9178" s="126"/>
    </row>
    <row r="9179" s="64" customFormat="1" ht="13.5" spans="6:6">
      <c r="F9179" s="126"/>
    </row>
    <row r="9180" s="64" customFormat="1" ht="13.5" spans="6:6">
      <c r="F9180" s="126"/>
    </row>
    <row r="9181" s="64" customFormat="1" ht="13.5" spans="6:6">
      <c r="F9181" s="126"/>
    </row>
    <row r="9182" s="64" customFormat="1" ht="13.5" spans="6:6">
      <c r="F9182" s="126"/>
    </row>
    <row r="9183" s="64" customFormat="1" ht="13.5" spans="6:6">
      <c r="F9183" s="126"/>
    </row>
    <row r="9184" s="64" customFormat="1" ht="13.5" spans="6:6">
      <c r="F9184" s="126"/>
    </row>
    <row r="9185" s="64" customFormat="1" ht="13.5" spans="6:6">
      <c r="F9185" s="126"/>
    </row>
    <row r="9186" s="64" customFormat="1" ht="13.5" spans="6:6">
      <c r="F9186" s="126"/>
    </row>
    <row r="9187" s="64" customFormat="1" ht="13.5" spans="6:6">
      <c r="F9187" s="126"/>
    </row>
    <row r="9188" s="64" customFormat="1" ht="13.5" spans="6:6">
      <c r="F9188" s="126"/>
    </row>
    <row r="9189" s="64" customFormat="1" ht="13.5" spans="6:6">
      <c r="F9189" s="126"/>
    </row>
    <row r="9190" s="64" customFormat="1" ht="13.5" spans="6:6">
      <c r="F9190" s="126"/>
    </row>
    <row r="9191" s="64" customFormat="1" ht="13.5" spans="6:6">
      <c r="F9191" s="126"/>
    </row>
    <row r="9192" s="64" customFormat="1" ht="13.5" spans="6:6">
      <c r="F9192" s="126"/>
    </row>
    <row r="9193" s="64" customFormat="1" ht="13.5" spans="6:6">
      <c r="F9193" s="126"/>
    </row>
    <row r="9194" s="64" customFormat="1" ht="13.5" spans="6:6">
      <c r="F9194" s="126"/>
    </row>
    <row r="9195" s="64" customFormat="1" ht="13.5" spans="6:6">
      <c r="F9195" s="126"/>
    </row>
    <row r="9196" s="64" customFormat="1" ht="13.5" spans="6:6">
      <c r="F9196" s="126"/>
    </row>
    <row r="9197" s="64" customFormat="1" ht="13.5" spans="6:6">
      <c r="F9197" s="126"/>
    </row>
    <row r="9198" s="64" customFormat="1" ht="13.5" spans="6:6">
      <c r="F9198" s="126"/>
    </row>
    <row r="9199" s="64" customFormat="1" ht="13.5" spans="6:6">
      <c r="F9199" s="126"/>
    </row>
    <row r="9200" s="64" customFormat="1" ht="13.5" spans="6:6">
      <c r="F9200" s="126"/>
    </row>
    <row r="9201" s="64" customFormat="1" ht="13.5" spans="6:6">
      <c r="F9201" s="126"/>
    </row>
    <row r="9202" s="64" customFormat="1" ht="13.5" spans="6:6">
      <c r="F9202" s="126"/>
    </row>
    <row r="9203" s="64" customFormat="1" ht="13.5" spans="6:6">
      <c r="F9203" s="126"/>
    </row>
    <row r="9204" s="64" customFormat="1" ht="13.5" spans="6:6">
      <c r="F9204" s="126"/>
    </row>
    <row r="9205" s="64" customFormat="1" ht="13.5" spans="6:6">
      <c r="F9205" s="126"/>
    </row>
    <row r="9206" s="64" customFormat="1" ht="13.5" spans="6:6">
      <c r="F9206" s="126"/>
    </row>
    <row r="9207" s="64" customFormat="1" ht="13.5" spans="6:6">
      <c r="F9207" s="126"/>
    </row>
    <row r="9208" s="64" customFormat="1" ht="13.5" spans="6:6">
      <c r="F9208" s="126"/>
    </row>
    <row r="9209" s="64" customFormat="1" ht="13.5" spans="6:6">
      <c r="F9209" s="126"/>
    </row>
    <row r="9210" s="64" customFormat="1" ht="13.5" spans="6:6">
      <c r="F9210" s="126"/>
    </row>
    <row r="9211" s="64" customFormat="1" ht="13.5" spans="6:6">
      <c r="F9211" s="126"/>
    </row>
    <row r="9212" s="64" customFormat="1" ht="13.5" spans="6:6">
      <c r="F9212" s="126"/>
    </row>
    <row r="9213" s="64" customFormat="1" ht="13.5" spans="6:6">
      <c r="F9213" s="126"/>
    </row>
    <row r="9214" s="64" customFormat="1" ht="13.5" spans="6:6">
      <c r="F9214" s="126"/>
    </row>
    <row r="9215" s="64" customFormat="1" ht="13.5" spans="6:6">
      <c r="F9215" s="126"/>
    </row>
    <row r="9216" s="64" customFormat="1" ht="13.5" spans="6:6">
      <c r="F9216" s="126"/>
    </row>
    <row r="9217" s="64" customFormat="1" ht="13.5" spans="6:6">
      <c r="F9217" s="126"/>
    </row>
    <row r="9218" s="64" customFormat="1" ht="13.5" spans="6:6">
      <c r="F9218" s="126"/>
    </row>
    <row r="9219" s="64" customFormat="1" ht="13.5" spans="6:6">
      <c r="F9219" s="126"/>
    </row>
    <row r="9220" s="64" customFormat="1" ht="13.5" spans="6:6">
      <c r="F9220" s="126"/>
    </row>
    <row r="9221" s="64" customFormat="1" ht="13.5" spans="6:6">
      <c r="F9221" s="126"/>
    </row>
    <row r="9222" s="64" customFormat="1" ht="13.5" spans="6:6">
      <c r="F9222" s="126"/>
    </row>
    <row r="9223" s="64" customFormat="1" ht="13.5" spans="6:6">
      <c r="F9223" s="126"/>
    </row>
    <row r="9224" s="64" customFormat="1" ht="13.5" spans="6:6">
      <c r="F9224" s="126"/>
    </row>
    <row r="9225" s="64" customFormat="1" ht="13.5" spans="6:6">
      <c r="F9225" s="126"/>
    </row>
    <row r="9226" s="64" customFormat="1" ht="13.5" spans="6:6">
      <c r="F9226" s="126"/>
    </row>
    <row r="9227" s="64" customFormat="1" ht="13.5" spans="6:6">
      <c r="F9227" s="126"/>
    </row>
    <row r="9228" s="64" customFormat="1" ht="13.5" spans="6:6">
      <c r="F9228" s="126"/>
    </row>
    <row r="9229" s="64" customFormat="1" ht="13.5" spans="6:6">
      <c r="F9229" s="126"/>
    </row>
    <row r="9230" s="64" customFormat="1" ht="13.5" spans="6:6">
      <c r="F9230" s="126"/>
    </row>
    <row r="9231" s="64" customFormat="1" ht="13.5" spans="6:6">
      <c r="F9231" s="126"/>
    </row>
    <row r="9232" s="64" customFormat="1" ht="13.5" spans="6:6">
      <c r="F9232" s="126"/>
    </row>
    <row r="9233" s="64" customFormat="1" ht="13.5" spans="6:6">
      <c r="F9233" s="126"/>
    </row>
    <row r="9234" s="64" customFormat="1" ht="13.5" spans="6:6">
      <c r="F9234" s="126"/>
    </row>
    <row r="9235" s="64" customFormat="1" ht="13.5" spans="6:6">
      <c r="F9235" s="126"/>
    </row>
    <row r="9236" s="64" customFormat="1" ht="13.5" spans="6:6">
      <c r="F9236" s="126"/>
    </row>
    <row r="9237" s="64" customFormat="1" ht="13.5" spans="6:6">
      <c r="F9237" s="126"/>
    </row>
    <row r="9238" s="64" customFormat="1" ht="13.5" spans="6:6">
      <c r="F9238" s="126"/>
    </row>
    <row r="9239" s="64" customFormat="1" ht="13.5" spans="6:6">
      <c r="F9239" s="126"/>
    </row>
    <row r="9240" s="64" customFormat="1" ht="13.5" spans="6:6">
      <c r="F9240" s="126"/>
    </row>
    <row r="9241" s="64" customFormat="1" ht="13.5" spans="6:6">
      <c r="F9241" s="126"/>
    </row>
    <row r="9242" s="64" customFormat="1" ht="13.5" spans="6:6">
      <c r="F9242" s="126"/>
    </row>
    <row r="9243" s="64" customFormat="1" ht="13.5" spans="6:6">
      <c r="F9243" s="126"/>
    </row>
    <row r="9244" s="64" customFormat="1" ht="13.5" spans="6:6">
      <c r="F9244" s="126"/>
    </row>
    <row r="9245" s="64" customFormat="1" ht="13.5" spans="6:6">
      <c r="F9245" s="126"/>
    </row>
    <row r="9246" s="64" customFormat="1" ht="13.5" spans="6:6">
      <c r="F9246" s="126"/>
    </row>
    <row r="9247" s="64" customFormat="1" ht="13.5" spans="6:6">
      <c r="F9247" s="126"/>
    </row>
    <row r="9248" s="64" customFormat="1" ht="13.5" spans="6:6">
      <c r="F9248" s="126"/>
    </row>
    <row r="9249" s="64" customFormat="1" ht="13.5" spans="6:6">
      <c r="F9249" s="126"/>
    </row>
    <row r="9250" s="64" customFormat="1" ht="13.5" spans="6:6">
      <c r="F9250" s="126"/>
    </row>
    <row r="9251" s="64" customFormat="1" ht="13.5" spans="6:6">
      <c r="F9251" s="126"/>
    </row>
    <row r="9252" s="64" customFormat="1" ht="13.5" spans="6:6">
      <c r="F9252" s="126"/>
    </row>
    <row r="9253" s="64" customFormat="1" ht="13.5" spans="6:6">
      <c r="F9253" s="126"/>
    </row>
    <row r="9254" s="64" customFormat="1" ht="13.5" spans="6:6">
      <c r="F9254" s="126"/>
    </row>
    <row r="9255" s="64" customFormat="1" ht="13.5" spans="6:6">
      <c r="F9255" s="126"/>
    </row>
    <row r="9256" s="64" customFormat="1" ht="13.5" spans="6:6">
      <c r="F9256" s="126"/>
    </row>
    <row r="9257" s="64" customFormat="1" ht="13.5" spans="6:6">
      <c r="F9257" s="126"/>
    </row>
    <row r="9258" s="64" customFormat="1" ht="13.5" spans="6:6">
      <c r="F9258" s="126"/>
    </row>
    <row r="9259" s="64" customFormat="1" ht="13.5" spans="6:6">
      <c r="F9259" s="126"/>
    </row>
    <row r="9260" s="64" customFormat="1" ht="13.5" spans="6:6">
      <c r="F9260" s="126"/>
    </row>
    <row r="9261" s="64" customFormat="1" ht="13.5" spans="6:6">
      <c r="F9261" s="126"/>
    </row>
    <row r="9262" s="64" customFormat="1" ht="13.5" spans="6:6">
      <c r="F9262" s="126"/>
    </row>
    <row r="9263" s="64" customFormat="1" ht="13.5" spans="6:6">
      <c r="F9263" s="126"/>
    </row>
    <row r="9264" s="64" customFormat="1" ht="13.5" spans="6:6">
      <c r="F9264" s="126"/>
    </row>
    <row r="9265" s="64" customFormat="1" ht="13.5" spans="6:6">
      <c r="F9265" s="126"/>
    </row>
    <row r="9266" s="64" customFormat="1" ht="13.5" spans="6:6">
      <c r="F9266" s="126"/>
    </row>
    <row r="9267" s="64" customFormat="1" ht="13.5" spans="6:6">
      <c r="F9267" s="126"/>
    </row>
    <row r="9268" s="64" customFormat="1" ht="13.5" spans="6:6">
      <c r="F9268" s="126"/>
    </row>
    <row r="9269" s="64" customFormat="1" ht="13.5" spans="6:6">
      <c r="F9269" s="126"/>
    </row>
    <row r="9270" s="64" customFormat="1" ht="13.5" spans="6:6">
      <c r="F9270" s="126"/>
    </row>
    <row r="9271" s="64" customFormat="1" ht="13.5" spans="6:6">
      <c r="F9271" s="126"/>
    </row>
    <row r="9272" s="64" customFormat="1" ht="13.5" spans="6:6">
      <c r="F9272" s="126"/>
    </row>
    <row r="9273" s="64" customFormat="1" ht="13.5" spans="6:6">
      <c r="F9273" s="126"/>
    </row>
    <row r="9274" s="64" customFormat="1" ht="13.5" spans="6:6">
      <c r="F9274" s="126"/>
    </row>
    <row r="9275" s="64" customFormat="1" ht="13.5" spans="6:6">
      <c r="F9275" s="126"/>
    </row>
    <row r="9276" s="64" customFormat="1" ht="13.5" spans="6:6">
      <c r="F9276" s="126"/>
    </row>
    <row r="9277" s="64" customFormat="1" ht="13.5" spans="6:6">
      <c r="F9277" s="126"/>
    </row>
    <row r="9278" s="64" customFormat="1" ht="13.5" spans="6:6">
      <c r="F9278" s="126"/>
    </row>
    <row r="9279" s="64" customFormat="1" ht="13.5" spans="6:6">
      <c r="F9279" s="126"/>
    </row>
    <row r="9280" s="64" customFormat="1" ht="13.5" spans="6:6">
      <c r="F9280" s="126"/>
    </row>
    <row r="9281" s="64" customFormat="1" ht="13.5" spans="6:6">
      <c r="F9281" s="126"/>
    </row>
    <row r="9282" s="64" customFormat="1" ht="13.5" spans="6:6">
      <c r="F9282" s="126"/>
    </row>
    <row r="9283" s="64" customFormat="1" ht="13.5" spans="6:6">
      <c r="F9283" s="126"/>
    </row>
    <row r="9284" s="64" customFormat="1" ht="13.5" spans="6:6">
      <c r="F9284" s="126"/>
    </row>
    <row r="9285" s="64" customFormat="1" ht="13.5" spans="6:6">
      <c r="F9285" s="126"/>
    </row>
    <row r="9286" s="64" customFormat="1" ht="13.5" spans="6:6">
      <c r="F9286" s="126"/>
    </row>
    <row r="9287" s="64" customFormat="1" ht="13.5" spans="6:6">
      <c r="F9287" s="126"/>
    </row>
    <row r="9288" s="64" customFormat="1" ht="13.5" spans="6:6">
      <c r="F9288" s="126"/>
    </row>
    <row r="9289" s="64" customFormat="1" ht="13.5" spans="6:6">
      <c r="F9289" s="126"/>
    </row>
    <row r="9290" s="64" customFormat="1" ht="13.5" spans="6:6">
      <c r="F9290" s="126"/>
    </row>
    <row r="9291" s="64" customFormat="1" ht="13.5" spans="6:6">
      <c r="F9291" s="126"/>
    </row>
    <row r="9292" s="64" customFormat="1" ht="13.5" spans="6:6">
      <c r="F9292" s="126"/>
    </row>
    <row r="9293" s="64" customFormat="1" ht="13.5" spans="6:6">
      <c r="F9293" s="126"/>
    </row>
    <row r="9294" s="64" customFormat="1" ht="13.5" spans="6:6">
      <c r="F9294" s="126"/>
    </row>
    <row r="9295" s="64" customFormat="1" ht="13.5" spans="6:6">
      <c r="F9295" s="126"/>
    </row>
    <row r="9296" s="64" customFormat="1" ht="13.5" spans="6:6">
      <c r="F9296" s="126"/>
    </row>
    <row r="9297" s="64" customFormat="1" ht="13.5" spans="6:6">
      <c r="F9297" s="126"/>
    </row>
    <row r="9298" s="64" customFormat="1" ht="13.5" spans="6:6">
      <c r="F9298" s="126"/>
    </row>
    <row r="9299" s="64" customFormat="1" ht="13.5" spans="6:6">
      <c r="F9299" s="126"/>
    </row>
    <row r="9300" s="64" customFormat="1" ht="13.5" spans="6:6">
      <c r="F9300" s="126"/>
    </row>
    <row r="9301" s="64" customFormat="1" ht="13.5" spans="6:6">
      <c r="F9301" s="126"/>
    </row>
    <row r="9302" s="64" customFormat="1" ht="13.5" spans="6:6">
      <c r="F9302" s="126"/>
    </row>
    <row r="9303" s="64" customFormat="1" ht="13.5" spans="6:6">
      <c r="F9303" s="126"/>
    </row>
    <row r="9304" s="64" customFormat="1" ht="13.5" spans="6:6">
      <c r="F9304" s="126"/>
    </row>
    <row r="9305" s="64" customFormat="1" ht="13.5" spans="6:6">
      <c r="F9305" s="126"/>
    </row>
    <row r="9306" s="64" customFormat="1" ht="13.5" spans="6:6">
      <c r="F9306" s="126"/>
    </row>
    <row r="9307" s="64" customFormat="1" ht="13.5" spans="6:6">
      <c r="F9307" s="126"/>
    </row>
    <row r="9308" s="64" customFormat="1" ht="13.5" spans="6:6">
      <c r="F9308" s="126"/>
    </row>
    <row r="9309" s="64" customFormat="1" ht="13.5" spans="6:6">
      <c r="F9309" s="126"/>
    </row>
    <row r="9310" s="64" customFormat="1" ht="13.5" spans="6:6">
      <c r="F9310" s="126"/>
    </row>
    <row r="9311" s="64" customFormat="1" ht="13.5" spans="6:6">
      <c r="F9311" s="126"/>
    </row>
    <row r="9312" s="64" customFormat="1" ht="13.5" spans="6:6">
      <c r="F9312" s="126"/>
    </row>
    <row r="9313" s="64" customFormat="1" ht="13.5" spans="6:6">
      <c r="F9313" s="126"/>
    </row>
    <row r="9314" s="64" customFormat="1" ht="13.5" spans="6:6">
      <c r="F9314" s="126"/>
    </row>
    <row r="9315" s="64" customFormat="1" ht="13.5" spans="6:6">
      <c r="F9315" s="126"/>
    </row>
    <row r="9316" s="64" customFormat="1" ht="13.5" spans="6:6">
      <c r="F9316" s="126"/>
    </row>
    <row r="9317" s="64" customFormat="1" ht="13.5" spans="6:6">
      <c r="F9317" s="126"/>
    </row>
    <row r="9318" s="64" customFormat="1" ht="13.5" spans="6:6">
      <c r="F9318" s="126"/>
    </row>
    <row r="9319" s="64" customFormat="1" ht="13.5" spans="6:6">
      <c r="F9319" s="126"/>
    </row>
    <row r="9320" s="64" customFormat="1" ht="13.5" spans="6:6">
      <c r="F9320" s="126"/>
    </row>
    <row r="9321" s="64" customFormat="1" ht="13.5" spans="6:6">
      <c r="F9321" s="126"/>
    </row>
    <row r="9322" s="64" customFormat="1" ht="13.5" spans="6:6">
      <c r="F9322" s="126"/>
    </row>
    <row r="9323" s="64" customFormat="1" ht="13.5" spans="6:6">
      <c r="F9323" s="126"/>
    </row>
    <row r="9324" s="64" customFormat="1" ht="13.5" spans="6:6">
      <c r="F9324" s="126"/>
    </row>
    <row r="9325" s="64" customFormat="1" ht="13.5" spans="6:6">
      <c r="F9325" s="126"/>
    </row>
    <row r="9326" s="64" customFormat="1" ht="13.5" spans="6:6">
      <c r="F9326" s="126"/>
    </row>
    <row r="9327" s="64" customFormat="1" ht="13.5" spans="6:6">
      <c r="F9327" s="126"/>
    </row>
    <row r="9328" s="64" customFormat="1" ht="13.5" spans="6:6">
      <c r="F9328" s="126"/>
    </row>
    <row r="9329" s="64" customFormat="1" ht="13.5" spans="6:6">
      <c r="F9329" s="126"/>
    </row>
    <row r="9330" s="64" customFormat="1" ht="13.5" spans="6:6">
      <c r="F9330" s="126"/>
    </row>
    <row r="9331" s="64" customFormat="1" ht="13.5" spans="6:6">
      <c r="F9331" s="126"/>
    </row>
    <row r="9332" s="64" customFormat="1" ht="13.5" spans="6:6">
      <c r="F9332" s="126"/>
    </row>
    <row r="9333" s="64" customFormat="1" ht="13.5" spans="6:6">
      <c r="F9333" s="126"/>
    </row>
    <row r="9334" s="64" customFormat="1" ht="13.5" spans="6:6">
      <c r="F9334" s="126"/>
    </row>
    <row r="9335" s="64" customFormat="1" ht="13.5" spans="6:6">
      <c r="F9335" s="126"/>
    </row>
    <row r="9336" s="64" customFormat="1" ht="13.5" spans="6:6">
      <c r="F9336" s="126"/>
    </row>
    <row r="9337" s="64" customFormat="1" ht="13.5" spans="6:6">
      <c r="F9337" s="126"/>
    </row>
    <row r="9338" s="64" customFormat="1" ht="13.5" spans="6:6">
      <c r="F9338" s="126"/>
    </row>
    <row r="9339" s="64" customFormat="1" ht="13.5" spans="6:6">
      <c r="F9339" s="126"/>
    </row>
    <row r="9340" s="64" customFormat="1" ht="13.5" spans="6:6">
      <c r="F9340" s="126"/>
    </row>
    <row r="9341" s="64" customFormat="1" ht="13.5" spans="6:6">
      <c r="F9341" s="126"/>
    </row>
    <row r="9342" s="64" customFormat="1" ht="13.5" spans="6:6">
      <c r="F9342" s="126"/>
    </row>
    <row r="9343" s="64" customFormat="1" ht="13.5" spans="6:6">
      <c r="F9343" s="126"/>
    </row>
    <row r="9344" s="64" customFormat="1" ht="13.5" spans="6:6">
      <c r="F9344" s="126"/>
    </row>
    <row r="9345" s="64" customFormat="1" ht="13.5" spans="6:6">
      <c r="F9345" s="126"/>
    </row>
    <row r="9346" s="64" customFormat="1" ht="13.5" spans="6:6">
      <c r="F9346" s="126"/>
    </row>
    <row r="9347" s="64" customFormat="1" ht="13.5" spans="6:6">
      <c r="F9347" s="126"/>
    </row>
    <row r="9348" s="64" customFormat="1" ht="13.5" spans="6:6">
      <c r="F9348" s="126"/>
    </row>
    <row r="9349" s="64" customFormat="1" ht="13.5" spans="6:6">
      <c r="F9349" s="126"/>
    </row>
    <row r="9350" s="64" customFormat="1" ht="13.5" spans="6:6">
      <c r="F9350" s="126"/>
    </row>
    <row r="9351" s="64" customFormat="1" ht="13.5" spans="6:6">
      <c r="F9351" s="126"/>
    </row>
    <row r="9352" s="64" customFormat="1" ht="13.5" spans="6:6">
      <c r="F9352" s="126"/>
    </row>
    <row r="9353" s="64" customFormat="1" ht="13.5" spans="6:6">
      <c r="F9353" s="126"/>
    </row>
    <row r="9354" s="64" customFormat="1" ht="13.5" spans="6:6">
      <c r="F9354" s="126"/>
    </row>
    <row r="9355" s="64" customFormat="1" ht="13.5" spans="6:6">
      <c r="F9355" s="126"/>
    </row>
    <row r="9356" s="64" customFormat="1" ht="13.5" spans="6:6">
      <c r="F9356" s="126"/>
    </row>
    <row r="9357" s="64" customFormat="1" ht="13.5" spans="6:6">
      <c r="F9357" s="126"/>
    </row>
    <row r="9358" s="64" customFormat="1" ht="13.5" spans="6:6">
      <c r="F9358" s="126"/>
    </row>
    <row r="9359" s="64" customFormat="1" ht="13.5" spans="6:6">
      <c r="F9359" s="126"/>
    </row>
    <row r="9360" s="64" customFormat="1" ht="13.5" spans="6:6">
      <c r="F9360" s="126"/>
    </row>
    <row r="9361" s="64" customFormat="1" ht="13.5" spans="6:6">
      <c r="F9361" s="126"/>
    </row>
    <row r="9362" s="64" customFormat="1" ht="13.5" spans="6:6">
      <c r="F9362" s="126"/>
    </row>
    <row r="9363" s="64" customFormat="1" ht="13.5" spans="6:6">
      <c r="F9363" s="126"/>
    </row>
    <row r="9364" s="64" customFormat="1" ht="13.5" spans="6:6">
      <c r="F9364" s="126"/>
    </row>
    <row r="9365" s="64" customFormat="1" ht="13.5" spans="6:6">
      <c r="F9365" s="126"/>
    </row>
    <row r="9366" s="64" customFormat="1" ht="13.5" spans="6:6">
      <c r="F9366" s="126"/>
    </row>
    <row r="9367" s="64" customFormat="1" ht="13.5" spans="6:6">
      <c r="F9367" s="126"/>
    </row>
    <row r="9368" s="64" customFormat="1" ht="13.5" spans="6:6">
      <c r="F9368" s="126"/>
    </row>
    <row r="9369" s="64" customFormat="1" ht="13.5" spans="6:6">
      <c r="F9369" s="126"/>
    </row>
    <row r="9370" s="64" customFormat="1" ht="13.5" spans="6:6">
      <c r="F9370" s="126"/>
    </row>
    <row r="9371" s="64" customFormat="1" ht="13.5" spans="6:6">
      <c r="F9371" s="126"/>
    </row>
    <row r="9372" s="64" customFormat="1" ht="13.5" spans="6:6">
      <c r="F9372" s="126"/>
    </row>
    <row r="9373" s="64" customFormat="1" ht="13.5" spans="6:6">
      <c r="F9373" s="126"/>
    </row>
    <row r="9374" s="64" customFormat="1" ht="13.5" spans="6:6">
      <c r="F9374" s="126"/>
    </row>
    <row r="9375" s="64" customFormat="1" ht="13.5" spans="6:6">
      <c r="F9375" s="126"/>
    </row>
    <row r="9376" s="64" customFormat="1" ht="13.5" spans="6:6">
      <c r="F9376" s="126"/>
    </row>
    <row r="9377" s="64" customFormat="1" ht="13.5" spans="6:6">
      <c r="F9377" s="126"/>
    </row>
    <row r="9378" s="64" customFormat="1" ht="13.5" spans="6:6">
      <c r="F9378" s="126"/>
    </row>
    <row r="9379" s="64" customFormat="1" ht="13.5" spans="6:6">
      <c r="F9379" s="126"/>
    </row>
    <row r="9380" s="64" customFormat="1" ht="13.5" spans="6:6">
      <c r="F9380" s="126"/>
    </row>
    <row r="9381" s="64" customFormat="1" ht="13.5" spans="6:6">
      <c r="F9381" s="126"/>
    </row>
    <row r="9382" s="64" customFormat="1" ht="13.5" spans="6:6">
      <c r="F9382" s="126"/>
    </row>
    <row r="9383" s="64" customFormat="1" ht="13.5" spans="6:6">
      <c r="F9383" s="126"/>
    </row>
    <row r="9384" s="64" customFormat="1" ht="13.5" spans="6:6">
      <c r="F9384" s="126"/>
    </row>
    <row r="9385" s="64" customFormat="1" ht="13.5" spans="6:6">
      <c r="F9385" s="126"/>
    </row>
    <row r="9386" s="64" customFormat="1" ht="13.5" spans="6:6">
      <c r="F9386" s="126"/>
    </row>
    <row r="9387" s="64" customFormat="1" ht="13.5" spans="6:6">
      <c r="F9387" s="126"/>
    </row>
    <row r="9388" s="64" customFormat="1" ht="13.5" spans="6:6">
      <c r="F9388" s="126"/>
    </row>
    <row r="9389" s="64" customFormat="1" ht="13.5" spans="6:6">
      <c r="F9389" s="126"/>
    </row>
    <row r="9390" s="64" customFormat="1" ht="13.5" spans="6:6">
      <c r="F9390" s="126"/>
    </row>
    <row r="9391" s="64" customFormat="1" ht="13.5" spans="6:6">
      <c r="F9391" s="126"/>
    </row>
    <row r="9392" s="64" customFormat="1" ht="13.5" spans="6:6">
      <c r="F9392" s="126"/>
    </row>
    <row r="9393" s="64" customFormat="1" ht="13.5" spans="6:6">
      <c r="F9393" s="126"/>
    </row>
    <row r="9394" s="64" customFormat="1" ht="13.5" spans="6:6">
      <c r="F9394" s="126"/>
    </row>
    <row r="9395" s="64" customFormat="1" ht="13.5" spans="6:6">
      <c r="F9395" s="126"/>
    </row>
    <row r="9396" s="64" customFormat="1" ht="13.5" spans="6:6">
      <c r="F9396" s="126"/>
    </row>
    <row r="9397" s="64" customFormat="1" ht="13.5" spans="6:6">
      <c r="F9397" s="126"/>
    </row>
    <row r="9398" s="64" customFormat="1" ht="13.5" spans="6:6">
      <c r="F9398" s="126"/>
    </row>
    <row r="9399" s="64" customFormat="1" ht="13.5" spans="6:6">
      <c r="F9399" s="126"/>
    </row>
    <row r="9400" s="64" customFormat="1" ht="13.5" spans="6:6">
      <c r="F9400" s="126"/>
    </row>
    <row r="9401" s="64" customFormat="1" ht="13.5" spans="6:6">
      <c r="F9401" s="126"/>
    </row>
    <row r="9402" s="64" customFormat="1" ht="13.5" spans="6:6">
      <c r="F9402" s="126"/>
    </row>
    <row r="9403" s="64" customFormat="1" ht="13.5" spans="6:6">
      <c r="F9403" s="126"/>
    </row>
    <row r="9404" s="64" customFormat="1" ht="13.5" spans="6:6">
      <c r="F9404" s="126"/>
    </row>
    <row r="9405" s="64" customFormat="1" ht="13.5" spans="6:6">
      <c r="F9405" s="126"/>
    </row>
    <row r="9406" s="64" customFormat="1" ht="13.5" spans="6:6">
      <c r="F9406" s="126"/>
    </row>
    <row r="9407" s="64" customFormat="1" ht="13.5" spans="6:6">
      <c r="F9407" s="126"/>
    </row>
    <row r="9408" s="64" customFormat="1" ht="13.5" spans="6:6">
      <c r="F9408" s="126"/>
    </row>
    <row r="9409" s="64" customFormat="1" ht="13.5" spans="6:6">
      <c r="F9409" s="126"/>
    </row>
    <row r="9410" s="64" customFormat="1" ht="13.5" spans="6:6">
      <c r="F9410" s="126"/>
    </row>
    <row r="9411" s="64" customFormat="1" ht="13.5" spans="6:6">
      <c r="F9411" s="126"/>
    </row>
    <row r="9412" s="64" customFormat="1" ht="13.5" spans="6:6">
      <c r="F9412" s="126"/>
    </row>
    <row r="9413" s="64" customFormat="1" ht="13.5" spans="6:6">
      <c r="F9413" s="126"/>
    </row>
    <row r="9414" s="64" customFormat="1" ht="13.5" spans="6:6">
      <c r="F9414" s="126"/>
    </row>
    <row r="9415" s="64" customFormat="1" ht="13.5" spans="6:6">
      <c r="F9415" s="126"/>
    </row>
    <row r="9416" s="64" customFormat="1" ht="13.5" spans="6:6">
      <c r="F9416" s="126"/>
    </row>
    <row r="9417" s="64" customFormat="1" ht="13.5" spans="6:6">
      <c r="F9417" s="126"/>
    </row>
    <row r="9418" s="64" customFormat="1" ht="13.5" spans="6:6">
      <c r="F9418" s="126"/>
    </row>
    <row r="9419" s="64" customFormat="1" ht="13.5" spans="6:6">
      <c r="F9419" s="126"/>
    </row>
    <row r="9420" s="64" customFormat="1" ht="13.5" spans="6:6">
      <c r="F9420" s="126"/>
    </row>
    <row r="9421" s="64" customFormat="1" ht="13.5" spans="6:6">
      <c r="F9421" s="126"/>
    </row>
    <row r="9422" s="64" customFormat="1" ht="13.5" spans="6:6">
      <c r="F9422" s="126"/>
    </row>
    <row r="9423" s="64" customFormat="1" ht="13.5" spans="6:6">
      <c r="F9423" s="126"/>
    </row>
    <row r="9424" s="64" customFormat="1" ht="13.5" spans="6:6">
      <c r="F9424" s="126"/>
    </row>
    <row r="9425" s="64" customFormat="1" ht="13.5" spans="6:6">
      <c r="F9425" s="126"/>
    </row>
    <row r="9426" s="64" customFormat="1" ht="13.5" spans="6:6">
      <c r="F9426" s="126"/>
    </row>
    <row r="9427" s="64" customFormat="1" ht="13.5" spans="6:6">
      <c r="F9427" s="126"/>
    </row>
    <row r="9428" s="64" customFormat="1" ht="13.5" spans="6:6">
      <c r="F9428" s="126"/>
    </row>
    <row r="9429" s="64" customFormat="1" ht="13.5" spans="6:6">
      <c r="F9429" s="126"/>
    </row>
    <row r="9430" s="64" customFormat="1" ht="13.5" spans="6:6">
      <c r="F9430" s="126"/>
    </row>
    <row r="9431" s="64" customFormat="1" ht="13.5" spans="6:6">
      <c r="F9431" s="126"/>
    </row>
    <row r="9432" s="64" customFormat="1" ht="13.5" spans="6:6">
      <c r="F9432" s="126"/>
    </row>
    <row r="9433" s="64" customFormat="1" ht="13.5" spans="6:6">
      <c r="F9433" s="126"/>
    </row>
    <row r="9434" s="64" customFormat="1" ht="13.5" spans="6:6">
      <c r="F9434" s="126"/>
    </row>
    <row r="9435" s="64" customFormat="1" ht="13.5" spans="6:6">
      <c r="F9435" s="126"/>
    </row>
    <row r="9436" s="64" customFormat="1" ht="13.5" spans="6:6">
      <c r="F9436" s="126"/>
    </row>
    <row r="9437" s="64" customFormat="1" ht="13.5" spans="6:6">
      <c r="F9437" s="126"/>
    </row>
    <row r="9438" s="64" customFormat="1" ht="13.5" spans="6:6">
      <c r="F9438" s="126"/>
    </row>
    <row r="9439" s="64" customFormat="1" ht="13.5" spans="6:6">
      <c r="F9439" s="126"/>
    </row>
    <row r="9440" s="64" customFormat="1" ht="13.5" spans="6:6">
      <c r="F9440" s="126"/>
    </row>
    <row r="9441" s="64" customFormat="1" ht="13.5" spans="6:6">
      <c r="F9441" s="126"/>
    </row>
    <row r="9442" s="64" customFormat="1" ht="13.5" spans="6:6">
      <c r="F9442" s="126"/>
    </row>
    <row r="9443" s="64" customFormat="1" ht="13.5" spans="6:6">
      <c r="F9443" s="126"/>
    </row>
    <row r="9444" s="64" customFormat="1" ht="13.5" spans="6:6">
      <c r="F9444" s="126"/>
    </row>
    <row r="9445" s="64" customFormat="1" ht="13.5" spans="6:6">
      <c r="F9445" s="126"/>
    </row>
    <row r="9446" s="64" customFormat="1" ht="13.5" spans="6:6">
      <c r="F9446" s="126"/>
    </row>
    <row r="9447" s="64" customFormat="1" ht="13.5" spans="6:6">
      <c r="F9447" s="126"/>
    </row>
    <row r="9448" s="64" customFormat="1" ht="13.5" spans="6:6">
      <c r="F9448" s="126"/>
    </row>
    <row r="9449" s="64" customFormat="1" ht="13.5" spans="6:6">
      <c r="F9449" s="126"/>
    </row>
    <row r="9450" s="64" customFormat="1" ht="13.5" spans="6:6">
      <c r="F9450" s="126"/>
    </row>
    <row r="9451" s="64" customFormat="1" ht="13.5" spans="6:6">
      <c r="F9451" s="126"/>
    </row>
    <row r="9452" s="64" customFormat="1" ht="13.5" spans="6:6">
      <c r="F9452" s="126"/>
    </row>
    <row r="9453" s="64" customFormat="1" ht="13.5" spans="6:6">
      <c r="F9453" s="126"/>
    </row>
    <row r="9454" s="64" customFormat="1" ht="13.5" spans="6:6">
      <c r="F9454" s="126"/>
    </row>
    <row r="9455" s="64" customFormat="1" ht="13.5" spans="6:6">
      <c r="F9455" s="126"/>
    </row>
    <row r="9456" s="64" customFormat="1" ht="13.5" spans="6:6">
      <c r="F9456" s="126"/>
    </row>
    <row r="9457" s="64" customFormat="1" ht="13.5" spans="6:6">
      <c r="F9457" s="126"/>
    </row>
    <row r="9458" s="64" customFormat="1" ht="13.5" spans="6:6">
      <c r="F9458" s="126"/>
    </row>
    <row r="9459" s="64" customFormat="1" ht="13.5" spans="6:6">
      <c r="F9459" s="126"/>
    </row>
    <row r="9460" s="64" customFormat="1" ht="13.5" spans="6:6">
      <c r="F9460" s="126"/>
    </row>
    <row r="9461" s="64" customFormat="1" ht="13.5" spans="6:6">
      <c r="F9461" s="126"/>
    </row>
    <row r="9462" s="64" customFormat="1" ht="13.5" spans="6:6">
      <c r="F9462" s="126"/>
    </row>
    <row r="9463" s="64" customFormat="1" ht="13.5" spans="6:6">
      <c r="F9463" s="126"/>
    </row>
    <row r="9464" s="64" customFormat="1" ht="13.5" spans="6:6">
      <c r="F9464" s="126"/>
    </row>
    <row r="9465" s="64" customFormat="1" ht="13.5" spans="6:6">
      <c r="F9465" s="126"/>
    </row>
    <row r="9466" s="64" customFormat="1" ht="13.5" spans="6:6">
      <c r="F9466" s="126"/>
    </row>
    <row r="9467" s="64" customFormat="1" ht="13.5" spans="6:6">
      <c r="F9467" s="126"/>
    </row>
    <row r="9468" s="64" customFormat="1" ht="13.5" spans="6:6">
      <c r="F9468" s="126"/>
    </row>
    <row r="9469" s="64" customFormat="1" ht="13.5" spans="6:6">
      <c r="F9469" s="126"/>
    </row>
    <row r="9470" s="64" customFormat="1" ht="13.5" spans="6:6">
      <c r="F9470" s="126"/>
    </row>
    <row r="9471" s="64" customFormat="1" ht="13.5" spans="6:6">
      <c r="F9471" s="126"/>
    </row>
    <row r="9472" s="64" customFormat="1" ht="13.5" spans="6:6">
      <c r="F9472" s="126"/>
    </row>
    <row r="9473" s="64" customFormat="1" ht="13.5" spans="6:6">
      <c r="F9473" s="126"/>
    </row>
    <row r="9474" s="64" customFormat="1" ht="13.5" spans="6:6">
      <c r="F9474" s="126"/>
    </row>
    <row r="9475" s="64" customFormat="1" ht="13.5" spans="6:6">
      <c r="F9475" s="126"/>
    </row>
    <row r="9476" s="64" customFormat="1" ht="13.5" spans="6:6">
      <c r="F9476" s="126"/>
    </row>
    <row r="9477" s="64" customFormat="1" ht="13.5" spans="6:6">
      <c r="F9477" s="126"/>
    </row>
    <row r="9478" s="64" customFormat="1" ht="13.5" spans="6:6">
      <c r="F9478" s="126"/>
    </row>
    <row r="9479" s="64" customFormat="1" ht="13.5" spans="6:6">
      <c r="F9479" s="126"/>
    </row>
    <row r="9480" s="64" customFormat="1" ht="13.5" spans="6:6">
      <c r="F9480" s="126"/>
    </row>
    <row r="9481" s="64" customFormat="1" ht="13.5" spans="6:6">
      <c r="F9481" s="126"/>
    </row>
    <row r="9482" s="64" customFormat="1" ht="13.5" spans="6:6">
      <c r="F9482" s="126"/>
    </row>
    <row r="9483" s="64" customFormat="1" ht="13.5" spans="6:6">
      <c r="F9483" s="126"/>
    </row>
    <row r="9484" s="64" customFormat="1" ht="13.5" spans="6:6">
      <c r="F9484" s="126"/>
    </row>
    <row r="9485" s="64" customFormat="1" ht="13.5" spans="6:6">
      <c r="F9485" s="126"/>
    </row>
    <row r="9486" s="64" customFormat="1" ht="13.5" spans="6:6">
      <c r="F9486" s="126"/>
    </row>
    <row r="9487" s="64" customFormat="1" ht="13.5" spans="6:6">
      <c r="F9487" s="126"/>
    </row>
    <row r="9488" s="64" customFormat="1" ht="13.5" spans="6:6">
      <c r="F9488" s="126"/>
    </row>
    <row r="9489" s="64" customFormat="1" ht="13.5" spans="6:6">
      <c r="F9489" s="126"/>
    </row>
    <row r="9490" s="64" customFormat="1" ht="13.5" spans="6:6">
      <c r="F9490" s="126"/>
    </row>
    <row r="9491" s="64" customFormat="1" ht="13.5" spans="6:6">
      <c r="F9491" s="126"/>
    </row>
    <row r="9492" s="64" customFormat="1" ht="13.5" spans="6:6">
      <c r="F9492" s="126"/>
    </row>
    <row r="9493" s="64" customFormat="1" ht="13.5" spans="6:6">
      <c r="F9493" s="126"/>
    </row>
    <row r="9494" s="64" customFormat="1" ht="13.5" spans="6:6">
      <c r="F9494" s="126"/>
    </row>
    <row r="9495" s="64" customFormat="1" ht="13.5" spans="6:6">
      <c r="F9495" s="126"/>
    </row>
    <row r="9496" s="64" customFormat="1" ht="13.5" spans="6:6">
      <c r="F9496" s="126"/>
    </row>
    <row r="9497" s="64" customFormat="1" ht="13.5" spans="6:6">
      <c r="F9497" s="126"/>
    </row>
    <row r="9498" s="64" customFormat="1" ht="13.5" spans="6:6">
      <c r="F9498" s="126"/>
    </row>
    <row r="9499" s="64" customFormat="1" ht="13.5" spans="6:6">
      <c r="F9499" s="126"/>
    </row>
    <row r="9500" s="64" customFormat="1" ht="13.5" spans="6:6">
      <c r="F9500" s="126"/>
    </row>
    <row r="9501" s="64" customFormat="1" ht="13.5" spans="6:6">
      <c r="F9501" s="126"/>
    </row>
    <row r="9502" s="64" customFormat="1" ht="13.5" spans="6:6">
      <c r="F9502" s="126"/>
    </row>
    <row r="9503" s="64" customFormat="1" ht="13.5" spans="6:6">
      <c r="F9503" s="126"/>
    </row>
    <row r="9504" s="64" customFormat="1" ht="13.5" spans="6:6">
      <c r="F9504" s="126"/>
    </row>
    <row r="9505" s="64" customFormat="1" ht="13.5" spans="6:6">
      <c r="F9505" s="126"/>
    </row>
    <row r="9506" s="64" customFormat="1" ht="13.5" spans="6:6">
      <c r="F9506" s="126"/>
    </row>
    <row r="9507" s="64" customFormat="1" ht="13.5" spans="6:6">
      <c r="F9507" s="126"/>
    </row>
    <row r="9508" s="64" customFormat="1" ht="13.5" spans="6:6">
      <c r="F9508" s="126"/>
    </row>
    <row r="9509" s="64" customFormat="1" ht="13.5" spans="6:6">
      <c r="F9509" s="126"/>
    </row>
    <row r="9510" s="64" customFormat="1" ht="13.5" spans="6:6">
      <c r="F9510" s="126"/>
    </row>
    <row r="9511" s="64" customFormat="1" ht="13.5" spans="6:6">
      <c r="F9511" s="126"/>
    </row>
    <row r="9512" s="64" customFormat="1" ht="13.5" spans="6:6">
      <c r="F9512" s="126"/>
    </row>
    <row r="9513" s="64" customFormat="1" ht="13.5" spans="6:6">
      <c r="F9513" s="126"/>
    </row>
    <row r="9514" s="64" customFormat="1" ht="13.5" spans="6:6">
      <c r="F9514" s="126"/>
    </row>
    <row r="9515" s="64" customFormat="1" ht="13.5" spans="6:6">
      <c r="F9515" s="126"/>
    </row>
    <row r="9516" s="64" customFormat="1" ht="13.5" spans="6:6">
      <c r="F9516" s="126"/>
    </row>
    <row r="9517" s="64" customFormat="1" ht="13.5" spans="6:6">
      <c r="F9517" s="126"/>
    </row>
    <row r="9518" s="64" customFormat="1" ht="13.5" spans="6:6">
      <c r="F9518" s="126"/>
    </row>
    <row r="9519" s="64" customFormat="1" ht="13.5" spans="6:6">
      <c r="F9519" s="126"/>
    </row>
    <row r="9520" s="64" customFormat="1" ht="13.5" spans="6:6">
      <c r="F9520" s="126"/>
    </row>
    <row r="9521" s="64" customFormat="1" ht="13.5" spans="6:6">
      <c r="F9521" s="126"/>
    </row>
    <row r="9522" s="64" customFormat="1" ht="13.5" spans="6:6">
      <c r="F9522" s="126"/>
    </row>
    <row r="9523" s="64" customFormat="1" ht="13.5" spans="6:6">
      <c r="F9523" s="126"/>
    </row>
    <row r="9524" s="64" customFormat="1" ht="13.5" spans="6:6">
      <c r="F9524" s="126"/>
    </row>
    <row r="9525" s="64" customFormat="1" ht="13.5" spans="6:6">
      <c r="F9525" s="126"/>
    </row>
    <row r="9526" s="64" customFormat="1" ht="13.5" spans="6:6">
      <c r="F9526" s="126"/>
    </row>
    <row r="9527" s="64" customFormat="1" ht="13.5" spans="6:6">
      <c r="F9527" s="126"/>
    </row>
    <row r="9528" s="64" customFormat="1" ht="13.5" spans="6:6">
      <c r="F9528" s="126"/>
    </row>
    <row r="9529" s="64" customFormat="1" ht="13.5" spans="6:6">
      <c r="F9529" s="126"/>
    </row>
    <row r="9530" s="64" customFormat="1" ht="13.5" spans="6:6">
      <c r="F9530" s="126"/>
    </row>
    <row r="9531" s="64" customFormat="1" ht="13.5" spans="6:6">
      <c r="F9531" s="126"/>
    </row>
    <row r="9532" s="64" customFormat="1" ht="13.5" spans="6:6">
      <c r="F9532" s="126"/>
    </row>
    <row r="9533" s="64" customFormat="1" ht="13.5" spans="6:6">
      <c r="F9533" s="126"/>
    </row>
    <row r="9534" s="64" customFormat="1" ht="13.5" spans="6:6">
      <c r="F9534" s="126"/>
    </row>
    <row r="9535" s="64" customFormat="1" ht="13.5" spans="6:6">
      <c r="F9535" s="126"/>
    </row>
    <row r="9536" s="64" customFormat="1" ht="13.5" spans="6:6">
      <c r="F9536" s="126"/>
    </row>
    <row r="9537" s="64" customFormat="1" ht="13.5" spans="6:6">
      <c r="F9537" s="126"/>
    </row>
    <row r="9538" s="64" customFormat="1" ht="13.5" spans="6:6">
      <c r="F9538" s="126"/>
    </row>
    <row r="9539" s="64" customFormat="1" ht="13.5" spans="6:6">
      <c r="F9539" s="126"/>
    </row>
    <row r="9540" s="64" customFormat="1" ht="13.5" spans="6:6">
      <c r="F9540" s="126"/>
    </row>
    <row r="9541" s="64" customFormat="1" ht="13.5" spans="6:6">
      <c r="F9541" s="126"/>
    </row>
    <row r="9542" s="64" customFormat="1" ht="13.5" spans="6:6">
      <c r="F9542" s="126"/>
    </row>
    <row r="9543" s="64" customFormat="1" ht="13.5" spans="6:6">
      <c r="F9543" s="126"/>
    </row>
    <row r="9544" s="64" customFormat="1" ht="13.5" spans="6:6">
      <c r="F9544" s="126"/>
    </row>
    <row r="9545" s="64" customFormat="1" ht="13.5" spans="6:6">
      <c r="F9545" s="126"/>
    </row>
    <row r="9546" s="64" customFormat="1" ht="13.5" spans="6:6">
      <c r="F9546" s="126"/>
    </row>
    <row r="9547" s="64" customFormat="1" ht="13.5" spans="6:6">
      <c r="F9547" s="126"/>
    </row>
    <row r="9548" s="64" customFormat="1" ht="13.5" spans="6:6">
      <c r="F9548" s="126"/>
    </row>
    <row r="9549" s="64" customFormat="1" ht="13.5" spans="6:6">
      <c r="F9549" s="126"/>
    </row>
    <row r="9550" s="64" customFormat="1" ht="13.5" spans="6:6">
      <c r="F9550" s="126"/>
    </row>
    <row r="9551" s="64" customFormat="1" ht="13.5" spans="6:6">
      <c r="F9551" s="126"/>
    </row>
    <row r="9552" s="64" customFormat="1" ht="13.5" spans="6:6">
      <c r="F9552" s="126"/>
    </row>
    <row r="9553" s="64" customFormat="1" ht="13.5" spans="6:6">
      <c r="F9553" s="126"/>
    </row>
    <row r="9554" s="64" customFormat="1" ht="13.5" spans="6:6">
      <c r="F9554" s="126"/>
    </row>
    <row r="9555" s="64" customFormat="1" ht="13.5" spans="6:6">
      <c r="F9555" s="126"/>
    </row>
    <row r="9556" s="64" customFormat="1" ht="13.5" spans="6:6">
      <c r="F9556" s="126"/>
    </row>
    <row r="9557" s="64" customFormat="1" ht="13.5" spans="6:6">
      <c r="F9557" s="126"/>
    </row>
    <row r="9558" s="64" customFormat="1" ht="13.5" spans="6:6">
      <c r="F9558" s="126"/>
    </row>
    <row r="9559" s="64" customFormat="1" ht="13.5" spans="6:6">
      <c r="F9559" s="126"/>
    </row>
    <row r="9560" s="64" customFormat="1" ht="13.5" spans="6:6">
      <c r="F9560" s="126"/>
    </row>
    <row r="9561" s="64" customFormat="1" ht="13.5" spans="6:6">
      <c r="F9561" s="126"/>
    </row>
    <row r="9562" s="64" customFormat="1" ht="13.5" spans="6:6">
      <c r="F9562" s="126"/>
    </row>
    <row r="9563" s="64" customFormat="1" ht="13.5" spans="6:6">
      <c r="F9563" s="126"/>
    </row>
    <row r="9564" s="64" customFormat="1" ht="13.5" spans="6:6">
      <c r="F9564" s="126"/>
    </row>
    <row r="9565" s="64" customFormat="1" ht="13.5" spans="6:6">
      <c r="F9565" s="126"/>
    </row>
    <row r="9566" s="64" customFormat="1" ht="13.5" spans="6:6">
      <c r="F9566" s="126"/>
    </row>
    <row r="9567" s="64" customFormat="1" ht="13.5" spans="6:6">
      <c r="F9567" s="126"/>
    </row>
    <row r="9568" s="64" customFormat="1" ht="13.5" spans="6:6">
      <c r="F9568" s="126"/>
    </row>
    <row r="9569" s="64" customFormat="1" ht="13.5" spans="6:6">
      <c r="F9569" s="126"/>
    </row>
    <row r="9570" s="64" customFormat="1" ht="13.5" spans="6:6">
      <c r="F9570" s="126"/>
    </row>
    <row r="9571" s="64" customFormat="1" ht="13.5" spans="6:6">
      <c r="F9571" s="126"/>
    </row>
    <row r="9572" s="64" customFormat="1" ht="13.5" spans="6:6">
      <c r="F9572" s="126"/>
    </row>
    <row r="9573" s="64" customFormat="1" ht="13.5" spans="6:6">
      <c r="F9573" s="126"/>
    </row>
    <row r="9574" s="64" customFormat="1" ht="13.5" spans="6:6">
      <c r="F9574" s="126"/>
    </row>
    <row r="9575" s="64" customFormat="1" ht="13.5" spans="6:6">
      <c r="F9575" s="126"/>
    </row>
    <row r="9576" s="64" customFormat="1" ht="13.5" spans="6:6">
      <c r="F9576" s="126"/>
    </row>
    <row r="9577" s="64" customFormat="1" ht="13.5" spans="6:6">
      <c r="F9577" s="126"/>
    </row>
    <row r="9578" s="64" customFormat="1" ht="13.5" spans="6:6">
      <c r="F9578" s="126"/>
    </row>
    <row r="9579" s="64" customFormat="1" ht="13.5" spans="6:6">
      <c r="F9579" s="126"/>
    </row>
    <row r="9580" s="64" customFormat="1" ht="13.5" spans="6:6">
      <c r="F9580" s="126"/>
    </row>
    <row r="9581" s="64" customFormat="1" ht="13.5" spans="6:6">
      <c r="F9581" s="126"/>
    </row>
    <row r="9582" s="64" customFormat="1" ht="13.5" spans="6:6">
      <c r="F9582" s="126"/>
    </row>
    <row r="9583" s="64" customFormat="1" ht="13.5" spans="6:6">
      <c r="F9583" s="126"/>
    </row>
    <row r="9584" s="64" customFormat="1" ht="13.5" spans="6:6">
      <c r="F9584" s="126"/>
    </row>
    <row r="9585" s="64" customFormat="1" ht="13.5" spans="6:6">
      <c r="F9585" s="126"/>
    </row>
    <row r="9586" s="64" customFormat="1" ht="13.5" spans="6:6">
      <c r="F9586" s="126"/>
    </row>
    <row r="9587" s="64" customFormat="1" ht="13.5" spans="6:6">
      <c r="F9587" s="126"/>
    </row>
    <row r="9588" s="64" customFormat="1" ht="13.5" spans="6:6">
      <c r="F9588" s="126"/>
    </row>
    <row r="9589" s="64" customFormat="1" ht="13.5" spans="6:6">
      <c r="F9589" s="126"/>
    </row>
    <row r="9590" s="64" customFormat="1" ht="13.5" spans="6:6">
      <c r="F9590" s="126"/>
    </row>
    <row r="9591" s="64" customFormat="1" ht="13.5" spans="6:6">
      <c r="F9591" s="126"/>
    </row>
    <row r="9592" s="64" customFormat="1" ht="13.5" spans="6:6">
      <c r="F9592" s="126"/>
    </row>
    <row r="9593" s="64" customFormat="1" ht="13.5" spans="6:6">
      <c r="F9593" s="126"/>
    </row>
    <row r="9594" s="64" customFormat="1" ht="13.5" spans="6:6">
      <c r="F9594" s="126"/>
    </row>
    <row r="9595" s="64" customFormat="1" ht="13.5" spans="6:6">
      <c r="F9595" s="126"/>
    </row>
    <row r="9596" s="64" customFormat="1" ht="13.5" spans="6:6">
      <c r="F9596" s="126"/>
    </row>
    <row r="9597" s="64" customFormat="1" ht="13.5" spans="6:6">
      <c r="F9597" s="126"/>
    </row>
    <row r="9598" s="64" customFormat="1" ht="13.5" spans="6:6">
      <c r="F9598" s="126"/>
    </row>
    <row r="9599" s="64" customFormat="1" ht="13.5" spans="6:6">
      <c r="F9599" s="126"/>
    </row>
    <row r="9600" s="64" customFormat="1" ht="13.5" spans="6:6">
      <c r="F9600" s="126"/>
    </row>
    <row r="9601" s="64" customFormat="1" ht="13.5" spans="6:6">
      <c r="F9601" s="126"/>
    </row>
    <row r="9602" s="64" customFormat="1" ht="13.5" spans="6:6">
      <c r="F9602" s="126"/>
    </row>
    <row r="9603" s="64" customFormat="1" ht="13.5" spans="6:6">
      <c r="F9603" s="126"/>
    </row>
    <row r="9604" s="64" customFormat="1" ht="13.5" spans="6:6">
      <c r="F9604" s="126"/>
    </row>
    <row r="9605" s="64" customFormat="1" ht="13.5" spans="6:6">
      <c r="F9605" s="126"/>
    </row>
    <row r="9606" s="64" customFormat="1" ht="13.5" spans="6:6">
      <c r="F9606" s="126"/>
    </row>
    <row r="9607" s="64" customFormat="1" ht="13.5" spans="6:6">
      <c r="F9607" s="126"/>
    </row>
    <row r="9608" s="64" customFormat="1" ht="13.5" spans="6:6">
      <c r="F9608" s="126"/>
    </row>
    <row r="9609" s="64" customFormat="1" ht="13.5" spans="6:6">
      <c r="F9609" s="126"/>
    </row>
    <row r="9610" s="64" customFormat="1" ht="13.5" spans="6:6">
      <c r="F9610" s="126"/>
    </row>
    <row r="9611" s="64" customFormat="1" ht="13.5" spans="6:6">
      <c r="F9611" s="126"/>
    </row>
    <row r="9612" s="64" customFormat="1" ht="13.5" spans="6:6">
      <c r="F9612" s="126"/>
    </row>
    <row r="9613" s="64" customFormat="1" ht="13.5" spans="6:6">
      <c r="F9613" s="126"/>
    </row>
    <row r="9614" s="64" customFormat="1" ht="13.5" spans="6:6">
      <c r="F9614" s="126"/>
    </row>
    <row r="9615" s="64" customFormat="1" ht="13.5" spans="6:6">
      <c r="F9615" s="126"/>
    </row>
    <row r="9616" s="64" customFormat="1" ht="13.5" spans="6:6">
      <c r="F9616" s="126"/>
    </row>
    <row r="9617" s="64" customFormat="1" ht="13.5" spans="6:6">
      <c r="F9617" s="126"/>
    </row>
    <row r="9618" s="64" customFormat="1" ht="13.5" spans="6:6">
      <c r="F9618" s="126"/>
    </row>
    <row r="9619" s="64" customFormat="1" ht="13.5" spans="6:6">
      <c r="F9619" s="126"/>
    </row>
    <row r="9620" s="64" customFormat="1" ht="13.5" spans="6:6">
      <c r="F9620" s="126"/>
    </row>
    <row r="9621" s="64" customFormat="1" ht="13.5" spans="6:6">
      <c r="F9621" s="126"/>
    </row>
    <row r="9622" s="64" customFormat="1" ht="13.5" spans="6:6">
      <c r="F9622" s="126"/>
    </row>
    <row r="9623" s="64" customFormat="1" ht="13.5" spans="6:6">
      <c r="F9623" s="126"/>
    </row>
    <row r="9624" s="64" customFormat="1" ht="13.5" spans="6:6">
      <c r="F9624" s="126"/>
    </row>
    <row r="9625" s="64" customFormat="1" ht="13.5" spans="6:6">
      <c r="F9625" s="126"/>
    </row>
    <row r="9626" s="64" customFormat="1" ht="13.5" spans="6:6">
      <c r="F9626" s="126"/>
    </row>
    <row r="9627" s="64" customFormat="1" ht="13.5" spans="6:6">
      <c r="F9627" s="126"/>
    </row>
    <row r="9628" s="64" customFormat="1" ht="13.5" spans="6:6">
      <c r="F9628" s="126"/>
    </row>
    <row r="9629" s="64" customFormat="1" ht="13.5" spans="6:6">
      <c r="F9629" s="126"/>
    </row>
    <row r="9630" s="64" customFormat="1" ht="13.5" spans="6:6">
      <c r="F9630" s="126"/>
    </row>
    <row r="9631" s="64" customFormat="1" ht="13.5" spans="6:6">
      <c r="F9631" s="126"/>
    </row>
    <row r="9632" s="64" customFormat="1" ht="13.5" spans="6:6">
      <c r="F9632" s="126"/>
    </row>
    <row r="9633" s="64" customFormat="1" ht="13.5" spans="6:6">
      <c r="F9633" s="126"/>
    </row>
    <row r="9634" s="64" customFormat="1" ht="13.5" spans="6:6">
      <c r="F9634" s="126"/>
    </row>
    <row r="9635" s="64" customFormat="1" ht="13.5" spans="6:6">
      <c r="F9635" s="126"/>
    </row>
    <row r="9636" s="64" customFormat="1" ht="13.5" spans="6:6">
      <c r="F9636" s="126"/>
    </row>
    <row r="9637" s="64" customFormat="1" ht="13.5" spans="6:6">
      <c r="F9637" s="126"/>
    </row>
    <row r="9638" s="64" customFormat="1" ht="13.5" spans="6:6">
      <c r="F9638" s="126"/>
    </row>
    <row r="9639" s="64" customFormat="1" ht="13.5" spans="6:6">
      <c r="F9639" s="126"/>
    </row>
    <row r="9640" s="64" customFormat="1" ht="13.5" spans="6:6">
      <c r="F9640" s="126"/>
    </row>
    <row r="9641" s="64" customFormat="1" ht="13.5" spans="6:6">
      <c r="F9641" s="126"/>
    </row>
    <row r="9642" s="64" customFormat="1" ht="13.5" spans="6:6">
      <c r="F9642" s="126"/>
    </row>
    <row r="9643" s="64" customFormat="1" ht="13.5" spans="6:6">
      <c r="F9643" s="126"/>
    </row>
    <row r="9644" s="64" customFormat="1" ht="13.5" spans="6:6">
      <c r="F9644" s="126"/>
    </row>
    <row r="9645" s="64" customFormat="1" ht="13.5" spans="6:6">
      <c r="F9645" s="126"/>
    </row>
    <row r="9646" s="64" customFormat="1" ht="13.5" spans="6:6">
      <c r="F9646" s="126"/>
    </row>
    <row r="9647" s="64" customFormat="1" ht="13.5" spans="6:6">
      <c r="F9647" s="126"/>
    </row>
    <row r="9648" s="64" customFormat="1" ht="13.5" spans="6:6">
      <c r="F9648" s="126"/>
    </row>
    <row r="9649" s="64" customFormat="1" ht="13.5" spans="6:6">
      <c r="F9649" s="126"/>
    </row>
    <row r="9650" s="64" customFormat="1" ht="13.5" spans="6:6">
      <c r="F9650" s="126"/>
    </row>
    <row r="9651" s="64" customFormat="1" ht="13.5" spans="6:6">
      <c r="F9651" s="126"/>
    </row>
    <row r="9652" s="64" customFormat="1" ht="13.5" spans="6:6">
      <c r="F9652" s="126"/>
    </row>
    <row r="9653" s="64" customFormat="1" ht="13.5" spans="6:6">
      <c r="F9653" s="126"/>
    </row>
    <row r="9654" s="64" customFormat="1" ht="13.5" spans="6:6">
      <c r="F9654" s="126"/>
    </row>
    <row r="9655" s="64" customFormat="1" ht="13.5" spans="6:6">
      <c r="F9655" s="126"/>
    </row>
    <row r="9656" s="64" customFormat="1" ht="13.5" spans="6:6">
      <c r="F9656" s="126"/>
    </row>
    <row r="9657" s="64" customFormat="1" ht="13.5" spans="6:6">
      <c r="F9657" s="126"/>
    </row>
    <row r="9658" s="64" customFormat="1" ht="13.5" spans="6:6">
      <c r="F9658" s="126"/>
    </row>
    <row r="9659" s="64" customFormat="1" ht="13.5" spans="6:6">
      <c r="F9659" s="126"/>
    </row>
    <row r="9660" s="64" customFormat="1" ht="13.5" spans="6:6">
      <c r="F9660" s="126"/>
    </row>
    <row r="9661" s="64" customFormat="1" ht="13.5" spans="6:6">
      <c r="F9661" s="126"/>
    </row>
    <row r="9662" s="64" customFormat="1" ht="13.5" spans="6:6">
      <c r="F9662" s="126"/>
    </row>
    <row r="9663" s="64" customFormat="1" ht="13.5" spans="6:6">
      <c r="F9663" s="126"/>
    </row>
    <row r="9664" s="64" customFormat="1" ht="13.5" spans="6:6">
      <c r="F9664" s="126"/>
    </row>
    <row r="9665" s="64" customFormat="1" ht="13.5" spans="6:6">
      <c r="F9665" s="126"/>
    </row>
    <row r="9666" s="64" customFormat="1" ht="13.5" spans="6:6">
      <c r="F9666" s="126"/>
    </row>
    <row r="9667" s="64" customFormat="1" ht="13.5" spans="6:6">
      <c r="F9667" s="126"/>
    </row>
    <row r="9668" s="64" customFormat="1" ht="13.5" spans="6:6">
      <c r="F9668" s="126"/>
    </row>
    <row r="9669" s="64" customFormat="1" ht="13.5" spans="6:6">
      <c r="F9669" s="126"/>
    </row>
    <row r="9670" s="64" customFormat="1" ht="13.5" spans="6:6">
      <c r="F9670" s="126"/>
    </row>
    <row r="9671" s="64" customFormat="1" ht="13.5" spans="6:6">
      <c r="F9671" s="126"/>
    </row>
    <row r="9672" s="64" customFormat="1" ht="13.5" spans="6:6">
      <c r="F9672" s="126"/>
    </row>
    <row r="9673" s="64" customFormat="1" ht="13.5" spans="6:6">
      <c r="F9673" s="126"/>
    </row>
    <row r="9674" s="64" customFormat="1" ht="13.5" spans="6:6">
      <c r="F9674" s="126"/>
    </row>
    <row r="9675" s="64" customFormat="1" ht="13.5" spans="6:6">
      <c r="F9675" s="126"/>
    </row>
    <row r="9676" s="64" customFormat="1" ht="13.5" spans="6:6">
      <c r="F9676" s="126"/>
    </row>
    <row r="9677" s="64" customFormat="1" ht="13.5" spans="6:6">
      <c r="F9677" s="126"/>
    </row>
    <row r="9678" s="64" customFormat="1" ht="13.5" spans="6:6">
      <c r="F9678" s="126"/>
    </row>
    <row r="9679" s="64" customFormat="1" ht="13.5" spans="6:6">
      <c r="F9679" s="126"/>
    </row>
    <row r="9680" s="64" customFormat="1" ht="13.5" spans="6:6">
      <c r="F9680" s="126"/>
    </row>
    <row r="9681" s="64" customFormat="1" ht="13.5" spans="6:6">
      <c r="F9681" s="126"/>
    </row>
    <row r="9682" s="64" customFormat="1" ht="13.5" spans="6:6">
      <c r="F9682" s="126"/>
    </row>
    <row r="9683" s="64" customFormat="1" ht="13.5" spans="6:6">
      <c r="F9683" s="126"/>
    </row>
    <row r="9684" s="64" customFormat="1" ht="13.5" spans="6:6">
      <c r="F9684" s="126"/>
    </row>
    <row r="9685" s="64" customFormat="1" ht="13.5" spans="6:6">
      <c r="F9685" s="126"/>
    </row>
    <row r="9686" s="64" customFormat="1" ht="13.5" spans="6:6">
      <c r="F9686" s="126"/>
    </row>
    <row r="9687" s="64" customFormat="1" ht="13.5" spans="6:6">
      <c r="F9687" s="126"/>
    </row>
    <row r="9688" s="64" customFormat="1" ht="13.5" spans="6:6">
      <c r="F9688" s="126"/>
    </row>
    <row r="9689" s="64" customFormat="1" ht="13.5" spans="6:6">
      <c r="F9689" s="126"/>
    </row>
    <row r="9690" s="64" customFormat="1" ht="13.5" spans="6:6">
      <c r="F9690" s="126"/>
    </row>
    <row r="9691" s="64" customFormat="1" ht="13.5" spans="6:6">
      <c r="F9691" s="126"/>
    </row>
    <row r="9692" s="64" customFormat="1" ht="13.5" spans="6:6">
      <c r="F9692" s="126"/>
    </row>
    <row r="9693" s="64" customFormat="1" ht="13.5" spans="6:6">
      <c r="F9693" s="126"/>
    </row>
    <row r="9694" s="64" customFormat="1" ht="13.5" spans="6:6">
      <c r="F9694" s="126"/>
    </row>
    <row r="9695" s="64" customFormat="1" ht="13.5" spans="6:6">
      <c r="F9695" s="126"/>
    </row>
    <row r="9696" s="64" customFormat="1" ht="13.5" spans="6:6">
      <c r="F9696" s="126"/>
    </row>
    <row r="9697" s="64" customFormat="1" ht="13.5" spans="6:6">
      <c r="F9697" s="126"/>
    </row>
    <row r="9698" s="64" customFormat="1" ht="13.5" spans="6:6">
      <c r="F9698" s="126"/>
    </row>
    <row r="9699" s="64" customFormat="1" ht="13.5" spans="6:6">
      <c r="F9699" s="126"/>
    </row>
    <row r="9700" s="64" customFormat="1" ht="13.5" spans="6:6">
      <c r="F9700" s="126"/>
    </row>
    <row r="9701" s="64" customFormat="1" ht="13.5" spans="6:6">
      <c r="F9701" s="126"/>
    </row>
    <row r="9702" s="64" customFormat="1" ht="13.5" spans="6:6">
      <c r="F9702" s="126"/>
    </row>
    <row r="9703" s="64" customFormat="1" ht="13.5" spans="6:6">
      <c r="F9703" s="126"/>
    </row>
    <row r="9704" s="64" customFormat="1" ht="13.5" spans="6:6">
      <c r="F9704" s="126"/>
    </row>
    <row r="9705" s="64" customFormat="1" ht="13.5" spans="6:6">
      <c r="F9705" s="126"/>
    </row>
    <row r="9706" s="64" customFormat="1" ht="13.5" spans="6:6">
      <c r="F9706" s="126"/>
    </row>
    <row r="9707" s="64" customFormat="1" ht="13.5" spans="6:6">
      <c r="F9707" s="126"/>
    </row>
    <row r="9708" s="64" customFormat="1" ht="13.5" spans="6:6">
      <c r="F9708" s="126"/>
    </row>
    <row r="9709" s="64" customFormat="1" ht="13.5" spans="6:6">
      <c r="F9709" s="126"/>
    </row>
    <row r="9710" s="64" customFormat="1" ht="13.5" spans="6:6">
      <c r="F9710" s="126"/>
    </row>
    <row r="9711" s="64" customFormat="1" ht="13.5" spans="6:6">
      <c r="F9711" s="126"/>
    </row>
    <row r="9712" s="64" customFormat="1" ht="13.5" spans="6:6">
      <c r="F9712" s="126"/>
    </row>
    <row r="9713" s="64" customFormat="1" ht="13.5" spans="6:6">
      <c r="F9713" s="126"/>
    </row>
    <row r="9714" s="64" customFormat="1" ht="13.5" spans="6:6">
      <c r="F9714" s="126"/>
    </row>
    <row r="9715" s="64" customFormat="1" ht="13.5" spans="6:6">
      <c r="F9715" s="126"/>
    </row>
    <row r="9716" s="64" customFormat="1" ht="13.5" spans="6:6">
      <c r="F9716" s="126"/>
    </row>
    <row r="9717" s="64" customFormat="1" ht="13.5" spans="6:6">
      <c r="F9717" s="126"/>
    </row>
    <row r="9718" s="64" customFormat="1" ht="13.5" spans="6:6">
      <c r="F9718" s="126"/>
    </row>
    <row r="9719" s="64" customFormat="1" ht="13.5" spans="6:6">
      <c r="F9719" s="126"/>
    </row>
    <row r="9720" s="64" customFormat="1" ht="13.5" spans="6:6">
      <c r="F9720" s="126"/>
    </row>
    <row r="9721" s="64" customFormat="1" ht="13.5" spans="6:6">
      <c r="F9721" s="126"/>
    </row>
    <row r="9722" s="64" customFormat="1" ht="13.5" spans="6:6">
      <c r="F9722" s="126"/>
    </row>
    <row r="9723" s="64" customFormat="1" ht="13.5" spans="6:6">
      <c r="F9723" s="126"/>
    </row>
    <row r="9724" s="64" customFormat="1" ht="13.5" spans="6:6">
      <c r="F9724" s="126"/>
    </row>
    <row r="9725" s="64" customFormat="1" ht="13.5" spans="6:6">
      <c r="F9725" s="126"/>
    </row>
    <row r="9726" s="64" customFormat="1" ht="13.5" spans="6:6">
      <c r="F9726" s="126"/>
    </row>
    <row r="9727" s="64" customFormat="1" ht="13.5" spans="6:6">
      <c r="F9727" s="126"/>
    </row>
    <row r="9728" s="64" customFormat="1" ht="13.5" spans="6:6">
      <c r="F9728" s="126"/>
    </row>
    <row r="9729" s="64" customFormat="1" ht="13.5" spans="6:6">
      <c r="F9729" s="126"/>
    </row>
    <row r="9730" s="64" customFormat="1" ht="13.5" spans="6:6">
      <c r="F9730" s="126"/>
    </row>
    <row r="9731" s="64" customFormat="1" ht="13.5" spans="6:6">
      <c r="F9731" s="126"/>
    </row>
    <row r="9732" s="64" customFormat="1" ht="13.5" spans="6:6">
      <c r="F9732" s="126"/>
    </row>
    <row r="9733" s="64" customFormat="1" ht="13.5" spans="6:6">
      <c r="F9733" s="126"/>
    </row>
    <row r="9734" s="64" customFormat="1" ht="13.5" spans="6:6">
      <c r="F9734" s="126"/>
    </row>
    <row r="9735" s="64" customFormat="1" ht="13.5" spans="6:6">
      <c r="F9735" s="126"/>
    </row>
    <row r="9736" s="64" customFormat="1" ht="13.5" spans="6:6">
      <c r="F9736" s="126"/>
    </row>
    <row r="9737" s="64" customFormat="1" ht="13.5" spans="6:6">
      <c r="F9737" s="126"/>
    </row>
    <row r="9738" s="64" customFormat="1" ht="13.5" spans="6:6">
      <c r="F9738" s="126"/>
    </row>
    <row r="9739" s="64" customFormat="1" ht="13.5" spans="6:6">
      <c r="F9739" s="126"/>
    </row>
    <row r="9740" s="64" customFormat="1" ht="13.5" spans="6:6">
      <c r="F9740" s="126"/>
    </row>
    <row r="9741" s="64" customFormat="1" ht="13.5" spans="6:6">
      <c r="F9741" s="126"/>
    </row>
    <row r="9742" s="64" customFormat="1" ht="13.5" spans="6:6">
      <c r="F9742" s="126"/>
    </row>
    <row r="9743" s="64" customFormat="1" ht="13.5" spans="6:6">
      <c r="F9743" s="126"/>
    </row>
    <row r="9744" s="64" customFormat="1" ht="13.5" spans="6:6">
      <c r="F9744" s="126"/>
    </row>
    <row r="9745" s="64" customFormat="1" ht="13.5" spans="6:6">
      <c r="F9745" s="126"/>
    </row>
    <row r="9746" s="64" customFormat="1" ht="13.5" spans="6:6">
      <c r="F9746" s="126"/>
    </row>
    <row r="9747" s="64" customFormat="1" ht="13.5" spans="6:6">
      <c r="F9747" s="126"/>
    </row>
    <row r="9748" s="64" customFormat="1" ht="13.5" spans="6:6">
      <c r="F9748" s="126"/>
    </row>
    <row r="9749" s="64" customFormat="1" ht="13.5" spans="6:6">
      <c r="F9749" s="126"/>
    </row>
    <row r="9750" s="64" customFormat="1" ht="13.5" spans="6:6">
      <c r="F9750" s="126"/>
    </row>
    <row r="9751" s="64" customFormat="1" ht="13.5" spans="6:6">
      <c r="F9751" s="126"/>
    </row>
    <row r="9752" s="64" customFormat="1" ht="13.5" spans="6:6">
      <c r="F9752" s="126"/>
    </row>
    <row r="9753" s="64" customFormat="1" ht="13.5" spans="6:6">
      <c r="F9753" s="126"/>
    </row>
    <row r="9754" s="64" customFormat="1" ht="13.5" spans="6:6">
      <c r="F9754" s="126"/>
    </row>
    <row r="9755" s="64" customFormat="1" ht="13.5" spans="6:6">
      <c r="F9755" s="126"/>
    </row>
    <row r="9756" s="64" customFormat="1" ht="13.5" spans="6:6">
      <c r="F9756" s="126"/>
    </row>
    <row r="9757" s="64" customFormat="1" ht="13.5" spans="6:6">
      <c r="F9757" s="126"/>
    </row>
    <row r="9758" s="64" customFormat="1" ht="13.5" spans="6:6">
      <c r="F9758" s="126"/>
    </row>
    <row r="9759" s="64" customFormat="1" ht="13.5" spans="6:6">
      <c r="F9759" s="126"/>
    </row>
    <row r="9760" s="64" customFormat="1" ht="13.5" spans="6:6">
      <c r="F9760" s="126"/>
    </row>
    <row r="9761" s="64" customFormat="1" ht="13.5" spans="6:6">
      <c r="F9761" s="126"/>
    </row>
    <row r="9762" s="64" customFormat="1" ht="13.5" spans="6:6">
      <c r="F9762" s="126"/>
    </row>
    <row r="9763" s="64" customFormat="1" ht="13.5" spans="6:6">
      <c r="F9763" s="126"/>
    </row>
    <row r="9764" s="64" customFormat="1" ht="13.5" spans="6:6">
      <c r="F9764" s="126"/>
    </row>
    <row r="9765" s="64" customFormat="1" ht="13.5" spans="6:6">
      <c r="F9765" s="126"/>
    </row>
    <row r="9766" s="64" customFormat="1" ht="13.5" spans="6:6">
      <c r="F9766" s="126"/>
    </row>
    <row r="9767" s="64" customFormat="1" ht="13.5" spans="6:6">
      <c r="F9767" s="126"/>
    </row>
    <row r="9768" s="64" customFormat="1" ht="13.5" spans="6:6">
      <c r="F9768" s="126"/>
    </row>
    <row r="9769" s="64" customFormat="1" ht="13.5" spans="6:6">
      <c r="F9769" s="126"/>
    </row>
    <row r="9770" s="64" customFormat="1" ht="13.5" spans="6:6">
      <c r="F9770" s="126"/>
    </row>
    <row r="9771" s="64" customFormat="1" ht="13.5" spans="6:6">
      <c r="F9771" s="126"/>
    </row>
    <row r="9772" s="64" customFormat="1" ht="13.5" spans="6:6">
      <c r="F9772" s="126"/>
    </row>
    <row r="9773" s="64" customFormat="1" ht="13.5" spans="6:6">
      <c r="F9773" s="126"/>
    </row>
    <row r="9774" s="64" customFormat="1" ht="13.5" spans="6:6">
      <c r="F9774" s="126"/>
    </row>
    <row r="9775" s="64" customFormat="1" ht="13.5" spans="6:6">
      <c r="F9775" s="126"/>
    </row>
    <row r="9776" s="64" customFormat="1" ht="13.5" spans="6:6">
      <c r="F9776" s="126"/>
    </row>
    <row r="9777" s="64" customFormat="1" ht="13.5" spans="6:6">
      <c r="F9777" s="126"/>
    </row>
    <row r="9778" s="64" customFormat="1" ht="13.5" spans="6:6">
      <c r="F9778" s="126"/>
    </row>
    <row r="9779" s="64" customFormat="1" ht="13.5" spans="6:6">
      <c r="F9779" s="126"/>
    </row>
    <row r="9780" s="64" customFormat="1" ht="13.5" spans="6:6">
      <c r="F9780" s="126"/>
    </row>
    <row r="9781" s="64" customFormat="1" ht="13.5" spans="6:6">
      <c r="F9781" s="126"/>
    </row>
    <row r="9782" s="64" customFormat="1" ht="13.5" spans="6:6">
      <c r="F9782" s="126"/>
    </row>
    <row r="9783" s="64" customFormat="1" ht="13.5" spans="6:6">
      <c r="F9783" s="126"/>
    </row>
    <row r="9784" s="64" customFormat="1" ht="13.5" spans="6:6">
      <c r="F9784" s="126"/>
    </row>
    <row r="9785" s="64" customFormat="1" ht="13.5" spans="6:6">
      <c r="F9785" s="126"/>
    </row>
    <row r="9786" s="64" customFormat="1" ht="13.5" spans="6:6">
      <c r="F9786" s="126"/>
    </row>
    <row r="9787" s="64" customFormat="1" ht="13.5" spans="6:6">
      <c r="F9787" s="126"/>
    </row>
    <row r="9788" s="64" customFormat="1" ht="13.5" spans="6:6">
      <c r="F9788" s="126"/>
    </row>
    <row r="9789" s="64" customFormat="1" ht="13.5" spans="6:6">
      <c r="F9789" s="126"/>
    </row>
    <row r="9790" s="64" customFormat="1" ht="13.5" spans="6:6">
      <c r="F9790" s="126"/>
    </row>
    <row r="9791" s="64" customFormat="1" ht="13.5" spans="6:6">
      <c r="F9791" s="126"/>
    </row>
    <row r="9792" s="64" customFormat="1" ht="13.5" spans="6:6">
      <c r="F9792" s="126"/>
    </row>
    <row r="9793" s="64" customFormat="1" ht="13.5" spans="6:6">
      <c r="F9793" s="126"/>
    </row>
    <row r="9794" s="64" customFormat="1" ht="13.5" spans="6:6">
      <c r="F9794" s="126"/>
    </row>
    <row r="9795" s="64" customFormat="1" ht="13.5" spans="6:6">
      <c r="F9795" s="126"/>
    </row>
    <row r="9796" s="64" customFormat="1" ht="13.5" spans="6:6">
      <c r="F9796" s="126"/>
    </row>
    <row r="9797" s="64" customFormat="1" ht="13.5" spans="6:6">
      <c r="F9797" s="126"/>
    </row>
    <row r="9798" s="64" customFormat="1" ht="13.5" spans="6:6">
      <c r="F9798" s="126"/>
    </row>
    <row r="9799" s="64" customFormat="1" ht="13.5" spans="6:6">
      <c r="F9799" s="126"/>
    </row>
    <row r="9800" s="64" customFormat="1" ht="13.5" spans="6:6">
      <c r="F9800" s="126"/>
    </row>
    <row r="9801" s="64" customFormat="1" ht="13.5" spans="6:6">
      <c r="F9801" s="126"/>
    </row>
    <row r="9802" s="64" customFormat="1" ht="13.5" spans="6:6">
      <c r="F9802" s="126"/>
    </row>
    <row r="9803" s="64" customFormat="1" ht="13.5" spans="6:6">
      <c r="F9803" s="126"/>
    </row>
    <row r="9804" s="64" customFormat="1" ht="13.5" spans="6:6">
      <c r="F9804" s="126"/>
    </row>
    <row r="9805" s="64" customFormat="1" ht="13.5" spans="6:6">
      <c r="F9805" s="126"/>
    </row>
    <row r="9806" s="64" customFormat="1" ht="13.5" spans="6:6">
      <c r="F9806" s="126"/>
    </row>
    <row r="9807" s="64" customFormat="1" ht="13.5" spans="6:6">
      <c r="F9807" s="126"/>
    </row>
    <row r="9808" s="64" customFormat="1" ht="13.5" spans="6:6">
      <c r="F9808" s="126"/>
    </row>
    <row r="9809" s="64" customFormat="1" ht="13.5" spans="6:6">
      <c r="F9809" s="126"/>
    </row>
    <row r="9810" s="64" customFormat="1" ht="13.5" spans="6:6">
      <c r="F9810" s="126"/>
    </row>
    <row r="9811" s="64" customFormat="1" ht="13.5" spans="6:6">
      <c r="F9811" s="126"/>
    </row>
    <row r="9812" s="64" customFormat="1" ht="13.5" spans="6:6">
      <c r="F9812" s="126"/>
    </row>
    <row r="9813" s="64" customFormat="1" ht="13.5" spans="6:6">
      <c r="F9813" s="126"/>
    </row>
    <row r="9814" s="64" customFormat="1" ht="13.5" spans="6:6">
      <c r="F9814" s="126"/>
    </row>
    <row r="9815" s="64" customFormat="1" ht="13.5" spans="6:6">
      <c r="F9815" s="126"/>
    </row>
    <row r="9816" s="64" customFormat="1" ht="13.5" spans="6:6">
      <c r="F9816" s="126"/>
    </row>
    <row r="9817" s="64" customFormat="1" ht="13.5" spans="6:6">
      <c r="F9817" s="126"/>
    </row>
    <row r="9818" s="64" customFormat="1" ht="13.5" spans="6:6">
      <c r="F9818" s="126"/>
    </row>
    <row r="9819" s="64" customFormat="1" ht="13.5" spans="6:6">
      <c r="F9819" s="126"/>
    </row>
    <row r="9820" s="64" customFormat="1" ht="13.5" spans="6:6">
      <c r="F9820" s="126"/>
    </row>
    <row r="9821" s="64" customFormat="1" ht="13.5" spans="6:6">
      <c r="F9821" s="126"/>
    </row>
    <row r="9822" s="64" customFormat="1" ht="13.5" spans="6:6">
      <c r="F9822" s="126"/>
    </row>
    <row r="9823" s="64" customFormat="1" ht="13.5" spans="6:6">
      <c r="F9823" s="126"/>
    </row>
    <row r="9824" s="64" customFormat="1" ht="13.5" spans="6:6">
      <c r="F9824" s="126"/>
    </row>
    <row r="9825" s="64" customFormat="1" ht="13.5" spans="6:6">
      <c r="F9825" s="126"/>
    </row>
    <row r="9826" s="64" customFormat="1" ht="13.5" spans="6:6">
      <c r="F9826" s="126"/>
    </row>
    <row r="9827" s="64" customFormat="1" ht="13.5" spans="6:6">
      <c r="F9827" s="126"/>
    </row>
    <row r="9828" s="64" customFormat="1" ht="13.5" spans="6:6">
      <c r="F9828" s="126"/>
    </row>
    <row r="9829" s="64" customFormat="1" ht="13.5" spans="6:6">
      <c r="F9829" s="126"/>
    </row>
    <row r="9830" s="64" customFormat="1" ht="13.5" spans="6:6">
      <c r="F9830" s="126"/>
    </row>
    <row r="9831" s="64" customFormat="1" ht="13.5" spans="6:6">
      <c r="F9831" s="126"/>
    </row>
    <row r="9832" s="64" customFormat="1" ht="13.5" spans="6:6">
      <c r="F9832" s="126"/>
    </row>
    <row r="9833" s="64" customFormat="1" ht="13.5" spans="6:6">
      <c r="F9833" s="126"/>
    </row>
    <row r="9834" s="64" customFormat="1" ht="13.5" spans="6:6">
      <c r="F9834" s="126"/>
    </row>
    <row r="9835" s="64" customFormat="1" ht="13.5" spans="6:6">
      <c r="F9835" s="126"/>
    </row>
    <row r="9836" s="64" customFormat="1" ht="13.5" spans="6:6">
      <c r="F9836" s="126"/>
    </row>
    <row r="9837" s="64" customFormat="1" ht="13.5" spans="6:6">
      <c r="F9837" s="126"/>
    </row>
    <row r="9838" s="64" customFormat="1" ht="13.5" spans="6:6">
      <c r="F9838" s="126"/>
    </row>
    <row r="9839" s="64" customFormat="1" ht="13.5" spans="6:6">
      <c r="F9839" s="126"/>
    </row>
    <row r="9840" s="64" customFormat="1" ht="13.5" spans="6:6">
      <c r="F9840" s="126"/>
    </row>
    <row r="9841" s="64" customFormat="1" ht="13.5" spans="6:6">
      <c r="F9841" s="126"/>
    </row>
    <row r="9842" s="64" customFormat="1" ht="13.5" spans="6:6">
      <c r="F9842" s="126"/>
    </row>
    <row r="9843" s="64" customFormat="1" ht="13.5" spans="6:6">
      <c r="F9843" s="126"/>
    </row>
    <row r="9844" s="64" customFormat="1" ht="13.5" spans="6:6">
      <c r="F9844" s="126"/>
    </row>
    <row r="9845" s="64" customFormat="1" ht="13.5" spans="6:6">
      <c r="F9845" s="126"/>
    </row>
    <row r="9846" s="64" customFormat="1" ht="13.5" spans="6:6">
      <c r="F9846" s="126"/>
    </row>
    <row r="9847" s="64" customFormat="1" ht="13.5" spans="6:6">
      <c r="F9847" s="126"/>
    </row>
    <row r="9848" s="64" customFormat="1" ht="13.5" spans="6:6">
      <c r="F9848" s="126"/>
    </row>
    <row r="9849" s="64" customFormat="1" ht="13.5" spans="6:6">
      <c r="F9849" s="126"/>
    </row>
    <row r="9850" s="64" customFormat="1" ht="13.5" spans="6:6">
      <c r="F9850" s="126"/>
    </row>
    <row r="9851" s="64" customFormat="1" ht="13.5" spans="6:6">
      <c r="F9851" s="126"/>
    </row>
    <row r="9852" s="64" customFormat="1" ht="13.5" spans="6:6">
      <c r="F9852" s="126"/>
    </row>
    <row r="9853" s="64" customFormat="1" ht="13.5" spans="6:6">
      <c r="F9853" s="126"/>
    </row>
    <row r="9854" s="64" customFormat="1" ht="13.5" spans="6:6">
      <c r="F9854" s="126"/>
    </row>
    <row r="9855" s="64" customFormat="1" ht="13.5" spans="6:6">
      <c r="F9855" s="126"/>
    </row>
    <row r="9856" s="64" customFormat="1" ht="13.5" spans="6:6">
      <c r="F9856" s="126"/>
    </row>
    <row r="9857" s="64" customFormat="1" ht="13.5" spans="6:6">
      <c r="F9857" s="126"/>
    </row>
    <row r="9858" s="64" customFormat="1" ht="13.5" spans="6:6">
      <c r="F9858" s="126"/>
    </row>
    <row r="9859" s="64" customFormat="1" ht="13.5" spans="6:6">
      <c r="F9859" s="126"/>
    </row>
    <row r="9860" s="64" customFormat="1" ht="13.5" spans="6:6">
      <c r="F9860" s="126"/>
    </row>
    <row r="9861" s="64" customFormat="1" ht="13.5" spans="6:6">
      <c r="F9861" s="126"/>
    </row>
    <row r="9862" s="64" customFormat="1" ht="13.5" spans="6:6">
      <c r="F9862" s="126"/>
    </row>
    <row r="9863" s="64" customFormat="1" ht="13.5" spans="6:6">
      <c r="F9863" s="126"/>
    </row>
    <row r="9864" s="64" customFormat="1" ht="13.5" spans="6:6">
      <c r="F9864" s="126"/>
    </row>
    <row r="9865" s="64" customFormat="1" ht="13.5" spans="6:6">
      <c r="F9865" s="126"/>
    </row>
    <row r="9866" s="64" customFormat="1" ht="13.5" spans="6:6">
      <c r="F9866" s="126"/>
    </row>
    <row r="9867" s="64" customFormat="1" ht="13.5" spans="6:6">
      <c r="F9867" s="126"/>
    </row>
    <row r="9868" s="64" customFormat="1" ht="13.5" spans="6:6">
      <c r="F9868" s="126"/>
    </row>
    <row r="9869" s="64" customFormat="1" ht="13.5" spans="6:6">
      <c r="F9869" s="126"/>
    </row>
    <row r="9870" s="64" customFormat="1" ht="13.5" spans="6:6">
      <c r="F9870" s="126"/>
    </row>
    <row r="9871" s="64" customFormat="1" ht="13.5" spans="6:6">
      <c r="F9871" s="126"/>
    </row>
    <row r="9872" s="64" customFormat="1" ht="13.5" spans="6:6">
      <c r="F9872" s="126"/>
    </row>
    <row r="9873" s="64" customFormat="1" ht="13.5" spans="6:6">
      <c r="F9873" s="126"/>
    </row>
    <row r="9874" s="64" customFormat="1" ht="13.5" spans="6:6">
      <c r="F9874" s="126"/>
    </row>
    <row r="9875" s="64" customFormat="1" ht="13.5" spans="6:6">
      <c r="F9875" s="126"/>
    </row>
    <row r="9876" s="64" customFormat="1" ht="13.5" spans="6:6">
      <c r="F9876" s="126"/>
    </row>
    <row r="9877" s="64" customFormat="1" ht="13.5" spans="6:6">
      <c r="F9877" s="126"/>
    </row>
    <row r="9878" s="64" customFormat="1" ht="13.5" spans="6:6">
      <c r="F9878" s="126"/>
    </row>
    <row r="9879" s="64" customFormat="1" ht="13.5" spans="6:6">
      <c r="F9879" s="126"/>
    </row>
    <row r="9880" s="64" customFormat="1" ht="13.5" spans="6:6">
      <c r="F9880" s="126"/>
    </row>
    <row r="9881" s="64" customFormat="1" ht="13.5" spans="6:6">
      <c r="F9881" s="126"/>
    </row>
    <row r="9882" s="64" customFormat="1" ht="13.5" spans="6:6">
      <c r="F9882" s="126"/>
    </row>
    <row r="9883" s="64" customFormat="1" ht="13.5" spans="6:6">
      <c r="F9883" s="126"/>
    </row>
    <row r="9884" s="64" customFormat="1" ht="13.5" spans="6:6">
      <c r="F9884" s="126"/>
    </row>
    <row r="9885" s="64" customFormat="1" ht="13.5" spans="6:6">
      <c r="F9885" s="126"/>
    </row>
    <row r="9886" s="64" customFormat="1" ht="13.5" spans="6:6">
      <c r="F9886" s="126"/>
    </row>
    <row r="9887" s="64" customFormat="1" ht="13.5" spans="6:6">
      <c r="F9887" s="126"/>
    </row>
    <row r="9888" s="64" customFormat="1" ht="13.5" spans="6:6">
      <c r="F9888" s="126"/>
    </row>
    <row r="9889" s="64" customFormat="1" ht="13.5" spans="6:6">
      <c r="F9889" s="126"/>
    </row>
    <row r="9890" s="64" customFormat="1" ht="13.5" spans="6:6">
      <c r="F9890" s="126"/>
    </row>
    <row r="9891" s="64" customFormat="1" ht="13.5" spans="6:6">
      <c r="F9891" s="126"/>
    </row>
    <row r="9892" s="64" customFormat="1" ht="13.5" spans="6:6">
      <c r="F9892" s="126"/>
    </row>
    <row r="9893" s="64" customFormat="1" ht="13.5" spans="6:6">
      <c r="F9893" s="126"/>
    </row>
    <row r="9894" s="64" customFormat="1" ht="13.5" spans="6:6">
      <c r="F9894" s="126"/>
    </row>
    <row r="9895" s="64" customFormat="1" ht="13.5" spans="6:6">
      <c r="F9895" s="126"/>
    </row>
    <row r="9896" s="64" customFormat="1" ht="13.5" spans="6:6">
      <c r="F9896" s="126"/>
    </row>
    <row r="9897" s="64" customFormat="1" ht="13.5" spans="6:6">
      <c r="F9897" s="126"/>
    </row>
    <row r="9898" s="64" customFormat="1" ht="13.5" spans="6:6">
      <c r="F9898" s="126"/>
    </row>
    <row r="9899" s="64" customFormat="1" ht="13.5" spans="6:6">
      <c r="F9899" s="126"/>
    </row>
    <row r="9900" s="64" customFormat="1" ht="13.5" spans="6:6">
      <c r="F9900" s="126"/>
    </row>
    <row r="9901" s="64" customFormat="1" ht="13.5" spans="6:6">
      <c r="F9901" s="126"/>
    </row>
    <row r="9902" s="64" customFormat="1" ht="13.5" spans="6:6">
      <c r="F9902" s="126"/>
    </row>
    <row r="9903" s="64" customFormat="1" ht="13.5" spans="6:6">
      <c r="F9903" s="126"/>
    </row>
    <row r="9904" s="64" customFormat="1" ht="13.5" spans="6:6">
      <c r="F9904" s="126"/>
    </row>
    <row r="9905" s="64" customFormat="1" ht="13.5" spans="6:6">
      <c r="F9905" s="126"/>
    </row>
    <row r="9906" s="64" customFormat="1" ht="13.5" spans="6:6">
      <c r="F9906" s="126"/>
    </row>
    <row r="9907" s="64" customFormat="1" ht="13.5" spans="6:6">
      <c r="F9907" s="126"/>
    </row>
    <row r="9908" s="64" customFormat="1" ht="13.5" spans="6:6">
      <c r="F9908" s="126"/>
    </row>
    <row r="9909" s="64" customFormat="1" ht="13.5" spans="6:6">
      <c r="F9909" s="126"/>
    </row>
    <row r="9910" s="64" customFormat="1" ht="13.5" spans="6:6">
      <c r="F9910" s="126"/>
    </row>
    <row r="9911" s="64" customFormat="1" ht="13.5" spans="6:6">
      <c r="F9911" s="126"/>
    </row>
    <row r="9912" s="64" customFormat="1" ht="13.5" spans="6:6">
      <c r="F9912" s="126"/>
    </row>
    <row r="9913" s="64" customFormat="1" ht="13.5" spans="6:6">
      <c r="F9913" s="126"/>
    </row>
    <row r="9914" s="64" customFormat="1" ht="13.5" spans="6:6">
      <c r="F9914" s="126"/>
    </row>
    <row r="9915" s="64" customFormat="1" ht="13.5" spans="6:6">
      <c r="F9915" s="126"/>
    </row>
    <row r="9916" s="64" customFormat="1" ht="13.5" spans="6:6">
      <c r="F9916" s="126"/>
    </row>
    <row r="9917" s="64" customFormat="1" ht="13.5" spans="6:6">
      <c r="F9917" s="126"/>
    </row>
    <row r="9918" s="64" customFormat="1" ht="13.5" spans="6:6">
      <c r="F9918" s="126"/>
    </row>
    <row r="9919" s="64" customFormat="1" ht="13.5" spans="6:6">
      <c r="F9919" s="126"/>
    </row>
    <row r="9920" s="64" customFormat="1" ht="13.5" spans="6:6">
      <c r="F9920" s="126"/>
    </row>
    <row r="9921" s="64" customFormat="1" ht="13.5" spans="6:6">
      <c r="F9921" s="126"/>
    </row>
    <row r="9922" s="64" customFormat="1" ht="13.5" spans="6:6">
      <c r="F9922" s="126"/>
    </row>
    <row r="9923" s="64" customFormat="1" ht="13.5" spans="6:6">
      <c r="F9923" s="126"/>
    </row>
    <row r="9924" s="64" customFormat="1" ht="13.5" spans="6:6">
      <c r="F9924" s="126"/>
    </row>
    <row r="9925" s="64" customFormat="1" ht="13.5" spans="6:6">
      <c r="F9925" s="126"/>
    </row>
    <row r="9926" s="64" customFormat="1" ht="13.5" spans="6:6">
      <c r="F9926" s="126"/>
    </row>
    <row r="9927" s="64" customFormat="1" ht="13.5" spans="6:6">
      <c r="F9927" s="126"/>
    </row>
    <row r="9928" s="64" customFormat="1" ht="13.5" spans="6:6">
      <c r="F9928" s="126"/>
    </row>
    <row r="9929" s="64" customFormat="1" ht="13.5" spans="6:6">
      <c r="F9929" s="126"/>
    </row>
    <row r="9930" s="64" customFormat="1" ht="13.5" spans="6:6">
      <c r="F9930" s="126"/>
    </row>
    <row r="9931" s="64" customFormat="1" ht="13.5" spans="6:6">
      <c r="F9931" s="126"/>
    </row>
    <row r="9932" s="64" customFormat="1" ht="13.5" spans="6:6">
      <c r="F9932" s="126"/>
    </row>
    <row r="9933" s="64" customFormat="1" ht="13.5" spans="6:6">
      <c r="F9933" s="126"/>
    </row>
    <row r="9934" s="64" customFormat="1" ht="13.5" spans="6:6">
      <c r="F9934" s="126"/>
    </row>
    <row r="9935" s="64" customFormat="1" ht="13.5" spans="6:6">
      <c r="F9935" s="126"/>
    </row>
    <row r="9936" s="64" customFormat="1" ht="13.5" spans="6:6">
      <c r="F9936" s="126"/>
    </row>
    <row r="9937" s="64" customFormat="1" ht="13.5" spans="6:6">
      <c r="F9937" s="126"/>
    </row>
    <row r="9938" s="64" customFormat="1" ht="13.5" spans="6:6">
      <c r="F9938" s="126"/>
    </row>
    <row r="9939" s="64" customFormat="1" ht="13.5" spans="6:6">
      <c r="F9939" s="126"/>
    </row>
    <row r="9940" s="64" customFormat="1" ht="13.5" spans="6:6">
      <c r="F9940" s="126"/>
    </row>
    <row r="9941" s="64" customFormat="1" ht="13.5" spans="6:6">
      <c r="F9941" s="126"/>
    </row>
    <row r="9942" s="64" customFormat="1" ht="13.5" spans="6:6">
      <c r="F9942" s="126"/>
    </row>
    <row r="9943" s="64" customFormat="1" ht="13.5" spans="6:6">
      <c r="F9943" s="126"/>
    </row>
    <row r="9944" s="64" customFormat="1" ht="13.5" spans="6:6">
      <c r="F9944" s="126"/>
    </row>
    <row r="9945" s="64" customFormat="1" ht="13.5" spans="6:6">
      <c r="F9945" s="126"/>
    </row>
    <row r="9946" s="64" customFormat="1" ht="13.5" spans="6:6">
      <c r="F9946" s="126"/>
    </row>
    <row r="9947" s="64" customFormat="1" ht="13.5" spans="6:6">
      <c r="F9947" s="126"/>
    </row>
    <row r="9948" s="64" customFormat="1" ht="13.5" spans="6:6">
      <c r="F9948" s="126"/>
    </row>
    <row r="9949" s="64" customFormat="1" ht="13.5" spans="6:6">
      <c r="F9949" s="126"/>
    </row>
    <row r="9950" s="64" customFormat="1" ht="13.5" spans="6:6">
      <c r="F9950" s="126"/>
    </row>
    <row r="9951" s="64" customFormat="1" ht="13.5" spans="6:6">
      <c r="F9951" s="126"/>
    </row>
    <row r="9952" s="64" customFormat="1" ht="13.5" spans="6:6">
      <c r="F9952" s="126"/>
    </row>
    <row r="9953" s="64" customFormat="1" ht="13.5" spans="6:6">
      <c r="F9953" s="126"/>
    </row>
    <row r="9954" s="64" customFormat="1" ht="13.5" spans="6:6">
      <c r="F9954" s="126"/>
    </row>
    <row r="9955" s="64" customFormat="1" ht="13.5" spans="6:6">
      <c r="F9955" s="126"/>
    </row>
    <row r="9956" s="64" customFormat="1" ht="13.5" spans="6:6">
      <c r="F9956" s="126"/>
    </row>
    <row r="9957" s="64" customFormat="1" ht="13.5" spans="6:6">
      <c r="F9957" s="126"/>
    </row>
    <row r="9958" s="64" customFormat="1" ht="13.5" spans="6:6">
      <c r="F9958" s="126"/>
    </row>
    <row r="9959" s="64" customFormat="1" ht="13.5" spans="6:6">
      <c r="F9959" s="126"/>
    </row>
    <row r="9960" s="64" customFormat="1" ht="13.5" spans="6:6">
      <c r="F9960" s="126"/>
    </row>
    <row r="9961" s="64" customFormat="1" ht="13.5" spans="6:6">
      <c r="F9961" s="126"/>
    </row>
    <row r="9962" s="64" customFormat="1" ht="13.5" spans="6:6">
      <c r="F9962" s="126"/>
    </row>
    <row r="9963" s="64" customFormat="1" ht="13.5" spans="6:6">
      <c r="F9963" s="126"/>
    </row>
    <row r="9964" s="64" customFormat="1" ht="13.5" spans="6:6">
      <c r="F9964" s="126"/>
    </row>
    <row r="9965" s="64" customFormat="1" ht="13.5" spans="6:6">
      <c r="F9965" s="126"/>
    </row>
    <row r="9966" s="64" customFormat="1" ht="13.5" spans="6:6">
      <c r="F9966" s="126"/>
    </row>
    <row r="9967" s="64" customFormat="1" ht="13.5" spans="6:6">
      <c r="F9967" s="126"/>
    </row>
    <row r="9968" s="64" customFormat="1" ht="13.5" spans="6:6">
      <c r="F9968" s="126"/>
    </row>
    <row r="9969" s="64" customFormat="1" ht="13.5" spans="6:6">
      <c r="F9969" s="126"/>
    </row>
    <row r="9970" s="64" customFormat="1" ht="13.5" spans="6:6">
      <c r="F9970" s="126"/>
    </row>
    <row r="9971" s="64" customFormat="1" ht="13.5" spans="6:6">
      <c r="F9971" s="126"/>
    </row>
    <row r="9972" s="64" customFormat="1" ht="13.5" spans="6:6">
      <c r="F9972" s="126"/>
    </row>
    <row r="9973" s="64" customFormat="1" ht="13.5" spans="6:6">
      <c r="F9973" s="126"/>
    </row>
    <row r="9974" s="64" customFormat="1" ht="13.5" spans="6:6">
      <c r="F9974" s="126"/>
    </row>
    <row r="9975" s="64" customFormat="1" ht="13.5" spans="6:6">
      <c r="F9975" s="126"/>
    </row>
    <row r="9976" s="64" customFormat="1" ht="13.5" spans="6:6">
      <c r="F9976" s="126"/>
    </row>
    <row r="9977" s="64" customFormat="1" ht="13.5" spans="6:6">
      <c r="F9977" s="126"/>
    </row>
    <row r="9978" s="64" customFormat="1" ht="13.5" spans="6:6">
      <c r="F9978" s="126"/>
    </row>
    <row r="9979" s="64" customFormat="1" ht="13.5" spans="6:6">
      <c r="F9979" s="126"/>
    </row>
    <row r="9980" s="64" customFormat="1" ht="13.5" spans="6:6">
      <c r="F9980" s="126"/>
    </row>
    <row r="9981" s="64" customFormat="1" ht="13.5" spans="6:6">
      <c r="F9981" s="126"/>
    </row>
    <row r="9982" s="64" customFormat="1" ht="13.5" spans="6:6">
      <c r="F9982" s="126"/>
    </row>
    <row r="9983" s="64" customFormat="1" ht="13.5" spans="6:6">
      <c r="F9983" s="126"/>
    </row>
    <row r="9984" s="64" customFormat="1" ht="13.5" spans="6:6">
      <c r="F9984" s="126"/>
    </row>
    <row r="9985" s="64" customFormat="1" ht="13.5" spans="6:6">
      <c r="F9985" s="126"/>
    </row>
    <row r="9986" s="64" customFormat="1" ht="13.5" spans="6:6">
      <c r="F9986" s="126"/>
    </row>
    <row r="9987" s="64" customFormat="1" ht="13.5" spans="6:6">
      <c r="F9987" s="126"/>
    </row>
    <row r="9988" s="64" customFormat="1" ht="13.5" spans="6:6">
      <c r="F9988" s="126"/>
    </row>
    <row r="9989" s="64" customFormat="1" ht="13.5" spans="6:6">
      <c r="F9989" s="126"/>
    </row>
    <row r="9990" s="64" customFormat="1" ht="13.5" spans="6:6">
      <c r="F9990" s="126"/>
    </row>
    <row r="9991" s="64" customFormat="1" ht="13.5" spans="6:6">
      <c r="F9991" s="126"/>
    </row>
    <row r="9992" s="64" customFormat="1" ht="13.5" spans="6:6">
      <c r="F9992" s="126"/>
    </row>
    <row r="9993" s="64" customFormat="1" ht="13.5" spans="6:6">
      <c r="F9993" s="126"/>
    </row>
    <row r="9994" s="64" customFormat="1" ht="13.5" spans="6:6">
      <c r="F9994" s="126"/>
    </row>
    <row r="9995" s="64" customFormat="1" ht="13.5" spans="6:6">
      <c r="F9995" s="126"/>
    </row>
    <row r="9996" s="64" customFormat="1" ht="13.5" spans="6:6">
      <c r="F9996" s="126"/>
    </row>
    <row r="9997" s="64" customFormat="1" ht="13.5" spans="6:6">
      <c r="F9997" s="126"/>
    </row>
    <row r="9998" s="64" customFormat="1" ht="13.5" spans="6:6">
      <c r="F9998" s="126"/>
    </row>
    <row r="9999" s="64" customFormat="1" ht="13.5" spans="6:6">
      <c r="F9999" s="126"/>
    </row>
    <row r="10000" s="64" customFormat="1" ht="13.5" spans="6:6">
      <c r="F10000" s="126"/>
    </row>
    <row r="10001" s="64" customFormat="1" ht="13.5" spans="6:6">
      <c r="F10001" s="126"/>
    </row>
    <row r="10002" s="64" customFormat="1" ht="13.5" spans="6:6">
      <c r="F10002" s="126"/>
    </row>
    <row r="10003" s="64" customFormat="1" ht="13.5" spans="6:6">
      <c r="F10003" s="126"/>
    </row>
    <row r="10004" s="64" customFormat="1" ht="13.5" spans="6:6">
      <c r="F10004" s="126"/>
    </row>
    <row r="10005" s="64" customFormat="1" ht="13.5" spans="6:6">
      <c r="F10005" s="126"/>
    </row>
    <row r="10006" s="64" customFormat="1" ht="13.5" spans="6:6">
      <c r="F10006" s="126"/>
    </row>
    <row r="10007" s="64" customFormat="1" ht="13.5" spans="6:6">
      <c r="F10007" s="126"/>
    </row>
    <row r="10008" s="64" customFormat="1" ht="13.5" spans="6:6">
      <c r="F10008" s="126"/>
    </row>
    <row r="10009" s="64" customFormat="1" ht="13.5" spans="6:6">
      <c r="F10009" s="126"/>
    </row>
    <row r="10010" s="64" customFormat="1" ht="13.5" spans="6:6">
      <c r="F10010" s="126"/>
    </row>
    <row r="10011" s="64" customFormat="1" ht="13.5" spans="6:6">
      <c r="F10011" s="126"/>
    </row>
    <row r="10012" s="64" customFormat="1" ht="13.5" spans="6:6">
      <c r="F10012" s="126"/>
    </row>
    <row r="10013" s="64" customFormat="1" ht="13.5" spans="6:6">
      <c r="F10013" s="126"/>
    </row>
    <row r="10014" s="64" customFormat="1" ht="13.5" spans="6:6">
      <c r="F10014" s="126"/>
    </row>
    <row r="10015" s="64" customFormat="1" ht="13.5" spans="6:6">
      <c r="F10015" s="126"/>
    </row>
    <row r="10016" s="64" customFormat="1" ht="13.5" spans="6:6">
      <c r="F10016" s="126"/>
    </row>
    <row r="10017" s="64" customFormat="1" ht="13.5" spans="6:6">
      <c r="F10017" s="126"/>
    </row>
    <row r="10018" s="64" customFormat="1" ht="13.5" spans="6:6">
      <c r="F10018" s="126"/>
    </row>
    <row r="10019" s="64" customFormat="1" ht="13.5" spans="6:6">
      <c r="F10019" s="126"/>
    </row>
    <row r="10020" s="64" customFormat="1" ht="13.5" spans="6:6">
      <c r="F10020" s="126"/>
    </row>
    <row r="10021" s="64" customFormat="1" ht="13.5" spans="6:6">
      <c r="F10021" s="126"/>
    </row>
    <row r="10022" s="64" customFormat="1" ht="13.5" spans="6:6">
      <c r="F10022" s="126"/>
    </row>
    <row r="10023" s="64" customFormat="1" ht="13.5" spans="6:6">
      <c r="F10023" s="126"/>
    </row>
    <row r="10024" s="64" customFormat="1" ht="13.5" spans="6:6">
      <c r="F10024" s="126"/>
    </row>
    <row r="10025" s="64" customFormat="1" ht="13.5" spans="6:6">
      <c r="F10025" s="126"/>
    </row>
    <row r="10026" s="64" customFormat="1" ht="13.5" spans="6:6">
      <c r="F10026" s="126"/>
    </row>
    <row r="10027" s="64" customFormat="1" ht="13.5" spans="6:6">
      <c r="F10027" s="126"/>
    </row>
    <row r="10028" s="64" customFormat="1" ht="13.5" spans="6:6">
      <c r="F10028" s="126"/>
    </row>
    <row r="10029" s="64" customFormat="1" ht="13.5" spans="6:6">
      <c r="F10029" s="126"/>
    </row>
    <row r="10030" s="64" customFormat="1" ht="13.5" spans="6:6">
      <c r="F10030" s="126"/>
    </row>
    <row r="10031" s="64" customFormat="1" ht="13.5" spans="6:6">
      <c r="F10031" s="126"/>
    </row>
    <row r="10032" s="64" customFormat="1" ht="13.5" spans="6:6">
      <c r="F10032" s="126"/>
    </row>
    <row r="10033" s="64" customFormat="1" ht="13.5" spans="6:6">
      <c r="F10033" s="126"/>
    </row>
    <row r="10034" s="64" customFormat="1" ht="13.5" spans="6:6">
      <c r="F10034" s="126"/>
    </row>
    <row r="10035" s="64" customFormat="1" ht="13.5" spans="6:6">
      <c r="F10035" s="126"/>
    </row>
    <row r="10036" s="64" customFormat="1" ht="13.5" spans="6:6">
      <c r="F10036" s="126"/>
    </row>
    <row r="10037" s="64" customFormat="1" ht="13.5" spans="6:6">
      <c r="F10037" s="126"/>
    </row>
    <row r="10038" s="64" customFormat="1" ht="13.5" spans="6:6">
      <c r="F10038" s="126"/>
    </row>
    <row r="10039" s="64" customFormat="1" ht="13.5" spans="6:6">
      <c r="F10039" s="126"/>
    </row>
    <row r="10040" s="64" customFormat="1" ht="13.5" spans="6:6">
      <c r="F10040" s="126"/>
    </row>
    <row r="10041" s="64" customFormat="1" ht="13.5" spans="6:6">
      <c r="F10041" s="126"/>
    </row>
    <row r="10042" s="64" customFormat="1" ht="13.5" spans="6:6">
      <c r="F10042" s="126"/>
    </row>
    <row r="10043" s="64" customFormat="1" ht="13.5" spans="6:6">
      <c r="F10043" s="126"/>
    </row>
    <row r="10044" s="64" customFormat="1" ht="13.5" spans="6:6">
      <c r="F10044" s="126"/>
    </row>
    <row r="10045" s="64" customFormat="1" ht="13.5" spans="6:6">
      <c r="F10045" s="126"/>
    </row>
    <row r="10046" s="64" customFormat="1" ht="13.5" spans="6:6">
      <c r="F10046" s="126"/>
    </row>
    <row r="10047" s="64" customFormat="1" ht="13.5" spans="6:6">
      <c r="F10047" s="126"/>
    </row>
    <row r="10048" s="64" customFormat="1" ht="13.5" spans="6:6">
      <c r="F10048" s="126"/>
    </row>
    <row r="10049" s="64" customFormat="1" ht="13.5" spans="6:6">
      <c r="F10049" s="126"/>
    </row>
    <row r="10050" s="64" customFormat="1" ht="13.5" spans="6:6">
      <c r="F10050" s="126"/>
    </row>
    <row r="10051" s="64" customFormat="1" ht="13.5" spans="6:6">
      <c r="F10051" s="126"/>
    </row>
    <row r="10052" s="64" customFormat="1" ht="13.5" spans="6:6">
      <c r="F10052" s="126"/>
    </row>
    <row r="10053" s="64" customFormat="1" ht="13.5" spans="6:6">
      <c r="F10053" s="126"/>
    </row>
    <row r="10054" s="64" customFormat="1" ht="13.5" spans="6:6">
      <c r="F10054" s="126"/>
    </row>
    <row r="10055" s="64" customFormat="1" ht="13.5" spans="6:6">
      <c r="F10055" s="126"/>
    </row>
    <row r="10056" s="64" customFormat="1" ht="13.5" spans="6:6">
      <c r="F10056" s="126"/>
    </row>
    <row r="10057" s="64" customFormat="1" ht="13.5" spans="6:6">
      <c r="F10057" s="126"/>
    </row>
    <row r="10058" s="64" customFormat="1" ht="13.5" spans="6:6">
      <c r="F10058" s="126"/>
    </row>
    <row r="10059" s="64" customFormat="1" ht="13.5" spans="6:6">
      <c r="F10059" s="126"/>
    </row>
    <row r="10060" s="64" customFormat="1" ht="13.5" spans="6:6">
      <c r="F10060" s="126"/>
    </row>
    <row r="10061" s="64" customFormat="1" ht="13.5" spans="6:6">
      <c r="F10061" s="126"/>
    </row>
    <row r="10062" s="64" customFormat="1" ht="13.5" spans="6:6">
      <c r="F10062" s="126"/>
    </row>
    <row r="10063" s="64" customFormat="1" ht="13.5" spans="6:6">
      <c r="F10063" s="126"/>
    </row>
    <row r="10064" s="64" customFormat="1" ht="13.5" spans="6:6">
      <c r="F10064" s="126"/>
    </row>
    <row r="10065" s="64" customFormat="1" ht="13.5" spans="6:6">
      <c r="F10065" s="126"/>
    </row>
    <row r="10066" s="64" customFormat="1" ht="13.5" spans="6:6">
      <c r="F10066" s="126"/>
    </row>
    <row r="10067" s="64" customFormat="1" ht="13.5" spans="6:6">
      <c r="F10067" s="126"/>
    </row>
    <row r="10068" s="64" customFormat="1" ht="13.5" spans="6:6">
      <c r="F10068" s="126"/>
    </row>
    <row r="10069" s="64" customFormat="1" ht="13.5" spans="6:6">
      <c r="F10069" s="126"/>
    </row>
    <row r="10070" s="64" customFormat="1" ht="13.5" spans="6:6">
      <c r="F10070" s="126"/>
    </row>
    <row r="10071" s="64" customFormat="1" ht="13.5" spans="6:6">
      <c r="F10071" s="126"/>
    </row>
    <row r="10072" s="64" customFormat="1" ht="13.5" spans="6:6">
      <c r="F10072" s="126"/>
    </row>
    <row r="10073" s="64" customFormat="1" ht="13.5" spans="6:6">
      <c r="F10073" s="126"/>
    </row>
    <row r="10074" s="64" customFormat="1" ht="13.5" spans="6:6">
      <c r="F10074" s="126"/>
    </row>
    <row r="10075" s="64" customFormat="1" ht="13.5" spans="6:6">
      <c r="F10075" s="126"/>
    </row>
    <row r="10076" s="64" customFormat="1" ht="13.5" spans="6:6">
      <c r="F10076" s="126"/>
    </row>
    <row r="10077" s="64" customFormat="1" ht="13.5" spans="6:6">
      <c r="F10077" s="126"/>
    </row>
    <row r="10078" s="64" customFormat="1" ht="13.5" spans="6:6">
      <c r="F10078" s="126"/>
    </row>
    <row r="10079" s="64" customFormat="1" ht="13.5" spans="6:6">
      <c r="F10079" s="126"/>
    </row>
    <row r="10080" s="64" customFormat="1" ht="13.5" spans="6:6">
      <c r="F10080" s="126"/>
    </row>
    <row r="10081" s="64" customFormat="1" ht="13.5" spans="6:6">
      <c r="F10081" s="126"/>
    </row>
    <row r="10082" s="64" customFormat="1" ht="13.5" spans="6:6">
      <c r="F10082" s="126"/>
    </row>
    <row r="10083" s="64" customFormat="1" ht="13.5" spans="6:6">
      <c r="F10083" s="126"/>
    </row>
    <row r="10084" s="64" customFormat="1" ht="13.5" spans="6:6">
      <c r="F10084" s="126"/>
    </row>
    <row r="10085" s="64" customFormat="1" ht="13.5" spans="6:6">
      <c r="F10085" s="126"/>
    </row>
    <row r="10086" s="64" customFormat="1" ht="13.5" spans="6:6">
      <c r="F10086" s="126"/>
    </row>
    <row r="10087" s="64" customFormat="1" ht="13.5" spans="6:6">
      <c r="F10087" s="126"/>
    </row>
    <row r="10088" s="64" customFormat="1" ht="13.5" spans="6:6">
      <c r="F10088" s="126"/>
    </row>
    <row r="10089" s="64" customFormat="1" ht="13.5" spans="6:6">
      <c r="F10089" s="126"/>
    </row>
    <row r="10090" s="64" customFormat="1" ht="13.5" spans="6:6">
      <c r="F10090" s="126"/>
    </row>
    <row r="10091" s="64" customFormat="1" ht="13.5" spans="6:6">
      <c r="F10091" s="126"/>
    </row>
    <row r="10092" s="64" customFormat="1" ht="13.5" spans="6:6">
      <c r="F10092" s="126"/>
    </row>
    <row r="10093" s="64" customFormat="1" ht="13.5" spans="6:6">
      <c r="F10093" s="126"/>
    </row>
    <row r="10094" s="64" customFormat="1" ht="13.5" spans="6:6">
      <c r="F10094" s="126"/>
    </row>
    <row r="10095" s="64" customFormat="1" ht="13.5" spans="6:6">
      <c r="F10095" s="126"/>
    </row>
    <row r="10096" s="64" customFormat="1" ht="13.5" spans="6:6">
      <c r="F10096" s="126"/>
    </row>
    <row r="10097" s="64" customFormat="1" ht="13.5" spans="6:6">
      <c r="F10097" s="126"/>
    </row>
    <row r="10098" s="64" customFormat="1" ht="13.5" spans="6:6">
      <c r="F10098" s="126"/>
    </row>
    <row r="10099" s="64" customFormat="1" ht="13.5" spans="6:6">
      <c r="F10099" s="126"/>
    </row>
    <row r="10100" s="64" customFormat="1" ht="13.5" spans="6:6">
      <c r="F10100" s="126"/>
    </row>
    <row r="10101" s="64" customFormat="1" ht="13.5" spans="6:6">
      <c r="F10101" s="126"/>
    </row>
    <row r="10102" s="64" customFormat="1" ht="13.5" spans="6:6">
      <c r="F10102" s="126"/>
    </row>
    <row r="10103" s="64" customFormat="1" ht="13.5" spans="6:6">
      <c r="F10103" s="126"/>
    </row>
    <row r="10104" s="64" customFormat="1" ht="13.5" spans="6:6">
      <c r="F10104" s="126"/>
    </row>
    <row r="10105" s="64" customFormat="1" ht="13.5" spans="6:6">
      <c r="F10105" s="126"/>
    </row>
    <row r="10106" s="64" customFormat="1" ht="13.5" spans="6:6">
      <c r="F10106" s="126"/>
    </row>
    <row r="10107" s="64" customFormat="1" ht="13.5" spans="6:6">
      <c r="F10107" s="126"/>
    </row>
    <row r="10108" s="64" customFormat="1" ht="13.5" spans="6:6">
      <c r="F10108" s="126"/>
    </row>
    <row r="10109" s="64" customFormat="1" ht="13.5" spans="6:6">
      <c r="F10109" s="126"/>
    </row>
    <row r="10110" s="64" customFormat="1" ht="13.5" spans="6:6">
      <c r="F10110" s="126"/>
    </row>
    <row r="10111" s="64" customFormat="1" ht="13.5" spans="6:6">
      <c r="F10111" s="126"/>
    </row>
    <row r="10112" s="64" customFormat="1" ht="13.5" spans="6:6">
      <c r="F10112" s="126"/>
    </row>
    <row r="10113" s="64" customFormat="1" ht="13.5" spans="6:6">
      <c r="F10113" s="126"/>
    </row>
    <row r="10114" s="64" customFormat="1" ht="13.5" spans="6:6">
      <c r="F10114" s="126"/>
    </row>
    <row r="10115" s="64" customFormat="1" ht="13.5" spans="6:6">
      <c r="F10115" s="126"/>
    </row>
    <row r="10116" s="64" customFormat="1" ht="13.5" spans="6:6">
      <c r="F10116" s="126"/>
    </row>
    <row r="10117" s="64" customFormat="1" ht="13.5" spans="6:6">
      <c r="F10117" s="126"/>
    </row>
    <row r="10118" s="64" customFormat="1" ht="13.5" spans="6:6">
      <c r="F10118" s="126"/>
    </row>
    <row r="10119" s="64" customFormat="1" ht="13.5" spans="6:6">
      <c r="F10119" s="126"/>
    </row>
    <row r="10120" s="64" customFormat="1" ht="13.5" spans="6:6">
      <c r="F10120" s="126"/>
    </row>
    <row r="10121" s="64" customFormat="1" ht="13.5" spans="6:6">
      <c r="F10121" s="126"/>
    </row>
    <row r="10122" s="64" customFormat="1" ht="13.5" spans="6:6">
      <c r="F10122" s="126"/>
    </row>
    <row r="10123" s="64" customFormat="1" ht="13.5" spans="6:6">
      <c r="F10123" s="126"/>
    </row>
    <row r="10124" s="64" customFormat="1" ht="13.5" spans="6:6">
      <c r="F10124" s="126"/>
    </row>
    <row r="10125" s="64" customFormat="1" ht="13.5" spans="6:6">
      <c r="F10125" s="126"/>
    </row>
    <row r="10126" s="64" customFormat="1" ht="13.5" spans="6:6">
      <c r="F10126" s="126"/>
    </row>
    <row r="10127" s="64" customFormat="1" ht="13.5" spans="6:6">
      <c r="F10127" s="126"/>
    </row>
    <row r="10128" s="64" customFormat="1" ht="13.5" spans="6:6">
      <c r="F10128" s="126"/>
    </row>
    <row r="10129" s="64" customFormat="1" ht="13.5" spans="6:6">
      <c r="F10129" s="126"/>
    </row>
    <row r="10130" s="64" customFormat="1" ht="13.5" spans="6:6">
      <c r="F10130" s="126"/>
    </row>
    <row r="10131" s="64" customFormat="1" ht="13.5" spans="6:6">
      <c r="F10131" s="126"/>
    </row>
    <row r="10132" s="64" customFormat="1" ht="13.5" spans="6:6">
      <c r="F10132" s="126"/>
    </row>
    <row r="10133" s="64" customFormat="1" ht="13.5" spans="6:6">
      <c r="F10133" s="126"/>
    </row>
    <row r="10134" s="64" customFormat="1" ht="13.5" spans="6:6">
      <c r="F10134" s="126"/>
    </row>
    <row r="10135" s="64" customFormat="1" ht="13.5" spans="6:6">
      <c r="F10135" s="126"/>
    </row>
    <row r="10136" s="64" customFormat="1" ht="13.5" spans="6:6">
      <c r="F10136" s="126"/>
    </row>
    <row r="10137" s="64" customFormat="1" ht="13.5" spans="6:6">
      <c r="F10137" s="126"/>
    </row>
    <row r="10138" s="64" customFormat="1" ht="13.5" spans="6:6">
      <c r="F10138" s="126"/>
    </row>
    <row r="10139" s="64" customFormat="1" ht="13.5" spans="6:6">
      <c r="F10139" s="126"/>
    </row>
    <row r="10140" s="64" customFormat="1" ht="13.5" spans="6:6">
      <c r="F10140" s="126"/>
    </row>
    <row r="10141" s="64" customFormat="1" ht="13.5" spans="6:6">
      <c r="F10141" s="126"/>
    </row>
    <row r="10142" s="64" customFormat="1" ht="13.5" spans="6:6">
      <c r="F10142" s="126"/>
    </row>
    <row r="10143" s="64" customFormat="1" ht="13.5" spans="6:6">
      <c r="F10143" s="126"/>
    </row>
    <row r="10144" s="64" customFormat="1" ht="13.5" spans="6:6">
      <c r="F10144" s="126"/>
    </row>
    <row r="10145" s="64" customFormat="1" ht="13.5" spans="6:6">
      <c r="F10145" s="126"/>
    </row>
    <row r="10146" s="64" customFormat="1" ht="13.5" spans="6:6">
      <c r="F10146" s="126"/>
    </row>
    <row r="10147" s="64" customFormat="1" ht="13.5" spans="6:6">
      <c r="F10147" s="126"/>
    </row>
    <row r="10148" s="64" customFormat="1" ht="13.5" spans="6:6">
      <c r="F10148" s="126"/>
    </row>
    <row r="10149" s="64" customFormat="1" ht="13.5" spans="6:6">
      <c r="F10149" s="126"/>
    </row>
    <row r="10150" s="64" customFormat="1" ht="13.5" spans="6:6">
      <c r="F10150" s="126"/>
    </row>
    <row r="10151" s="64" customFormat="1" ht="13.5" spans="6:6">
      <c r="F10151" s="126"/>
    </row>
    <row r="10152" s="64" customFormat="1" ht="13.5" spans="6:6">
      <c r="F10152" s="126"/>
    </row>
    <row r="10153" s="64" customFormat="1" ht="13.5" spans="6:6">
      <c r="F10153" s="126"/>
    </row>
    <row r="10154" s="64" customFormat="1" ht="13.5" spans="6:6">
      <c r="F10154" s="126"/>
    </row>
    <row r="10155" s="64" customFormat="1" ht="13.5" spans="6:6">
      <c r="F10155" s="126"/>
    </row>
    <row r="10156" s="64" customFormat="1" ht="13.5" spans="6:6">
      <c r="F10156" s="126"/>
    </row>
    <row r="10157" s="64" customFormat="1" ht="13.5" spans="6:6">
      <c r="F10157" s="126"/>
    </row>
    <row r="10158" s="64" customFormat="1" ht="13.5" spans="6:6">
      <c r="F10158" s="126"/>
    </row>
    <row r="10159" s="64" customFormat="1" ht="13.5" spans="6:6">
      <c r="F10159" s="126"/>
    </row>
    <row r="10160" s="64" customFormat="1" ht="13.5" spans="6:6">
      <c r="F10160" s="126"/>
    </row>
    <row r="10161" s="64" customFormat="1" ht="13.5" spans="6:6">
      <c r="F10161" s="126"/>
    </row>
    <row r="10162" s="64" customFormat="1" ht="13.5" spans="6:6">
      <c r="F10162" s="126"/>
    </row>
    <row r="10163" s="64" customFormat="1" ht="13.5" spans="6:6">
      <c r="F10163" s="126"/>
    </row>
    <row r="10164" s="64" customFormat="1" ht="13.5" spans="6:6">
      <c r="F10164" s="126"/>
    </row>
    <row r="10165" s="64" customFormat="1" ht="13.5" spans="6:6">
      <c r="F10165" s="126"/>
    </row>
    <row r="10166" s="64" customFormat="1" ht="13.5" spans="6:6">
      <c r="F10166" s="126"/>
    </row>
    <row r="10167" s="64" customFormat="1" ht="13.5" spans="6:6">
      <c r="F10167" s="126"/>
    </row>
    <row r="10168" s="64" customFormat="1" ht="13.5" spans="6:6">
      <c r="F10168" s="126"/>
    </row>
    <row r="10169" s="64" customFormat="1" ht="13.5" spans="6:6">
      <c r="F10169" s="126"/>
    </row>
    <row r="10170" s="64" customFormat="1" ht="13.5" spans="6:6">
      <c r="F10170" s="126"/>
    </row>
    <row r="10171" s="64" customFormat="1" ht="13.5" spans="6:6">
      <c r="F10171" s="126"/>
    </row>
    <row r="10172" s="64" customFormat="1" ht="13.5" spans="6:6">
      <c r="F10172" s="126"/>
    </row>
    <row r="10173" s="64" customFormat="1" ht="13.5" spans="6:6">
      <c r="F10173" s="126"/>
    </row>
    <row r="10174" s="64" customFormat="1" ht="13.5" spans="6:6">
      <c r="F10174" s="126"/>
    </row>
    <row r="10175" s="64" customFormat="1" ht="13.5" spans="6:6">
      <c r="F10175" s="126"/>
    </row>
    <row r="10176" s="64" customFormat="1" ht="13.5" spans="6:6">
      <c r="F10176" s="126"/>
    </row>
    <row r="10177" s="64" customFormat="1" ht="13.5" spans="6:6">
      <c r="F10177" s="126"/>
    </row>
    <row r="10178" s="64" customFormat="1" ht="13.5" spans="6:6">
      <c r="F10178" s="126"/>
    </row>
    <row r="10179" s="64" customFormat="1" ht="13.5" spans="6:6">
      <c r="F10179" s="126"/>
    </row>
    <row r="10180" s="64" customFormat="1" ht="13.5" spans="6:6">
      <c r="F10180" s="126"/>
    </row>
    <row r="10181" s="64" customFormat="1" ht="13.5" spans="6:6">
      <c r="F10181" s="126"/>
    </row>
    <row r="10182" s="64" customFormat="1" ht="13.5" spans="6:6">
      <c r="F10182" s="126"/>
    </row>
    <row r="10183" s="64" customFormat="1" ht="13.5" spans="6:6">
      <c r="F10183" s="126"/>
    </row>
    <row r="10184" s="64" customFormat="1" ht="13.5" spans="6:6">
      <c r="F10184" s="126"/>
    </row>
    <row r="10185" s="64" customFormat="1" ht="13.5" spans="6:6">
      <c r="F10185" s="126"/>
    </row>
    <row r="10186" s="64" customFormat="1" ht="13.5" spans="6:6">
      <c r="F10186" s="126"/>
    </row>
    <row r="10187" s="64" customFormat="1" ht="13.5" spans="6:6">
      <c r="F10187" s="126"/>
    </row>
    <row r="10188" s="64" customFormat="1" ht="13.5" spans="6:6">
      <c r="F10188" s="126"/>
    </row>
    <row r="10189" s="64" customFormat="1" ht="13.5" spans="6:6">
      <c r="F10189" s="126"/>
    </row>
    <row r="10190" s="64" customFormat="1" ht="13.5" spans="6:6">
      <c r="F10190" s="126"/>
    </row>
    <row r="10191" s="64" customFormat="1" ht="13.5" spans="6:6">
      <c r="F10191" s="126"/>
    </row>
    <row r="10192" s="64" customFormat="1" ht="13.5" spans="6:6">
      <c r="F10192" s="126"/>
    </row>
    <row r="10193" s="64" customFormat="1" ht="13.5" spans="6:6">
      <c r="F10193" s="126"/>
    </row>
    <row r="10194" s="64" customFormat="1" ht="13.5" spans="6:6">
      <c r="F10194" s="126"/>
    </row>
    <row r="10195" s="64" customFormat="1" ht="13.5" spans="6:6">
      <c r="F10195" s="126"/>
    </row>
    <row r="10196" s="64" customFormat="1" ht="13.5" spans="6:6">
      <c r="F10196" s="126"/>
    </row>
    <row r="10197" s="64" customFormat="1" ht="13.5" spans="6:6">
      <c r="F10197" s="126"/>
    </row>
    <row r="10198" s="64" customFormat="1" ht="13.5" spans="6:6">
      <c r="F10198" s="126"/>
    </row>
    <row r="10199" s="64" customFormat="1" ht="13.5" spans="6:6">
      <c r="F10199" s="126"/>
    </row>
    <row r="10200" s="64" customFormat="1" ht="13.5" spans="6:6">
      <c r="F10200" s="126"/>
    </row>
    <row r="10201" s="64" customFormat="1" ht="13.5" spans="6:6">
      <c r="F10201" s="126"/>
    </row>
    <row r="10202" s="64" customFormat="1" ht="13.5" spans="6:6">
      <c r="F10202" s="126"/>
    </row>
    <row r="10203" s="64" customFormat="1" ht="13.5" spans="6:6">
      <c r="F10203" s="126"/>
    </row>
    <row r="10204" s="64" customFormat="1" ht="13.5" spans="6:6">
      <c r="F10204" s="126"/>
    </row>
    <row r="10205" s="64" customFormat="1" ht="13.5" spans="6:6">
      <c r="F10205" s="126"/>
    </row>
    <row r="10206" s="64" customFormat="1" ht="13.5" spans="6:6">
      <c r="F10206" s="126"/>
    </row>
    <row r="10207" s="64" customFormat="1" ht="13.5" spans="6:6">
      <c r="F10207" s="126"/>
    </row>
    <row r="10208" s="64" customFormat="1" ht="13.5" spans="6:6">
      <c r="F10208" s="126"/>
    </row>
    <row r="10209" s="64" customFormat="1" ht="13.5" spans="6:6">
      <c r="F10209" s="126"/>
    </row>
    <row r="10210" s="64" customFormat="1" ht="13.5" spans="6:6">
      <c r="F10210" s="126"/>
    </row>
    <row r="10211" s="64" customFormat="1" ht="13.5" spans="6:6">
      <c r="F10211" s="126"/>
    </row>
    <row r="10212" s="64" customFormat="1" ht="13.5" spans="6:6">
      <c r="F10212" s="126"/>
    </row>
    <row r="10213" s="64" customFormat="1" ht="13.5" spans="6:6">
      <c r="F10213" s="126"/>
    </row>
    <row r="10214" s="64" customFormat="1" ht="13.5" spans="6:6">
      <c r="F10214" s="126"/>
    </row>
    <row r="10215" s="64" customFormat="1" ht="13.5" spans="6:6">
      <c r="F10215" s="126"/>
    </row>
    <row r="10216" s="64" customFormat="1" ht="13.5" spans="6:6">
      <c r="F10216" s="126"/>
    </row>
    <row r="10217" s="64" customFormat="1" ht="13.5" spans="6:6">
      <c r="F10217" s="126"/>
    </row>
    <row r="10218" s="64" customFormat="1" ht="13.5" spans="6:6">
      <c r="F10218" s="126"/>
    </row>
    <row r="10219" s="64" customFormat="1" ht="13.5" spans="6:6">
      <c r="F10219" s="126"/>
    </row>
    <row r="10220" s="64" customFormat="1" ht="13.5" spans="6:6">
      <c r="F10220" s="126"/>
    </row>
    <row r="10221" s="64" customFormat="1" ht="13.5" spans="6:6">
      <c r="F10221" s="126"/>
    </row>
    <row r="10222" s="64" customFormat="1" ht="13.5" spans="6:6">
      <c r="F10222" s="126"/>
    </row>
    <row r="10223" s="64" customFormat="1" ht="13.5" spans="6:6">
      <c r="F10223" s="126"/>
    </row>
    <row r="10224" s="64" customFormat="1" ht="13.5" spans="6:6">
      <c r="F10224" s="126"/>
    </row>
    <row r="10225" s="64" customFormat="1" ht="13.5" spans="6:6">
      <c r="F10225" s="126"/>
    </row>
    <row r="10226" s="64" customFormat="1" ht="13.5" spans="6:6">
      <c r="F10226" s="126"/>
    </row>
    <row r="10227" s="64" customFormat="1" ht="13.5" spans="6:6">
      <c r="F10227" s="126"/>
    </row>
    <row r="10228" s="64" customFormat="1" ht="13.5" spans="6:6">
      <c r="F10228" s="126"/>
    </row>
    <row r="10229" s="64" customFormat="1" ht="13.5" spans="6:6">
      <c r="F10229" s="126"/>
    </row>
    <row r="10230" s="64" customFormat="1" ht="13.5" spans="6:6">
      <c r="F10230" s="126"/>
    </row>
    <row r="10231" s="64" customFormat="1" ht="13.5" spans="6:6">
      <c r="F10231" s="126"/>
    </row>
    <row r="10232" s="64" customFormat="1" ht="13.5" spans="6:6">
      <c r="F10232" s="126"/>
    </row>
    <row r="10233" s="64" customFormat="1" ht="13.5" spans="6:6">
      <c r="F10233" s="126"/>
    </row>
    <row r="10234" s="64" customFormat="1" ht="13.5" spans="6:6">
      <c r="F10234" s="126"/>
    </row>
    <row r="10235" s="64" customFormat="1" ht="13.5" spans="6:6">
      <c r="F10235" s="126"/>
    </row>
    <row r="10236" s="64" customFormat="1" ht="13.5" spans="6:6">
      <c r="F10236" s="126"/>
    </row>
    <row r="10237" s="64" customFormat="1" ht="13.5" spans="6:6">
      <c r="F10237" s="126"/>
    </row>
    <row r="10238" s="64" customFormat="1" ht="13.5" spans="6:6">
      <c r="F10238" s="126"/>
    </row>
    <row r="10239" s="64" customFormat="1" ht="13.5" spans="6:6">
      <c r="F10239" s="126"/>
    </row>
    <row r="10240" s="64" customFormat="1" ht="13.5" spans="6:6">
      <c r="F10240" s="126"/>
    </row>
    <row r="10241" s="64" customFormat="1" ht="13.5" spans="6:6">
      <c r="F10241" s="126"/>
    </row>
    <row r="10242" s="64" customFormat="1" ht="13.5" spans="6:6">
      <c r="F10242" s="126"/>
    </row>
    <row r="10243" s="64" customFormat="1" ht="13.5" spans="6:6">
      <c r="F10243" s="126"/>
    </row>
    <row r="10244" s="64" customFormat="1" ht="13.5" spans="6:6">
      <c r="F10244" s="126"/>
    </row>
    <row r="10245" s="64" customFormat="1" ht="13.5" spans="6:6">
      <c r="F10245" s="126"/>
    </row>
    <row r="10246" s="64" customFormat="1" ht="13.5" spans="6:6">
      <c r="F10246" s="126"/>
    </row>
    <row r="10247" s="64" customFormat="1" ht="13.5" spans="6:6">
      <c r="F10247" s="126"/>
    </row>
    <row r="10248" s="64" customFormat="1" ht="13.5" spans="6:6">
      <c r="F10248" s="126"/>
    </row>
    <row r="10249" s="64" customFormat="1" ht="13.5" spans="6:6">
      <c r="F10249" s="126"/>
    </row>
    <row r="10250" s="64" customFormat="1" ht="13.5" spans="6:6">
      <c r="F10250" s="126"/>
    </row>
    <row r="10251" s="64" customFormat="1" ht="13.5" spans="6:6">
      <c r="F10251" s="126"/>
    </row>
    <row r="10252" s="64" customFormat="1" ht="13.5" spans="6:6">
      <c r="F10252" s="126"/>
    </row>
    <row r="10253" s="64" customFormat="1" ht="13.5" spans="6:6">
      <c r="F10253" s="126"/>
    </row>
    <row r="10254" s="64" customFormat="1" ht="13.5" spans="6:6">
      <c r="F10254" s="126"/>
    </row>
    <row r="10255" s="64" customFormat="1" ht="13.5" spans="6:6">
      <c r="F10255" s="126"/>
    </row>
    <row r="10256" s="64" customFormat="1" ht="13.5" spans="6:6">
      <c r="F10256" s="126"/>
    </row>
    <row r="10257" s="64" customFormat="1" ht="13.5" spans="6:6">
      <c r="F10257" s="126"/>
    </row>
    <row r="10258" s="64" customFormat="1" ht="13.5" spans="6:6">
      <c r="F10258" s="126"/>
    </row>
    <row r="10259" s="64" customFormat="1" ht="13.5" spans="6:6">
      <c r="F10259" s="126"/>
    </row>
    <row r="10260" s="64" customFormat="1" ht="13.5" spans="6:6">
      <c r="F10260" s="126"/>
    </row>
    <row r="10261" s="64" customFormat="1" ht="13.5" spans="6:6">
      <c r="F10261" s="126"/>
    </row>
    <row r="10262" s="64" customFormat="1" ht="13.5" spans="6:6">
      <c r="F10262" s="126"/>
    </row>
    <row r="10263" s="64" customFormat="1" ht="13.5" spans="6:6">
      <c r="F10263" s="126"/>
    </row>
    <row r="10264" s="64" customFormat="1" ht="13.5" spans="6:6">
      <c r="F10264" s="126"/>
    </row>
    <row r="10265" s="64" customFormat="1" ht="13.5" spans="6:6">
      <c r="F10265" s="126"/>
    </row>
    <row r="10266" s="64" customFormat="1" ht="13.5" spans="6:6">
      <c r="F10266" s="126"/>
    </row>
    <row r="10267" s="64" customFormat="1" ht="13.5" spans="6:6">
      <c r="F10267" s="126"/>
    </row>
    <row r="10268" s="64" customFormat="1" ht="13.5" spans="6:6">
      <c r="F10268" s="126"/>
    </row>
    <row r="10269" s="64" customFormat="1" ht="13.5" spans="6:6">
      <c r="F10269" s="126"/>
    </row>
    <row r="10270" s="64" customFormat="1" ht="13.5" spans="6:6">
      <c r="F10270" s="126"/>
    </row>
    <row r="10271" s="64" customFormat="1" ht="13.5" spans="6:6">
      <c r="F10271" s="126"/>
    </row>
    <row r="10272" s="64" customFormat="1" ht="13.5" spans="6:6">
      <c r="F10272" s="126"/>
    </row>
    <row r="10273" s="64" customFormat="1" ht="13.5" spans="6:6">
      <c r="F10273" s="126"/>
    </row>
    <row r="10274" s="64" customFormat="1" ht="13.5" spans="6:6">
      <c r="F10274" s="126"/>
    </row>
    <row r="10275" s="64" customFormat="1" ht="13.5" spans="6:6">
      <c r="F10275" s="126"/>
    </row>
    <row r="10276" s="64" customFormat="1" ht="13.5" spans="6:6">
      <c r="F10276" s="126"/>
    </row>
    <row r="10277" s="64" customFormat="1" ht="13.5" spans="6:6">
      <c r="F10277" s="126"/>
    </row>
    <row r="10278" s="64" customFormat="1" ht="13.5" spans="6:6">
      <c r="F10278" s="126"/>
    </row>
    <row r="10279" s="64" customFormat="1" ht="13.5" spans="6:6">
      <c r="F10279" s="126"/>
    </row>
    <row r="10280" s="64" customFormat="1" ht="13.5" spans="6:6">
      <c r="F10280" s="126"/>
    </row>
    <row r="10281" s="64" customFormat="1" ht="13.5" spans="6:6">
      <c r="F10281" s="126"/>
    </row>
    <row r="10282" s="64" customFormat="1" ht="13.5" spans="6:6">
      <c r="F10282" s="126"/>
    </row>
    <row r="10283" s="64" customFormat="1" ht="13.5" spans="6:6">
      <c r="F10283" s="126"/>
    </row>
    <row r="10284" s="64" customFormat="1" ht="13.5" spans="6:6">
      <c r="F10284" s="126"/>
    </row>
    <row r="10285" s="64" customFormat="1" ht="13.5" spans="6:6">
      <c r="F10285" s="126"/>
    </row>
    <row r="10286" s="64" customFormat="1" ht="13.5" spans="6:6">
      <c r="F10286" s="126"/>
    </row>
    <row r="10287" s="64" customFormat="1" ht="13.5" spans="6:6">
      <c r="F10287" s="126"/>
    </row>
    <row r="10288" s="64" customFormat="1" ht="13.5" spans="6:6">
      <c r="F10288" s="126"/>
    </row>
    <row r="10289" s="64" customFormat="1" ht="13.5" spans="6:6">
      <c r="F10289" s="126"/>
    </row>
    <row r="10290" s="64" customFormat="1" ht="13.5" spans="6:6">
      <c r="F10290" s="126"/>
    </row>
    <row r="10291" s="64" customFormat="1" ht="13.5" spans="6:6">
      <c r="F10291" s="126"/>
    </row>
    <row r="10292" s="64" customFormat="1" ht="13.5" spans="6:6">
      <c r="F10292" s="126"/>
    </row>
    <row r="10293" s="64" customFormat="1" ht="13.5" spans="6:6">
      <c r="F10293" s="126"/>
    </row>
    <row r="10294" s="64" customFormat="1" ht="13.5" spans="6:6">
      <c r="F10294" s="126"/>
    </row>
    <row r="10295" s="64" customFormat="1" ht="13.5" spans="6:6">
      <c r="F10295" s="126"/>
    </row>
    <row r="10296" s="64" customFormat="1" ht="13.5" spans="6:6">
      <c r="F10296" s="126"/>
    </row>
    <row r="10297" s="64" customFormat="1" ht="13.5" spans="6:6">
      <c r="F10297" s="126"/>
    </row>
    <row r="10298" s="64" customFormat="1" ht="13.5" spans="6:6">
      <c r="F10298" s="126"/>
    </row>
    <row r="10299" s="64" customFormat="1" ht="13.5" spans="6:6">
      <c r="F10299" s="126"/>
    </row>
    <row r="10300" s="64" customFormat="1" ht="13.5" spans="6:6">
      <c r="F10300" s="126"/>
    </row>
    <row r="10301" s="64" customFormat="1" ht="13.5" spans="6:6">
      <c r="F10301" s="126"/>
    </row>
    <row r="10302" s="64" customFormat="1" ht="13.5" spans="6:6">
      <c r="F10302" s="126"/>
    </row>
    <row r="10303" s="64" customFormat="1" ht="13.5" spans="6:6">
      <c r="F10303" s="126"/>
    </row>
    <row r="10304" s="64" customFormat="1" ht="13.5" spans="6:6">
      <c r="F10304" s="126"/>
    </row>
    <row r="10305" s="64" customFormat="1" ht="13.5" spans="6:6">
      <c r="F10305" s="126"/>
    </row>
    <row r="10306" s="64" customFormat="1" ht="13.5" spans="6:6">
      <c r="F10306" s="126"/>
    </row>
    <row r="10307" s="64" customFormat="1" ht="13.5" spans="6:6">
      <c r="F10307" s="126"/>
    </row>
    <row r="10308" s="64" customFormat="1" ht="13.5" spans="6:6">
      <c r="F10308" s="126"/>
    </row>
    <row r="10309" s="64" customFormat="1" ht="13.5" spans="6:6">
      <c r="F10309" s="126"/>
    </row>
    <row r="10310" s="64" customFormat="1" ht="13.5" spans="6:6">
      <c r="F10310" s="126"/>
    </row>
    <row r="10311" s="64" customFormat="1" ht="13.5" spans="6:6">
      <c r="F10311" s="126"/>
    </row>
    <row r="10312" s="64" customFormat="1" ht="13.5" spans="6:6">
      <c r="F10312" s="126"/>
    </row>
    <row r="10313" s="64" customFormat="1" ht="13.5" spans="6:6">
      <c r="F10313" s="126"/>
    </row>
    <row r="10314" s="64" customFormat="1" ht="13.5" spans="6:6">
      <c r="F10314" s="126"/>
    </row>
    <row r="10315" s="64" customFormat="1" ht="13.5" spans="6:6">
      <c r="F10315" s="126"/>
    </row>
    <row r="10316" s="64" customFormat="1" ht="13.5" spans="6:6">
      <c r="F10316" s="126"/>
    </row>
    <row r="10317" s="64" customFormat="1" ht="13.5" spans="6:6">
      <c r="F10317" s="126"/>
    </row>
    <row r="10318" s="64" customFormat="1" ht="13.5" spans="6:6">
      <c r="F10318" s="126"/>
    </row>
    <row r="10319" s="64" customFormat="1" ht="13.5" spans="6:6">
      <c r="F10319" s="126"/>
    </row>
    <row r="10320" s="64" customFormat="1" ht="13.5" spans="6:6">
      <c r="F10320" s="126"/>
    </row>
    <row r="10321" s="64" customFormat="1" ht="13.5" spans="6:6">
      <c r="F10321" s="126"/>
    </row>
    <row r="10322" s="64" customFormat="1" ht="13.5" spans="6:6">
      <c r="F10322" s="126"/>
    </row>
    <row r="10323" s="64" customFormat="1" ht="13.5" spans="6:6">
      <c r="F10323" s="126"/>
    </row>
    <row r="10324" s="64" customFormat="1" ht="13.5" spans="6:6">
      <c r="F10324" s="126"/>
    </row>
    <row r="10325" s="64" customFormat="1" ht="13.5" spans="6:6">
      <c r="F10325" s="126"/>
    </row>
    <row r="10326" s="64" customFormat="1" ht="13.5" spans="6:6">
      <c r="F10326" s="126"/>
    </row>
    <row r="10327" s="64" customFormat="1" ht="13.5" spans="6:6">
      <c r="F10327" s="126"/>
    </row>
    <row r="10328" s="64" customFormat="1" ht="13.5" spans="6:6">
      <c r="F10328" s="126"/>
    </row>
    <row r="10329" s="64" customFormat="1" ht="13.5" spans="6:6">
      <c r="F10329" s="126"/>
    </row>
    <row r="10330" s="64" customFormat="1" ht="13.5" spans="6:6">
      <c r="F10330" s="126"/>
    </row>
    <row r="10331" s="64" customFormat="1" ht="13.5" spans="6:6">
      <c r="F10331" s="126"/>
    </row>
    <row r="10332" s="64" customFormat="1" ht="13.5" spans="6:6">
      <c r="F10332" s="126"/>
    </row>
    <row r="10333" s="64" customFormat="1" ht="13.5" spans="6:6">
      <c r="F10333" s="126"/>
    </row>
    <row r="10334" s="64" customFormat="1" ht="13.5" spans="6:6">
      <c r="F10334" s="126"/>
    </row>
    <row r="10335" s="64" customFormat="1" ht="13.5" spans="6:6">
      <c r="F10335" s="126"/>
    </row>
    <row r="10336" s="64" customFormat="1" ht="13.5" spans="6:6">
      <c r="F10336" s="126"/>
    </row>
    <row r="10337" s="64" customFormat="1" ht="13.5" spans="6:6">
      <c r="F10337" s="126"/>
    </row>
    <row r="10338" s="64" customFormat="1" ht="13.5" spans="6:6">
      <c r="F10338" s="126"/>
    </row>
    <row r="10339" s="64" customFormat="1" ht="13.5" spans="6:6">
      <c r="F10339" s="126"/>
    </row>
    <row r="10340" s="64" customFormat="1" ht="13.5" spans="6:6">
      <c r="F10340" s="126"/>
    </row>
    <row r="10341" s="64" customFormat="1" ht="13.5" spans="6:6">
      <c r="F10341" s="126"/>
    </row>
    <row r="10342" s="64" customFormat="1" ht="13.5" spans="6:6">
      <c r="F10342" s="126"/>
    </row>
    <row r="10343" s="64" customFormat="1" ht="13.5" spans="6:6">
      <c r="F10343" s="126"/>
    </row>
    <row r="10344" s="64" customFormat="1" ht="13.5" spans="6:6">
      <c r="F10344" s="126"/>
    </row>
    <row r="10345" s="64" customFormat="1" ht="13.5" spans="6:6">
      <c r="F10345" s="126"/>
    </row>
    <row r="10346" s="64" customFormat="1" ht="13.5" spans="6:6">
      <c r="F10346" s="126"/>
    </row>
    <row r="10347" s="64" customFormat="1" ht="13.5" spans="6:6">
      <c r="F10347" s="126"/>
    </row>
    <row r="10348" s="64" customFormat="1" ht="13.5" spans="6:6">
      <c r="F10348" s="126"/>
    </row>
    <row r="10349" s="64" customFormat="1" ht="13.5" spans="6:6">
      <c r="F10349" s="126"/>
    </row>
    <row r="10350" s="64" customFormat="1" ht="13.5" spans="6:6">
      <c r="F10350" s="126"/>
    </row>
    <row r="10351" s="64" customFormat="1" ht="13.5" spans="6:6">
      <c r="F10351" s="126"/>
    </row>
    <row r="10352" s="64" customFormat="1" ht="13.5" spans="6:6">
      <c r="F10352" s="126"/>
    </row>
    <row r="10353" s="64" customFormat="1" ht="13.5" spans="6:6">
      <c r="F10353" s="126"/>
    </row>
    <row r="10354" s="64" customFormat="1" ht="13.5" spans="6:6">
      <c r="F10354" s="126"/>
    </row>
    <row r="10355" s="64" customFormat="1" ht="13.5" spans="6:6">
      <c r="F10355" s="126"/>
    </row>
    <row r="10356" s="64" customFormat="1" ht="13.5" spans="6:6">
      <c r="F10356" s="126"/>
    </row>
    <row r="10357" s="64" customFormat="1" ht="13.5" spans="6:6">
      <c r="F10357" s="126"/>
    </row>
    <row r="10358" s="64" customFormat="1" ht="13.5" spans="6:6">
      <c r="F10358" s="126"/>
    </row>
    <row r="10359" s="64" customFormat="1" ht="13.5" spans="6:6">
      <c r="F10359" s="126"/>
    </row>
    <row r="10360" s="64" customFormat="1" ht="13.5" spans="6:6">
      <c r="F10360" s="126"/>
    </row>
    <row r="10361" s="64" customFormat="1" ht="13.5" spans="6:6">
      <c r="F10361" s="126"/>
    </row>
    <row r="10362" s="64" customFormat="1" ht="13.5" spans="6:6">
      <c r="F10362" s="126"/>
    </row>
    <row r="10363" s="64" customFormat="1" ht="13.5" spans="6:6">
      <c r="F10363" s="126"/>
    </row>
    <row r="10364" s="64" customFormat="1" ht="13.5" spans="6:6">
      <c r="F10364" s="126"/>
    </row>
    <row r="10365" s="64" customFormat="1" ht="13.5" spans="6:6">
      <c r="F10365" s="126"/>
    </row>
    <row r="10366" s="64" customFormat="1" ht="13.5" spans="6:6">
      <c r="F10366" s="126"/>
    </row>
    <row r="10367" s="64" customFormat="1" ht="13.5" spans="6:6">
      <c r="F10367" s="126"/>
    </row>
    <row r="10368" s="64" customFormat="1" ht="13.5" spans="6:6">
      <c r="F10368" s="126"/>
    </row>
    <row r="10369" s="64" customFormat="1" ht="13.5" spans="6:6">
      <c r="F10369" s="126"/>
    </row>
    <row r="10370" s="64" customFormat="1" ht="13.5" spans="6:6">
      <c r="F10370" s="126"/>
    </row>
    <row r="10371" s="64" customFormat="1" ht="13.5" spans="6:6">
      <c r="F10371" s="126"/>
    </row>
    <row r="10372" s="64" customFormat="1" ht="13.5" spans="6:6">
      <c r="F10372" s="126"/>
    </row>
    <row r="10373" s="64" customFormat="1" ht="13.5" spans="6:6">
      <c r="F10373" s="126"/>
    </row>
    <row r="10374" s="64" customFormat="1" ht="13.5" spans="6:6">
      <c r="F10374" s="126"/>
    </row>
    <row r="10375" s="64" customFormat="1" ht="13.5" spans="6:6">
      <c r="F10375" s="126"/>
    </row>
    <row r="10376" s="64" customFormat="1" ht="13.5" spans="6:6">
      <c r="F10376" s="126"/>
    </row>
    <row r="10377" s="64" customFormat="1" ht="13.5" spans="6:6">
      <c r="F10377" s="126"/>
    </row>
    <row r="10378" s="64" customFormat="1" ht="13.5" spans="6:6">
      <c r="F10378" s="126"/>
    </row>
    <row r="10379" s="64" customFormat="1" ht="13.5" spans="6:6">
      <c r="F10379" s="126"/>
    </row>
    <row r="10380" s="64" customFormat="1" ht="13.5" spans="6:6">
      <c r="F10380" s="126"/>
    </row>
    <row r="10381" s="64" customFormat="1" ht="13.5" spans="6:6">
      <c r="F10381" s="126"/>
    </row>
    <row r="10382" s="64" customFormat="1" ht="13.5" spans="6:6">
      <c r="F10382" s="126"/>
    </row>
    <row r="10383" s="64" customFormat="1" ht="13.5" spans="6:6">
      <c r="F10383" s="126"/>
    </row>
    <row r="10384" s="64" customFormat="1" ht="13.5" spans="6:6">
      <c r="F10384" s="126"/>
    </row>
    <row r="10385" s="64" customFormat="1" ht="13.5" spans="6:6">
      <c r="F10385" s="126"/>
    </row>
    <row r="10386" s="64" customFormat="1" ht="13.5" spans="6:6">
      <c r="F10386" s="126"/>
    </row>
    <row r="10387" s="64" customFormat="1" ht="13.5" spans="6:6">
      <c r="F10387" s="126"/>
    </row>
    <row r="10388" s="64" customFormat="1" ht="13.5" spans="6:6">
      <c r="F10388" s="126"/>
    </row>
    <row r="10389" s="64" customFormat="1" ht="13.5" spans="6:6">
      <c r="F10389" s="126"/>
    </row>
    <row r="10390" s="64" customFormat="1" ht="13.5" spans="6:6">
      <c r="F10390" s="126"/>
    </row>
    <row r="10391" s="64" customFormat="1" ht="13.5" spans="6:6">
      <c r="F10391" s="126"/>
    </row>
    <row r="10392" s="64" customFormat="1" ht="13.5" spans="6:6">
      <c r="F10392" s="126"/>
    </row>
    <row r="10393" s="64" customFormat="1" ht="13.5" spans="6:6">
      <c r="F10393" s="126"/>
    </row>
    <row r="10394" s="64" customFormat="1" ht="13.5" spans="6:6">
      <c r="F10394" s="126"/>
    </row>
    <row r="10395" s="64" customFormat="1" ht="13.5" spans="6:6">
      <c r="F10395" s="126"/>
    </row>
    <row r="10396" s="64" customFormat="1" ht="13.5" spans="6:6">
      <c r="F10396" s="126"/>
    </row>
    <row r="10397" s="64" customFormat="1" ht="13.5" spans="6:6">
      <c r="F10397" s="126"/>
    </row>
    <row r="10398" s="64" customFormat="1" ht="13.5" spans="6:6">
      <c r="F10398" s="126"/>
    </row>
    <row r="10399" s="64" customFormat="1" ht="13.5" spans="6:6">
      <c r="F10399" s="126"/>
    </row>
    <row r="10400" s="64" customFormat="1" ht="13.5" spans="6:6">
      <c r="F10400" s="126"/>
    </row>
    <row r="10401" s="64" customFormat="1" ht="13.5" spans="6:6">
      <c r="F10401" s="126"/>
    </row>
    <row r="10402" s="64" customFormat="1" ht="13.5" spans="6:6">
      <c r="F10402" s="126"/>
    </row>
    <row r="10403" s="64" customFormat="1" ht="13.5" spans="6:6">
      <c r="F10403" s="126"/>
    </row>
    <row r="10404" s="64" customFormat="1" ht="13.5" spans="6:6">
      <c r="F10404" s="126"/>
    </row>
    <row r="10405" s="64" customFormat="1" ht="13.5" spans="6:6">
      <c r="F10405" s="126"/>
    </row>
    <row r="10406" s="64" customFormat="1" ht="13.5" spans="6:6">
      <c r="F10406" s="126"/>
    </row>
    <row r="10407" s="64" customFormat="1" ht="13.5" spans="6:6">
      <c r="F10407" s="126"/>
    </row>
    <row r="10408" s="64" customFormat="1" ht="13.5" spans="6:6">
      <c r="F10408" s="126"/>
    </row>
    <row r="10409" s="64" customFormat="1" ht="13.5" spans="6:6">
      <c r="F10409" s="126"/>
    </row>
    <row r="10410" s="64" customFormat="1" ht="13.5" spans="6:6">
      <c r="F10410" s="126"/>
    </row>
    <row r="10411" s="64" customFormat="1" ht="13.5" spans="6:6">
      <c r="F10411" s="126"/>
    </row>
    <row r="10412" s="64" customFormat="1" ht="13.5" spans="6:6">
      <c r="F10412" s="126"/>
    </row>
    <row r="10413" s="64" customFormat="1" ht="13.5" spans="6:6">
      <c r="F10413" s="126"/>
    </row>
    <row r="10414" s="64" customFormat="1" ht="13.5" spans="6:6">
      <c r="F10414" s="126"/>
    </row>
    <row r="10415" s="64" customFormat="1" ht="13.5" spans="6:6">
      <c r="F10415" s="126"/>
    </row>
    <row r="10416" s="64" customFormat="1" ht="13.5" spans="6:6">
      <c r="F10416" s="126"/>
    </row>
    <row r="10417" s="64" customFormat="1" ht="13.5" spans="6:6">
      <c r="F10417" s="126"/>
    </row>
    <row r="10418" s="64" customFormat="1" ht="13.5" spans="6:6">
      <c r="F10418" s="126"/>
    </row>
    <row r="10419" s="64" customFormat="1" ht="13.5" spans="6:6">
      <c r="F10419" s="126"/>
    </row>
    <row r="10420" s="64" customFormat="1" ht="13.5" spans="6:6">
      <c r="F10420" s="126"/>
    </row>
    <row r="10421" s="64" customFormat="1" ht="13.5" spans="6:6">
      <c r="F10421" s="126"/>
    </row>
    <row r="10422" s="64" customFormat="1" ht="13.5" spans="6:6">
      <c r="F10422" s="126"/>
    </row>
    <row r="10423" s="64" customFormat="1" ht="13.5" spans="6:6">
      <c r="F10423" s="126"/>
    </row>
    <row r="10424" s="64" customFormat="1" ht="13.5" spans="6:6">
      <c r="F10424" s="126"/>
    </row>
    <row r="10425" s="64" customFormat="1" ht="13.5" spans="6:6">
      <c r="F10425" s="126"/>
    </row>
    <row r="10426" s="64" customFormat="1" ht="13.5" spans="6:6">
      <c r="F10426" s="126"/>
    </row>
    <row r="10427" s="64" customFormat="1" ht="13.5" spans="6:6">
      <c r="F10427" s="126"/>
    </row>
    <row r="10428" s="64" customFormat="1" ht="13.5" spans="6:6">
      <c r="F10428" s="126"/>
    </row>
    <row r="10429" s="64" customFormat="1" ht="13.5" spans="6:6">
      <c r="F10429" s="126"/>
    </row>
    <row r="10430" s="64" customFormat="1" ht="13.5" spans="6:6">
      <c r="F10430" s="126"/>
    </row>
    <row r="10431" s="64" customFormat="1" ht="13.5" spans="6:6">
      <c r="F10431" s="126"/>
    </row>
    <row r="10432" s="64" customFormat="1" ht="13.5" spans="6:6">
      <c r="F10432" s="126"/>
    </row>
    <row r="10433" s="64" customFormat="1" ht="13.5" spans="6:6">
      <c r="F10433" s="126"/>
    </row>
    <row r="10434" s="64" customFormat="1" ht="13.5" spans="6:6">
      <c r="F10434" s="126"/>
    </row>
    <row r="10435" s="64" customFormat="1" ht="13.5" spans="6:6">
      <c r="F10435" s="126"/>
    </row>
    <row r="10436" s="64" customFormat="1" ht="13.5" spans="6:6">
      <c r="F10436" s="126"/>
    </row>
    <row r="10437" s="64" customFormat="1" ht="13.5" spans="6:6">
      <c r="F10437" s="126"/>
    </row>
    <row r="10438" s="64" customFormat="1" ht="13.5" spans="6:6">
      <c r="F10438" s="126"/>
    </row>
    <row r="10439" s="64" customFormat="1" ht="13.5" spans="6:6">
      <c r="F10439" s="126"/>
    </row>
    <row r="10440" s="64" customFormat="1" ht="13.5" spans="6:6">
      <c r="F10440" s="126"/>
    </row>
    <row r="10441" s="64" customFormat="1" ht="13.5" spans="6:6">
      <c r="F10441" s="126"/>
    </row>
    <row r="10442" s="64" customFormat="1" ht="13.5" spans="6:6">
      <c r="F10442" s="126"/>
    </row>
    <row r="10443" s="64" customFormat="1" ht="13.5" spans="6:6">
      <c r="F10443" s="126"/>
    </row>
    <row r="10444" s="64" customFormat="1" ht="13.5" spans="6:6">
      <c r="F10444" s="126"/>
    </row>
    <row r="10445" s="64" customFormat="1" ht="13.5" spans="6:6">
      <c r="F10445" s="126"/>
    </row>
    <row r="10446" s="64" customFormat="1" ht="13.5" spans="6:6">
      <c r="F10446" s="126"/>
    </row>
    <row r="10447" s="64" customFormat="1" ht="13.5" spans="6:6">
      <c r="F10447" s="126"/>
    </row>
    <row r="10448" s="64" customFormat="1" ht="13.5" spans="6:6">
      <c r="F10448" s="126"/>
    </row>
    <row r="10449" s="64" customFormat="1" ht="13.5" spans="6:6">
      <c r="F10449" s="126"/>
    </row>
    <row r="10450" s="64" customFormat="1" ht="13.5" spans="6:6">
      <c r="F10450" s="126"/>
    </row>
    <row r="10451" s="64" customFormat="1" ht="13.5" spans="6:6">
      <c r="F10451" s="126"/>
    </row>
    <row r="10452" s="64" customFormat="1" ht="13.5" spans="6:6">
      <c r="F10452" s="126"/>
    </row>
    <row r="10453" s="64" customFormat="1" ht="13.5" spans="6:6">
      <c r="F10453" s="126"/>
    </row>
    <row r="10454" s="64" customFormat="1" ht="13.5" spans="6:6">
      <c r="F10454" s="126"/>
    </row>
    <row r="10455" s="64" customFormat="1" ht="13.5" spans="6:6">
      <c r="F10455" s="126"/>
    </row>
    <row r="10456" s="64" customFormat="1" ht="13.5" spans="6:6">
      <c r="F10456" s="126"/>
    </row>
    <row r="10457" s="64" customFormat="1" ht="13.5" spans="6:6">
      <c r="F10457" s="126"/>
    </row>
    <row r="10458" s="64" customFormat="1" ht="13.5" spans="6:6">
      <c r="F10458" s="126"/>
    </row>
    <row r="10459" s="64" customFormat="1" ht="13.5" spans="6:6">
      <c r="F10459" s="126"/>
    </row>
    <row r="10460" s="64" customFormat="1" ht="13.5" spans="6:6">
      <c r="F10460" s="126"/>
    </row>
    <row r="10461" s="64" customFormat="1" ht="13.5" spans="6:6">
      <c r="F10461" s="126"/>
    </row>
    <row r="10462" s="64" customFormat="1" ht="13.5" spans="6:6">
      <c r="F10462" s="126"/>
    </row>
    <row r="10463" s="64" customFormat="1" ht="13.5" spans="6:6">
      <c r="F10463" s="126"/>
    </row>
    <row r="10464" s="64" customFormat="1" ht="13.5" spans="6:6">
      <c r="F10464" s="126"/>
    </row>
    <row r="10465" s="64" customFormat="1" ht="13.5" spans="6:6">
      <c r="F10465" s="126"/>
    </row>
    <row r="10466" s="64" customFormat="1" ht="13.5" spans="6:6">
      <c r="F10466" s="126"/>
    </row>
    <row r="10467" s="64" customFormat="1" ht="13.5" spans="6:6">
      <c r="F10467" s="126"/>
    </row>
    <row r="10468" s="64" customFormat="1" ht="13.5" spans="6:6">
      <c r="F10468" s="126"/>
    </row>
    <row r="10469" s="64" customFormat="1" ht="13.5" spans="6:6">
      <c r="F10469" s="126"/>
    </row>
    <row r="10470" s="64" customFormat="1" ht="13.5" spans="6:6">
      <c r="F10470" s="126"/>
    </row>
    <row r="10471" s="64" customFormat="1" ht="13.5" spans="6:6">
      <c r="F10471" s="126"/>
    </row>
    <row r="10472" s="64" customFormat="1" ht="13.5" spans="6:6">
      <c r="F10472" s="126"/>
    </row>
    <row r="10473" s="64" customFormat="1" ht="13.5" spans="6:6">
      <c r="F10473" s="126"/>
    </row>
    <row r="10474" s="64" customFormat="1" ht="13.5" spans="6:6">
      <c r="F10474" s="126"/>
    </row>
    <row r="10475" s="64" customFormat="1" ht="13.5" spans="6:6">
      <c r="F10475" s="126"/>
    </row>
    <row r="10476" s="64" customFormat="1" ht="13.5" spans="6:6">
      <c r="F10476" s="126"/>
    </row>
    <row r="10477" s="64" customFormat="1" ht="13.5" spans="6:6">
      <c r="F10477" s="126"/>
    </row>
    <row r="10478" s="64" customFormat="1" ht="13.5" spans="6:6">
      <c r="F10478" s="126"/>
    </row>
    <row r="10479" s="64" customFormat="1" ht="13.5" spans="6:6">
      <c r="F10479" s="126"/>
    </row>
    <row r="10480" s="64" customFormat="1" ht="13.5" spans="6:6">
      <c r="F10480" s="126"/>
    </row>
    <row r="10481" s="64" customFormat="1" ht="13.5" spans="6:6">
      <c r="F10481" s="126"/>
    </row>
    <row r="10482" s="64" customFormat="1" ht="13.5" spans="6:6">
      <c r="F10482" s="126"/>
    </row>
    <row r="10483" s="64" customFormat="1" ht="13.5" spans="6:6">
      <c r="F10483" s="126"/>
    </row>
    <row r="10484" s="64" customFormat="1" ht="13.5" spans="6:6">
      <c r="F10484" s="126"/>
    </row>
    <row r="10485" s="64" customFormat="1" ht="13.5" spans="6:6">
      <c r="F10485" s="126"/>
    </row>
    <row r="10486" s="64" customFormat="1" ht="13.5" spans="6:6">
      <c r="F10486" s="126"/>
    </row>
    <row r="10487" s="64" customFormat="1" ht="13.5" spans="6:6">
      <c r="F10487" s="126"/>
    </row>
    <row r="10488" s="64" customFormat="1" ht="13.5" spans="6:6">
      <c r="F10488" s="126"/>
    </row>
    <row r="10489" s="64" customFormat="1" ht="13.5" spans="6:6">
      <c r="F10489" s="126"/>
    </row>
    <row r="10490" s="64" customFormat="1" ht="13.5" spans="6:6">
      <c r="F10490" s="126"/>
    </row>
    <row r="10491" s="64" customFormat="1" ht="13.5" spans="6:6">
      <c r="F10491" s="126"/>
    </row>
    <row r="10492" s="64" customFormat="1" ht="13.5" spans="6:6">
      <c r="F10492" s="126"/>
    </row>
    <row r="10493" s="64" customFormat="1" ht="13.5" spans="6:6">
      <c r="F10493" s="126"/>
    </row>
    <row r="10494" s="64" customFormat="1" ht="13.5" spans="6:6">
      <c r="F10494" s="126"/>
    </row>
    <row r="10495" s="64" customFormat="1" ht="13.5" spans="6:6">
      <c r="F10495" s="126"/>
    </row>
    <row r="10496" s="64" customFormat="1" ht="13.5" spans="6:6">
      <c r="F10496" s="126"/>
    </row>
    <row r="10497" s="64" customFormat="1" ht="13.5" spans="6:6">
      <c r="F10497" s="126"/>
    </row>
    <row r="10498" s="64" customFormat="1" ht="13.5" spans="6:6">
      <c r="F10498" s="126"/>
    </row>
    <row r="10499" s="64" customFormat="1" ht="13.5" spans="6:6">
      <c r="F10499" s="126"/>
    </row>
    <row r="10500" s="64" customFormat="1" ht="13.5" spans="6:6">
      <c r="F10500" s="126"/>
    </row>
    <row r="10501" s="64" customFormat="1" ht="13.5" spans="6:6">
      <c r="F10501" s="126"/>
    </row>
    <row r="10502" s="64" customFormat="1" ht="13.5" spans="6:6">
      <c r="F10502" s="126"/>
    </row>
    <row r="10503" s="64" customFormat="1" ht="13.5" spans="6:6">
      <c r="F10503" s="126"/>
    </row>
    <row r="10504" s="64" customFormat="1" ht="13.5" spans="6:6">
      <c r="F10504" s="126"/>
    </row>
    <row r="10505" s="64" customFormat="1" ht="13.5" spans="6:6">
      <c r="F10505" s="126"/>
    </row>
    <row r="10506" s="64" customFormat="1" ht="13.5" spans="6:6">
      <c r="F10506" s="126"/>
    </row>
    <row r="10507" s="64" customFormat="1" ht="13.5" spans="6:6">
      <c r="F10507" s="126"/>
    </row>
    <row r="10508" s="64" customFormat="1" ht="13.5" spans="6:6">
      <c r="F10508" s="126"/>
    </row>
    <row r="10509" s="64" customFormat="1" ht="13.5" spans="6:6">
      <c r="F10509" s="126"/>
    </row>
    <row r="10510" s="64" customFormat="1" ht="13.5" spans="6:6">
      <c r="F10510" s="126"/>
    </row>
    <row r="10511" s="64" customFormat="1" ht="13.5" spans="6:6">
      <c r="F10511" s="126"/>
    </row>
    <row r="10512" s="64" customFormat="1" ht="13.5" spans="6:6">
      <c r="F10512" s="126"/>
    </row>
    <row r="10513" s="64" customFormat="1" ht="13.5" spans="6:6">
      <c r="F10513" s="126"/>
    </row>
    <row r="10514" s="64" customFormat="1" ht="13.5" spans="6:6">
      <c r="F10514" s="126"/>
    </row>
    <row r="10515" s="64" customFormat="1" ht="13.5" spans="6:6">
      <c r="F10515" s="126"/>
    </row>
    <row r="10516" s="64" customFormat="1" ht="13.5" spans="6:6">
      <c r="F10516" s="126"/>
    </row>
    <row r="10517" s="64" customFormat="1" ht="13.5" spans="6:6">
      <c r="F10517" s="126"/>
    </row>
    <row r="10518" s="64" customFormat="1" ht="13.5" spans="6:6">
      <c r="F10518" s="126"/>
    </row>
    <row r="10519" s="64" customFormat="1" ht="13.5" spans="6:6">
      <c r="F10519" s="126"/>
    </row>
    <row r="10520" s="64" customFormat="1" ht="13.5" spans="6:6">
      <c r="F10520" s="126"/>
    </row>
    <row r="10521" s="64" customFormat="1" ht="13.5" spans="6:6">
      <c r="F10521" s="126"/>
    </row>
    <row r="10522" s="64" customFormat="1" ht="13.5" spans="6:6">
      <c r="F10522" s="126"/>
    </row>
    <row r="10523" s="64" customFormat="1" ht="13.5" spans="6:6">
      <c r="F10523" s="126"/>
    </row>
    <row r="10524" s="64" customFormat="1" ht="13.5" spans="6:6">
      <c r="F10524" s="126"/>
    </row>
    <row r="10525" s="64" customFormat="1" ht="13.5" spans="6:6">
      <c r="F10525" s="126"/>
    </row>
    <row r="10526" s="64" customFormat="1" ht="13.5" spans="6:6">
      <c r="F10526" s="126"/>
    </row>
    <row r="10527" s="64" customFormat="1" ht="13.5" spans="6:6">
      <c r="F10527" s="126"/>
    </row>
    <row r="10528" s="64" customFormat="1" ht="13.5" spans="6:6">
      <c r="F10528" s="126"/>
    </row>
    <row r="10529" s="64" customFormat="1" ht="13.5" spans="6:6">
      <c r="F10529" s="126"/>
    </row>
    <row r="10530" s="64" customFormat="1" ht="13.5" spans="6:6">
      <c r="F10530" s="126"/>
    </row>
    <row r="10531" s="64" customFormat="1" ht="13.5" spans="6:6">
      <c r="F10531" s="126"/>
    </row>
    <row r="10532" s="64" customFormat="1" ht="13.5" spans="6:6">
      <c r="F10532" s="126"/>
    </row>
    <row r="10533" s="64" customFormat="1" ht="13.5" spans="6:6">
      <c r="F10533" s="126"/>
    </row>
    <row r="10534" s="64" customFormat="1" ht="13.5" spans="6:6">
      <c r="F10534" s="126"/>
    </row>
    <row r="10535" s="64" customFormat="1" ht="13.5" spans="6:6">
      <c r="F10535" s="126"/>
    </row>
    <row r="10536" s="64" customFormat="1" ht="13.5" spans="6:6">
      <c r="F10536" s="126"/>
    </row>
    <row r="10537" s="64" customFormat="1" ht="13.5" spans="6:6">
      <c r="F10537" s="126"/>
    </row>
    <row r="10538" s="64" customFormat="1" ht="13.5" spans="6:6">
      <c r="F10538" s="126"/>
    </row>
    <row r="10539" s="64" customFormat="1" ht="13.5" spans="6:6">
      <c r="F10539" s="126"/>
    </row>
    <row r="10540" s="64" customFormat="1" ht="13.5" spans="6:6">
      <c r="F10540" s="126"/>
    </row>
    <row r="10541" s="64" customFormat="1" ht="13.5" spans="6:6">
      <c r="F10541" s="126"/>
    </row>
    <row r="10542" s="64" customFormat="1" ht="13.5" spans="6:6">
      <c r="F10542" s="126"/>
    </row>
    <row r="10543" s="64" customFormat="1" ht="13.5" spans="6:6">
      <c r="F10543" s="126"/>
    </row>
    <row r="10544" s="64" customFormat="1" ht="13.5" spans="6:6">
      <c r="F10544" s="126"/>
    </row>
    <row r="10545" s="64" customFormat="1" ht="13.5" spans="6:6">
      <c r="F10545" s="126"/>
    </row>
    <row r="10546" s="64" customFormat="1" ht="13.5" spans="6:6">
      <c r="F10546" s="126"/>
    </row>
    <row r="10547" s="64" customFormat="1" ht="13.5" spans="6:6">
      <c r="F10547" s="126"/>
    </row>
    <row r="10548" s="64" customFormat="1" ht="13.5" spans="6:6">
      <c r="F10548" s="126"/>
    </row>
    <row r="10549" s="64" customFormat="1" ht="13.5" spans="6:6">
      <c r="F10549" s="126"/>
    </row>
    <row r="10550" s="64" customFormat="1" ht="13.5" spans="6:6">
      <c r="F10550" s="126"/>
    </row>
    <row r="10551" s="64" customFormat="1" ht="13.5" spans="6:6">
      <c r="F10551" s="126"/>
    </row>
    <row r="10552" s="64" customFormat="1" ht="13.5" spans="6:6">
      <c r="F10552" s="126"/>
    </row>
    <row r="10553" s="64" customFormat="1" ht="13.5" spans="6:6">
      <c r="F10553" s="126"/>
    </row>
    <row r="10554" s="64" customFormat="1" ht="13.5" spans="6:6">
      <c r="F10554" s="126"/>
    </row>
    <row r="10555" s="64" customFormat="1" ht="13.5" spans="6:6">
      <c r="F10555" s="126"/>
    </row>
    <row r="10556" s="64" customFormat="1" ht="13.5" spans="6:6">
      <c r="F10556" s="126"/>
    </row>
    <row r="10557" s="64" customFormat="1" ht="13.5" spans="6:6">
      <c r="F10557" s="126"/>
    </row>
    <row r="10558" s="64" customFormat="1" ht="13.5" spans="6:6">
      <c r="F10558" s="126"/>
    </row>
    <row r="10559" s="64" customFormat="1" ht="13.5" spans="6:6">
      <c r="F10559" s="126"/>
    </row>
    <row r="10560" s="64" customFormat="1" ht="13.5" spans="6:6">
      <c r="F10560" s="126"/>
    </row>
    <row r="10561" s="64" customFormat="1" ht="13.5" spans="6:6">
      <c r="F10561" s="126"/>
    </row>
    <row r="10562" s="64" customFormat="1" ht="13.5" spans="6:6">
      <c r="F10562" s="126"/>
    </row>
    <row r="10563" s="64" customFormat="1" ht="13.5" spans="6:6">
      <c r="F10563" s="126"/>
    </row>
    <row r="10564" s="64" customFormat="1" ht="13.5" spans="6:6">
      <c r="F10564" s="126"/>
    </row>
    <row r="10565" s="64" customFormat="1" ht="13.5" spans="6:6">
      <c r="F10565" s="126"/>
    </row>
    <row r="10566" s="64" customFormat="1" ht="13.5" spans="6:6">
      <c r="F10566" s="126"/>
    </row>
    <row r="10567" s="64" customFormat="1" ht="13.5" spans="6:6">
      <c r="F10567" s="126"/>
    </row>
    <row r="10568" s="64" customFormat="1" ht="13.5" spans="6:6">
      <c r="F10568" s="126"/>
    </row>
    <row r="10569" s="64" customFormat="1" ht="13.5" spans="6:6">
      <c r="F10569" s="126"/>
    </row>
    <row r="10570" s="64" customFormat="1" ht="13.5" spans="6:6">
      <c r="F10570" s="126"/>
    </row>
    <row r="10571" s="64" customFormat="1" ht="13.5" spans="6:6">
      <c r="F10571" s="126"/>
    </row>
    <row r="10572" s="64" customFormat="1" ht="13.5" spans="6:6">
      <c r="F10572" s="126"/>
    </row>
    <row r="10573" s="64" customFormat="1" ht="13.5" spans="6:6">
      <c r="F10573" s="126"/>
    </row>
    <row r="10574" s="64" customFormat="1" ht="13.5" spans="6:6">
      <c r="F10574" s="126"/>
    </row>
    <row r="10575" s="64" customFormat="1" ht="13.5" spans="6:6">
      <c r="F10575" s="126"/>
    </row>
    <row r="10576" s="64" customFormat="1" ht="13.5" spans="6:6">
      <c r="F10576" s="126"/>
    </row>
    <row r="10577" s="64" customFormat="1" ht="13.5" spans="6:6">
      <c r="F10577" s="126"/>
    </row>
    <row r="10578" s="64" customFormat="1" ht="13.5" spans="6:6">
      <c r="F10578" s="126"/>
    </row>
    <row r="10579" s="64" customFormat="1" ht="13.5" spans="6:6">
      <c r="F10579" s="126"/>
    </row>
    <row r="10580" s="64" customFormat="1" ht="13.5" spans="6:6">
      <c r="F10580" s="126"/>
    </row>
    <row r="10581" s="64" customFormat="1" ht="13.5" spans="6:6">
      <c r="F10581" s="126"/>
    </row>
    <row r="10582" s="64" customFormat="1" ht="13.5" spans="6:6">
      <c r="F10582" s="126"/>
    </row>
    <row r="10583" s="64" customFormat="1" ht="13.5" spans="6:6">
      <c r="F10583" s="126"/>
    </row>
    <row r="10584" s="64" customFormat="1" ht="13.5" spans="6:6">
      <c r="F10584" s="126"/>
    </row>
    <row r="10585" s="64" customFormat="1" ht="13.5" spans="6:6">
      <c r="F10585" s="126"/>
    </row>
    <row r="10586" s="64" customFormat="1" ht="13.5" spans="6:6">
      <c r="F10586" s="126"/>
    </row>
    <row r="10587" s="64" customFormat="1" ht="13.5" spans="6:6">
      <c r="F10587" s="126"/>
    </row>
    <row r="10588" s="64" customFormat="1" ht="13.5" spans="6:6">
      <c r="F10588" s="126"/>
    </row>
    <row r="10589" s="64" customFormat="1" ht="13.5" spans="6:6">
      <c r="F10589" s="126"/>
    </row>
    <row r="10590" s="64" customFormat="1" ht="13.5" spans="6:6">
      <c r="F10590" s="126"/>
    </row>
    <row r="10591" s="64" customFormat="1" ht="13.5" spans="6:6">
      <c r="F10591" s="126"/>
    </row>
    <row r="10592" s="64" customFormat="1" ht="13.5" spans="6:6">
      <c r="F10592" s="126"/>
    </row>
    <row r="10593" s="64" customFormat="1" ht="13.5" spans="6:6">
      <c r="F10593" s="126"/>
    </row>
    <row r="10594" s="64" customFormat="1" ht="13.5" spans="6:6">
      <c r="F10594" s="126"/>
    </row>
    <row r="10595" s="64" customFormat="1" ht="13.5" spans="6:6">
      <c r="F10595" s="126"/>
    </row>
    <row r="10596" s="64" customFormat="1" ht="13.5" spans="6:6">
      <c r="F10596" s="126"/>
    </row>
    <row r="10597" s="64" customFormat="1" ht="13.5" spans="6:6">
      <c r="F10597" s="126"/>
    </row>
    <row r="10598" s="64" customFormat="1" ht="13.5" spans="6:6">
      <c r="F10598" s="126"/>
    </row>
    <row r="10599" s="64" customFormat="1" ht="13.5" spans="6:6">
      <c r="F10599" s="126"/>
    </row>
    <row r="10600" s="64" customFormat="1" ht="13.5" spans="6:6">
      <c r="F10600" s="126"/>
    </row>
    <row r="10601" s="64" customFormat="1" ht="13.5" spans="6:6">
      <c r="F10601" s="126"/>
    </row>
    <row r="10602" s="64" customFormat="1" ht="13.5" spans="6:6">
      <c r="F10602" s="126"/>
    </row>
    <row r="10603" s="64" customFormat="1" ht="13.5" spans="6:6">
      <c r="F10603" s="126"/>
    </row>
    <row r="10604" s="64" customFormat="1" ht="13.5" spans="6:6">
      <c r="F10604" s="126"/>
    </row>
    <row r="10605" s="64" customFormat="1" ht="13.5" spans="6:6">
      <c r="F10605" s="126"/>
    </row>
    <row r="10606" s="64" customFormat="1" ht="13.5" spans="6:6">
      <c r="F10606" s="126"/>
    </row>
    <row r="10607" s="64" customFormat="1" ht="13.5" spans="6:6">
      <c r="F10607" s="126"/>
    </row>
    <row r="10608" s="64" customFormat="1" ht="13.5" spans="6:6">
      <c r="F10608" s="126"/>
    </row>
    <row r="10609" s="64" customFormat="1" ht="13.5" spans="6:6">
      <c r="F10609" s="126"/>
    </row>
    <row r="10610" s="64" customFormat="1" ht="13.5" spans="6:6">
      <c r="F10610" s="126"/>
    </row>
    <row r="10611" s="64" customFormat="1" ht="13.5" spans="6:6">
      <c r="F10611" s="126"/>
    </row>
    <row r="10612" s="64" customFormat="1" ht="13.5" spans="6:6">
      <c r="F10612" s="126"/>
    </row>
    <row r="10613" s="64" customFormat="1" ht="13.5" spans="6:6">
      <c r="F10613" s="126"/>
    </row>
    <row r="10614" s="64" customFormat="1" ht="13.5" spans="6:6">
      <c r="F10614" s="126"/>
    </row>
    <row r="10615" s="64" customFormat="1" ht="13.5" spans="6:6">
      <c r="F10615" s="126"/>
    </row>
    <row r="10616" s="64" customFormat="1" ht="13.5" spans="6:6">
      <c r="F10616" s="126"/>
    </row>
    <row r="10617" s="64" customFormat="1" ht="13.5" spans="6:6">
      <c r="F10617" s="126"/>
    </row>
    <row r="10618" s="64" customFormat="1" ht="13.5" spans="6:6">
      <c r="F10618" s="126"/>
    </row>
    <row r="10619" s="64" customFormat="1" ht="13.5" spans="6:6">
      <c r="F10619" s="126"/>
    </row>
    <row r="10620" s="64" customFormat="1" ht="13.5" spans="6:6">
      <c r="F10620" s="126"/>
    </row>
    <row r="10621" s="64" customFormat="1" ht="13.5" spans="6:6">
      <c r="F10621" s="126"/>
    </row>
    <row r="10622" s="64" customFormat="1" ht="13.5" spans="6:6">
      <c r="F10622" s="126"/>
    </row>
    <row r="10623" s="64" customFormat="1" ht="13.5" spans="6:6">
      <c r="F10623" s="126"/>
    </row>
    <row r="10624" s="64" customFormat="1" ht="13.5" spans="6:6">
      <c r="F10624" s="126"/>
    </row>
    <row r="10625" s="64" customFormat="1" ht="13.5" spans="6:6">
      <c r="F10625" s="126"/>
    </row>
    <row r="10626" s="64" customFormat="1" ht="13.5" spans="6:6">
      <c r="F10626" s="126"/>
    </row>
    <row r="10627" s="64" customFormat="1" ht="13.5" spans="6:6">
      <c r="F10627" s="126"/>
    </row>
    <row r="10628" s="64" customFormat="1" ht="13.5" spans="6:6">
      <c r="F10628" s="126"/>
    </row>
    <row r="10629" s="64" customFormat="1" ht="13.5" spans="6:6">
      <c r="F10629" s="126"/>
    </row>
    <row r="10630" s="64" customFormat="1" ht="13.5" spans="6:6">
      <c r="F10630" s="126"/>
    </row>
    <row r="10631" s="64" customFormat="1" ht="13.5" spans="6:6">
      <c r="F10631" s="126"/>
    </row>
    <row r="10632" s="64" customFormat="1" ht="13.5" spans="6:6">
      <c r="F10632" s="126"/>
    </row>
    <row r="10633" s="64" customFormat="1" ht="13.5" spans="6:6">
      <c r="F10633" s="126"/>
    </row>
    <row r="10634" s="64" customFormat="1" ht="13.5" spans="6:6">
      <c r="F10634" s="126"/>
    </row>
    <row r="10635" s="64" customFormat="1" ht="13.5" spans="6:6">
      <c r="F10635" s="126"/>
    </row>
    <row r="10636" s="64" customFormat="1" ht="13.5" spans="6:6">
      <c r="F10636" s="126"/>
    </row>
    <row r="10637" s="64" customFormat="1" ht="13.5" spans="6:6">
      <c r="F10637" s="126"/>
    </row>
    <row r="10638" s="64" customFormat="1" ht="13.5" spans="6:6">
      <c r="F10638" s="126"/>
    </row>
    <row r="10639" s="64" customFormat="1" ht="13.5" spans="6:6">
      <c r="F10639" s="126"/>
    </row>
    <row r="10640" s="64" customFormat="1" ht="13.5" spans="6:6">
      <c r="F10640" s="126"/>
    </row>
    <row r="10641" s="64" customFormat="1" ht="13.5" spans="6:6">
      <c r="F10641" s="126"/>
    </row>
    <row r="10642" s="64" customFormat="1" ht="13.5" spans="6:6">
      <c r="F10642" s="126"/>
    </row>
    <row r="10643" s="64" customFormat="1" ht="13.5" spans="6:6">
      <c r="F10643" s="126"/>
    </row>
    <row r="10644" s="64" customFormat="1" ht="13.5" spans="6:6">
      <c r="F10644" s="126"/>
    </row>
    <row r="10645" s="64" customFormat="1" ht="13.5" spans="6:6">
      <c r="F10645" s="126"/>
    </row>
    <row r="10646" s="64" customFormat="1" ht="13.5" spans="6:6">
      <c r="F10646" s="126"/>
    </row>
    <row r="10647" s="64" customFormat="1" ht="13.5" spans="6:6">
      <c r="F10647" s="126"/>
    </row>
    <row r="10648" s="64" customFormat="1" ht="13.5" spans="6:6">
      <c r="F10648" s="126"/>
    </row>
    <row r="10649" s="64" customFormat="1" ht="13.5" spans="6:6">
      <c r="F10649" s="126"/>
    </row>
    <row r="10650" s="64" customFormat="1" ht="13.5" spans="6:6">
      <c r="F10650" s="126"/>
    </row>
    <row r="10651" s="64" customFormat="1" ht="13.5" spans="6:6">
      <c r="F10651" s="126"/>
    </row>
    <row r="10652" s="64" customFormat="1" ht="13.5" spans="6:6">
      <c r="F10652" s="126"/>
    </row>
    <row r="10653" s="64" customFormat="1" ht="13.5" spans="6:6">
      <c r="F10653" s="126"/>
    </row>
    <row r="10654" s="64" customFormat="1" ht="13.5" spans="6:6">
      <c r="F10654" s="126"/>
    </row>
    <row r="10655" s="64" customFormat="1" ht="13.5" spans="6:6">
      <c r="F10655" s="126"/>
    </row>
    <row r="10656" s="64" customFormat="1" ht="13.5" spans="6:6">
      <c r="F10656" s="126"/>
    </row>
    <row r="10657" s="64" customFormat="1" ht="13.5" spans="6:6">
      <c r="F10657" s="126"/>
    </row>
    <row r="10658" s="64" customFormat="1" ht="13.5" spans="6:6">
      <c r="F10658" s="126"/>
    </row>
    <row r="10659" s="64" customFormat="1" ht="13.5" spans="6:6">
      <c r="F10659" s="126"/>
    </row>
    <row r="10660" s="64" customFormat="1" ht="13.5" spans="6:6">
      <c r="F10660" s="126"/>
    </row>
    <row r="10661" s="64" customFormat="1" ht="13.5" spans="6:6">
      <c r="F10661" s="126"/>
    </row>
    <row r="10662" s="64" customFormat="1" ht="13.5" spans="6:6">
      <c r="F10662" s="126"/>
    </row>
    <row r="10663" s="64" customFormat="1" ht="13.5" spans="6:6">
      <c r="F10663" s="126"/>
    </row>
    <row r="10664" s="64" customFormat="1" ht="13.5" spans="6:6">
      <c r="F10664" s="126"/>
    </row>
    <row r="10665" s="64" customFormat="1" ht="13.5" spans="6:6">
      <c r="F10665" s="126"/>
    </row>
    <row r="10666" s="64" customFormat="1" ht="13.5" spans="6:6">
      <c r="F10666" s="126"/>
    </row>
    <row r="10667" s="64" customFormat="1" ht="13.5" spans="6:6">
      <c r="F10667" s="126"/>
    </row>
    <row r="10668" s="64" customFormat="1" ht="13.5" spans="6:6">
      <c r="F10668" s="126"/>
    </row>
    <row r="10669" s="64" customFormat="1" ht="13.5" spans="6:6">
      <c r="F10669" s="126"/>
    </row>
    <row r="10670" s="64" customFormat="1" ht="13.5" spans="6:6">
      <c r="F10670" s="126"/>
    </row>
    <row r="10671" s="64" customFormat="1" ht="13.5" spans="6:6">
      <c r="F10671" s="126"/>
    </row>
    <row r="10672" s="64" customFormat="1" ht="13.5" spans="6:6">
      <c r="F10672" s="126"/>
    </row>
    <row r="10673" s="64" customFormat="1" ht="13.5" spans="6:6">
      <c r="F10673" s="126"/>
    </row>
    <row r="10674" s="64" customFormat="1" ht="13.5" spans="6:6">
      <c r="F10674" s="126"/>
    </row>
    <row r="10675" s="64" customFormat="1" ht="13.5" spans="6:6">
      <c r="F10675" s="126"/>
    </row>
    <row r="10676" s="64" customFormat="1" ht="13.5" spans="6:6">
      <c r="F10676" s="126"/>
    </row>
    <row r="10677" s="64" customFormat="1" ht="13.5" spans="6:6">
      <c r="F10677" s="126"/>
    </row>
    <row r="10678" s="64" customFormat="1" ht="13.5" spans="6:6">
      <c r="F10678" s="126"/>
    </row>
    <row r="10679" s="64" customFormat="1" ht="13.5" spans="6:6">
      <c r="F10679" s="126"/>
    </row>
    <row r="10680" s="64" customFormat="1" ht="13.5" spans="6:6">
      <c r="F10680" s="126"/>
    </row>
    <row r="10681" s="64" customFormat="1" ht="13.5" spans="6:6">
      <c r="F10681" s="126"/>
    </row>
    <row r="10682" s="64" customFormat="1" ht="13.5" spans="6:6">
      <c r="F10682" s="126"/>
    </row>
    <row r="10683" s="64" customFormat="1" ht="13.5" spans="6:6">
      <c r="F10683" s="126"/>
    </row>
    <row r="10684" s="64" customFormat="1" ht="13.5" spans="6:6">
      <c r="F10684" s="126"/>
    </row>
    <row r="10685" s="64" customFormat="1" ht="13.5" spans="6:6">
      <c r="F10685" s="126"/>
    </row>
    <row r="10686" s="64" customFormat="1" ht="13.5" spans="6:6">
      <c r="F10686" s="126"/>
    </row>
    <row r="10687" s="64" customFormat="1" ht="13.5" spans="6:6">
      <c r="F10687" s="126"/>
    </row>
    <row r="10688" s="64" customFormat="1" ht="13.5" spans="6:6">
      <c r="F10688" s="126"/>
    </row>
    <row r="10689" s="64" customFormat="1" ht="13.5" spans="6:6">
      <c r="F10689" s="126"/>
    </row>
    <row r="10690" s="64" customFormat="1" ht="13.5" spans="6:6">
      <c r="F10690" s="126"/>
    </row>
    <row r="10691" s="64" customFormat="1" ht="13.5" spans="6:6">
      <c r="F10691" s="126"/>
    </row>
    <row r="10692" s="64" customFormat="1" ht="13.5" spans="6:6">
      <c r="F10692" s="126"/>
    </row>
    <row r="10693" s="64" customFormat="1" ht="13.5" spans="6:6">
      <c r="F10693" s="126"/>
    </row>
    <row r="10694" s="64" customFormat="1" ht="13.5" spans="6:6">
      <c r="F10694" s="126"/>
    </row>
    <row r="10695" s="64" customFormat="1" ht="13.5" spans="6:6">
      <c r="F10695" s="126"/>
    </row>
    <row r="10696" s="64" customFormat="1" ht="13.5" spans="6:6">
      <c r="F10696" s="126"/>
    </row>
    <row r="10697" s="64" customFormat="1" ht="13.5" spans="6:6">
      <c r="F10697" s="126"/>
    </row>
    <row r="10698" s="64" customFormat="1" ht="13.5" spans="6:6">
      <c r="F10698" s="126"/>
    </row>
    <row r="10699" s="64" customFormat="1" ht="13.5" spans="6:6">
      <c r="F10699" s="126"/>
    </row>
    <row r="10700" s="64" customFormat="1" ht="13.5" spans="6:6">
      <c r="F10700" s="126"/>
    </row>
    <row r="10701" s="64" customFormat="1" ht="13.5" spans="6:6">
      <c r="F10701" s="126"/>
    </row>
    <row r="10702" s="64" customFormat="1" ht="13.5" spans="6:6">
      <c r="F10702" s="126"/>
    </row>
    <row r="10703" s="64" customFormat="1" ht="13.5" spans="6:6">
      <c r="F10703" s="126"/>
    </row>
    <row r="10704" s="64" customFormat="1" ht="13.5" spans="6:6">
      <c r="F10704" s="126"/>
    </row>
    <row r="10705" s="64" customFormat="1" ht="13.5" spans="6:6">
      <c r="F10705" s="126"/>
    </row>
    <row r="10706" s="64" customFormat="1" ht="13.5" spans="6:6">
      <c r="F10706" s="126"/>
    </row>
    <row r="10707" s="64" customFormat="1" ht="13.5" spans="6:6">
      <c r="F10707" s="126"/>
    </row>
    <row r="10708" s="64" customFormat="1" ht="13.5" spans="6:6">
      <c r="F10708" s="126"/>
    </row>
    <row r="10709" s="64" customFormat="1" ht="13.5" spans="6:6">
      <c r="F10709" s="126"/>
    </row>
    <row r="10710" s="64" customFormat="1" ht="13.5" spans="6:6">
      <c r="F10710" s="126"/>
    </row>
    <row r="10711" s="64" customFormat="1" ht="13.5" spans="6:6">
      <c r="F10711" s="126"/>
    </row>
    <row r="10712" s="64" customFormat="1" ht="13.5" spans="6:6">
      <c r="F10712" s="126"/>
    </row>
    <row r="10713" s="64" customFormat="1" ht="13.5" spans="6:6">
      <c r="F10713" s="126"/>
    </row>
    <row r="10714" s="64" customFormat="1" ht="13.5" spans="6:6">
      <c r="F10714" s="126"/>
    </row>
    <row r="10715" s="64" customFormat="1" ht="13.5" spans="6:6">
      <c r="F10715" s="126"/>
    </row>
    <row r="10716" s="64" customFormat="1" ht="13.5" spans="6:6">
      <c r="F10716" s="126"/>
    </row>
    <row r="10717" s="64" customFormat="1" ht="13.5" spans="6:6">
      <c r="F10717" s="126"/>
    </row>
    <row r="10718" s="64" customFormat="1" ht="13.5" spans="6:6">
      <c r="F10718" s="126"/>
    </row>
    <row r="10719" s="64" customFormat="1" ht="13.5" spans="6:6">
      <c r="F10719" s="126"/>
    </row>
    <row r="10720" s="64" customFormat="1" ht="13.5" spans="6:6">
      <c r="F10720" s="126"/>
    </row>
    <row r="10721" s="64" customFormat="1" ht="13.5" spans="6:6">
      <c r="F10721" s="126"/>
    </row>
    <row r="10722" s="64" customFormat="1" ht="13.5" spans="6:6">
      <c r="F10722" s="126"/>
    </row>
    <row r="10723" s="64" customFormat="1" ht="13.5" spans="6:6">
      <c r="F10723" s="126"/>
    </row>
    <row r="10724" s="64" customFormat="1" ht="13.5" spans="6:6">
      <c r="F10724" s="126"/>
    </row>
    <row r="10725" s="64" customFormat="1" ht="13.5" spans="6:6">
      <c r="F10725" s="126"/>
    </row>
    <row r="10726" s="64" customFormat="1" ht="13.5" spans="6:6">
      <c r="F10726" s="126"/>
    </row>
    <row r="10727" s="64" customFormat="1" ht="13.5" spans="6:6">
      <c r="F10727" s="126"/>
    </row>
    <row r="10728" s="64" customFormat="1" ht="13.5" spans="6:6">
      <c r="F10728" s="126"/>
    </row>
    <row r="10729" s="64" customFormat="1" ht="13.5" spans="6:6">
      <c r="F10729" s="126"/>
    </row>
    <row r="10730" s="64" customFormat="1" ht="13.5" spans="6:6">
      <c r="F10730" s="126"/>
    </row>
    <row r="10731" s="64" customFormat="1" ht="13.5" spans="6:6">
      <c r="F10731" s="126"/>
    </row>
    <row r="10732" s="64" customFormat="1" ht="13.5" spans="6:6">
      <c r="F10732" s="126"/>
    </row>
    <row r="10733" s="64" customFormat="1" ht="13.5" spans="6:6">
      <c r="F10733" s="126"/>
    </row>
    <row r="10734" s="64" customFormat="1" ht="13.5" spans="6:6">
      <c r="F10734" s="126"/>
    </row>
    <row r="10735" s="64" customFormat="1" ht="13.5" spans="6:6">
      <c r="F10735" s="126"/>
    </row>
    <row r="10736" s="64" customFormat="1" ht="13.5" spans="6:6">
      <c r="F10736" s="126"/>
    </row>
    <row r="10737" s="64" customFormat="1" ht="13.5" spans="6:6">
      <c r="F10737" s="126"/>
    </row>
    <row r="10738" s="64" customFormat="1" ht="13.5" spans="6:6">
      <c r="F10738" s="126"/>
    </row>
    <row r="10739" s="64" customFormat="1" ht="13.5" spans="6:6">
      <c r="F10739" s="126"/>
    </row>
    <row r="10740" s="64" customFormat="1" ht="13.5" spans="6:6">
      <c r="F10740" s="126"/>
    </row>
    <row r="10741" s="64" customFormat="1" ht="13.5" spans="6:6">
      <c r="F10741" s="126"/>
    </row>
    <row r="10742" s="64" customFormat="1" ht="13.5" spans="6:6">
      <c r="F10742" s="126"/>
    </row>
    <row r="10743" s="64" customFormat="1" ht="13.5" spans="6:6">
      <c r="F10743" s="126"/>
    </row>
    <row r="10744" s="64" customFormat="1" ht="13.5" spans="6:6">
      <c r="F10744" s="126"/>
    </row>
    <row r="10745" s="64" customFormat="1" ht="13.5" spans="6:6">
      <c r="F10745" s="126"/>
    </row>
    <row r="10746" s="64" customFormat="1" ht="13.5" spans="6:6">
      <c r="F10746" s="126"/>
    </row>
    <row r="10747" s="64" customFormat="1" ht="13.5" spans="6:6">
      <c r="F10747" s="126"/>
    </row>
    <row r="10748" s="64" customFormat="1" ht="13.5" spans="6:6">
      <c r="F10748" s="126"/>
    </row>
    <row r="10749" s="64" customFormat="1" ht="13.5" spans="6:6">
      <c r="F10749" s="126"/>
    </row>
    <row r="10750" s="64" customFormat="1" ht="13.5" spans="6:6">
      <c r="F10750" s="126"/>
    </row>
    <row r="10751" s="64" customFormat="1" ht="13.5" spans="6:6">
      <c r="F10751" s="126"/>
    </row>
    <row r="10752" s="64" customFormat="1" ht="13.5" spans="6:6">
      <c r="F10752" s="126"/>
    </row>
    <row r="10753" s="64" customFormat="1" ht="13.5" spans="6:6">
      <c r="F10753" s="126"/>
    </row>
    <row r="10754" s="64" customFormat="1" ht="13.5" spans="6:6">
      <c r="F10754" s="126"/>
    </row>
    <row r="10755" s="64" customFormat="1" ht="13.5" spans="6:6">
      <c r="F10755" s="126"/>
    </row>
    <row r="10756" s="64" customFormat="1" ht="13.5" spans="6:6">
      <c r="F10756" s="126"/>
    </row>
    <row r="10757" s="64" customFormat="1" ht="13.5" spans="6:6">
      <c r="F10757" s="126"/>
    </row>
    <row r="10758" s="64" customFormat="1" ht="13.5" spans="6:6">
      <c r="F10758" s="126"/>
    </row>
    <row r="10759" s="64" customFormat="1" ht="13.5" spans="6:6">
      <c r="F10759" s="126"/>
    </row>
    <row r="10760" s="64" customFormat="1" ht="13.5" spans="6:6">
      <c r="F10760" s="126"/>
    </row>
    <row r="10761" s="64" customFormat="1" ht="13.5" spans="6:6">
      <c r="F10761" s="126"/>
    </row>
    <row r="10762" s="64" customFormat="1" ht="13.5" spans="6:6">
      <c r="F10762" s="126"/>
    </row>
    <row r="10763" s="64" customFormat="1" ht="13.5" spans="6:6">
      <c r="F10763" s="126"/>
    </row>
    <row r="10764" s="64" customFormat="1" ht="13.5" spans="6:6">
      <c r="F10764" s="126"/>
    </row>
    <row r="10765" s="64" customFormat="1" ht="13.5" spans="6:6">
      <c r="F10765" s="126"/>
    </row>
    <row r="10766" s="64" customFormat="1" ht="13.5" spans="6:6">
      <c r="F10766" s="126"/>
    </row>
    <row r="10767" s="64" customFormat="1" ht="13.5" spans="6:6">
      <c r="F10767" s="126"/>
    </row>
    <row r="10768" s="64" customFormat="1" ht="13.5" spans="6:6">
      <c r="F10768" s="126"/>
    </row>
    <row r="10769" s="64" customFormat="1" ht="13.5" spans="6:6">
      <c r="F10769" s="126"/>
    </row>
    <row r="10770" s="64" customFormat="1" ht="13.5" spans="6:6">
      <c r="F10770" s="126"/>
    </row>
    <row r="10771" s="64" customFormat="1" ht="13.5" spans="6:6">
      <c r="F10771" s="126"/>
    </row>
    <row r="10772" s="64" customFormat="1" ht="13.5" spans="6:6">
      <c r="F10772" s="126"/>
    </row>
    <row r="10773" s="64" customFormat="1" ht="13.5" spans="6:6">
      <c r="F10773" s="126"/>
    </row>
    <row r="10774" s="64" customFormat="1" ht="13.5" spans="6:6">
      <c r="F10774" s="126"/>
    </row>
    <row r="10775" s="64" customFormat="1" ht="13.5" spans="6:6">
      <c r="F10775" s="126"/>
    </row>
    <row r="10776" s="64" customFormat="1" ht="13.5" spans="6:6">
      <c r="F10776" s="126"/>
    </row>
    <row r="10777" s="64" customFormat="1" ht="13.5" spans="6:6">
      <c r="F10777" s="126"/>
    </row>
    <row r="10778" s="64" customFormat="1" ht="13.5" spans="6:6">
      <c r="F10778" s="126"/>
    </row>
    <row r="10779" s="64" customFormat="1" ht="13.5" spans="6:6">
      <c r="F10779" s="126"/>
    </row>
    <row r="10780" s="64" customFormat="1" ht="13.5" spans="6:6">
      <c r="F10780" s="126"/>
    </row>
    <row r="10781" s="64" customFormat="1" ht="13.5" spans="6:6">
      <c r="F10781" s="126"/>
    </row>
    <row r="10782" s="64" customFormat="1" ht="13.5" spans="6:6">
      <c r="F10782" s="126"/>
    </row>
    <row r="10783" s="64" customFormat="1" ht="13.5" spans="6:6">
      <c r="F10783" s="126"/>
    </row>
    <row r="10784" s="64" customFormat="1" ht="13.5" spans="6:6">
      <c r="F10784" s="126"/>
    </row>
    <row r="10785" s="64" customFormat="1" ht="13.5" spans="6:6">
      <c r="F10785" s="126"/>
    </row>
    <row r="10786" s="64" customFormat="1" ht="13.5" spans="6:6">
      <c r="F10786" s="126"/>
    </row>
    <row r="10787" s="64" customFormat="1" ht="13.5" spans="6:6">
      <c r="F10787" s="126"/>
    </row>
    <row r="10788" s="64" customFormat="1" ht="13.5" spans="6:6">
      <c r="F10788" s="126"/>
    </row>
    <row r="10789" s="64" customFormat="1" ht="13.5" spans="6:6">
      <c r="F10789" s="126"/>
    </row>
    <row r="10790" s="64" customFormat="1" ht="13.5" spans="6:6">
      <c r="F10790" s="126"/>
    </row>
    <row r="10791" s="64" customFormat="1" ht="13.5" spans="6:6">
      <c r="F10791" s="126"/>
    </row>
    <row r="10792" s="64" customFormat="1" ht="13.5" spans="6:6">
      <c r="F10792" s="126"/>
    </row>
    <row r="10793" s="64" customFormat="1" ht="13.5" spans="6:6">
      <c r="F10793" s="126"/>
    </row>
    <row r="10794" s="64" customFormat="1" ht="13.5" spans="6:6">
      <c r="F10794" s="126"/>
    </row>
    <row r="10795" s="64" customFormat="1" ht="13.5" spans="6:6">
      <c r="F10795" s="126"/>
    </row>
    <row r="10796" s="64" customFormat="1" ht="13.5" spans="6:6">
      <c r="F10796" s="126"/>
    </row>
    <row r="10797" s="64" customFormat="1" ht="13.5" spans="6:6">
      <c r="F10797" s="126"/>
    </row>
    <row r="10798" s="64" customFormat="1" ht="13.5" spans="6:6">
      <c r="F10798" s="126"/>
    </row>
    <row r="10799" s="64" customFormat="1" ht="13.5" spans="6:6">
      <c r="F10799" s="126"/>
    </row>
    <row r="10800" s="64" customFormat="1" ht="13.5" spans="6:6">
      <c r="F10800" s="126"/>
    </row>
    <row r="10801" s="64" customFormat="1" ht="13.5" spans="6:6">
      <c r="F10801" s="126"/>
    </row>
    <row r="10802" s="64" customFormat="1" ht="13.5" spans="6:6">
      <c r="F10802" s="126"/>
    </row>
    <row r="10803" s="64" customFormat="1" ht="13.5" spans="6:6">
      <c r="F10803" s="126"/>
    </row>
    <row r="10804" s="64" customFormat="1" ht="13.5" spans="6:6">
      <c r="F10804" s="126"/>
    </row>
    <row r="10805" s="64" customFormat="1" ht="13.5" spans="6:6">
      <c r="F10805" s="126"/>
    </row>
    <row r="10806" s="64" customFormat="1" ht="13.5" spans="6:6">
      <c r="F10806" s="126"/>
    </row>
    <row r="10807" s="64" customFormat="1" ht="13.5" spans="6:6">
      <c r="F10807" s="126"/>
    </row>
    <row r="10808" s="64" customFormat="1" ht="13.5" spans="6:6">
      <c r="F10808" s="126"/>
    </row>
    <row r="10809" s="64" customFormat="1" ht="13.5" spans="6:6">
      <c r="F10809" s="126"/>
    </row>
    <row r="10810" s="64" customFormat="1" ht="13.5" spans="6:6">
      <c r="F10810" s="126"/>
    </row>
    <row r="10811" s="64" customFormat="1" ht="13.5" spans="6:6">
      <c r="F10811" s="126"/>
    </row>
    <row r="10812" s="64" customFormat="1" ht="13.5" spans="6:6">
      <c r="F10812" s="126"/>
    </row>
    <row r="10813" s="64" customFormat="1" ht="13.5" spans="6:6">
      <c r="F10813" s="126"/>
    </row>
    <row r="10814" s="64" customFormat="1" ht="13.5" spans="6:6">
      <c r="F10814" s="126"/>
    </row>
    <row r="10815" s="64" customFormat="1" ht="13.5" spans="6:6">
      <c r="F10815" s="126"/>
    </row>
    <row r="10816" s="64" customFormat="1" ht="13.5" spans="6:6">
      <c r="F10816" s="126"/>
    </row>
    <row r="10817" s="64" customFormat="1" ht="13.5" spans="6:6">
      <c r="F10817" s="126"/>
    </row>
    <row r="10818" s="64" customFormat="1" ht="13.5" spans="6:6">
      <c r="F10818" s="126"/>
    </row>
    <row r="10819" s="64" customFormat="1" ht="13.5" spans="6:6">
      <c r="F10819" s="126"/>
    </row>
    <row r="10820" s="64" customFormat="1" ht="13.5" spans="6:6">
      <c r="F10820" s="126"/>
    </row>
    <row r="10821" s="64" customFormat="1" ht="13.5" spans="6:6">
      <c r="F10821" s="126"/>
    </row>
    <row r="10822" s="64" customFormat="1" ht="13.5" spans="6:6">
      <c r="F10822" s="126"/>
    </row>
    <row r="10823" s="64" customFormat="1" ht="13.5" spans="6:6">
      <c r="F10823" s="126"/>
    </row>
    <row r="10824" s="64" customFormat="1" ht="13.5" spans="6:6">
      <c r="F10824" s="126"/>
    </row>
    <row r="10825" s="64" customFormat="1" ht="13.5" spans="6:6">
      <c r="F10825" s="126"/>
    </row>
    <row r="10826" s="64" customFormat="1" ht="13.5" spans="6:6">
      <c r="F10826" s="126"/>
    </row>
    <row r="10827" s="64" customFormat="1" ht="13.5" spans="6:6">
      <c r="F10827" s="126"/>
    </row>
    <row r="10828" s="64" customFormat="1" ht="13.5" spans="6:6">
      <c r="F10828" s="126"/>
    </row>
    <row r="10829" s="64" customFormat="1" ht="13.5" spans="6:6">
      <c r="F10829" s="126"/>
    </row>
    <row r="10830" s="64" customFormat="1" ht="13.5" spans="6:6">
      <c r="F10830" s="126"/>
    </row>
    <row r="10831" s="64" customFormat="1" ht="13.5" spans="6:6">
      <c r="F10831" s="126"/>
    </row>
    <row r="10832" s="64" customFormat="1" ht="13.5" spans="6:6">
      <c r="F10832" s="126"/>
    </row>
    <row r="10833" s="64" customFormat="1" ht="13.5" spans="6:6">
      <c r="F10833" s="126"/>
    </row>
    <row r="10834" s="64" customFormat="1" ht="13.5" spans="6:6">
      <c r="F10834" s="126"/>
    </row>
    <row r="10835" s="64" customFormat="1" ht="13.5" spans="6:6">
      <c r="F10835" s="126"/>
    </row>
    <row r="10836" s="64" customFormat="1" ht="13.5" spans="6:6">
      <c r="F10836" s="126"/>
    </row>
    <row r="10837" s="64" customFormat="1" ht="13.5" spans="6:6">
      <c r="F10837" s="126"/>
    </row>
    <row r="10838" s="64" customFormat="1" ht="13.5" spans="6:6">
      <c r="F10838" s="126"/>
    </row>
    <row r="10839" s="64" customFormat="1" ht="13.5" spans="6:6">
      <c r="F10839" s="126"/>
    </row>
    <row r="10840" s="64" customFormat="1" ht="13.5" spans="6:6">
      <c r="F10840" s="126"/>
    </row>
    <row r="10841" s="64" customFormat="1" ht="13.5" spans="6:6">
      <c r="F10841" s="126"/>
    </row>
    <row r="10842" s="64" customFormat="1" ht="13.5" spans="6:6">
      <c r="F10842" s="126"/>
    </row>
    <row r="10843" s="64" customFormat="1" ht="13.5" spans="6:6">
      <c r="F10843" s="126"/>
    </row>
    <row r="10844" s="64" customFormat="1" ht="13.5" spans="6:6">
      <c r="F10844" s="126"/>
    </row>
    <row r="10845" s="64" customFormat="1" ht="13.5" spans="6:6">
      <c r="F10845" s="126"/>
    </row>
    <row r="10846" s="64" customFormat="1" ht="13.5" spans="6:6">
      <c r="F10846" s="126"/>
    </row>
    <row r="10847" s="64" customFormat="1" ht="13.5" spans="6:6">
      <c r="F10847" s="126"/>
    </row>
    <row r="10848" s="64" customFormat="1" ht="13.5" spans="6:6">
      <c r="F10848" s="126"/>
    </row>
    <row r="10849" s="64" customFormat="1" ht="13.5" spans="6:6">
      <c r="F10849" s="126"/>
    </row>
    <row r="10850" s="64" customFormat="1" ht="13.5" spans="6:6">
      <c r="F10850" s="126"/>
    </row>
    <row r="10851" s="64" customFormat="1" ht="13.5" spans="6:6">
      <c r="F10851" s="126"/>
    </row>
    <row r="10852" s="64" customFormat="1" ht="13.5" spans="6:6">
      <c r="F10852" s="126"/>
    </row>
    <row r="10853" s="64" customFormat="1" ht="13.5" spans="6:6">
      <c r="F10853" s="126"/>
    </row>
    <row r="10854" s="64" customFormat="1" ht="13.5" spans="6:6">
      <c r="F10854" s="126"/>
    </row>
    <row r="10855" s="64" customFormat="1" ht="13.5" spans="6:6">
      <c r="F10855" s="126"/>
    </row>
    <row r="10856" s="64" customFormat="1" ht="13.5" spans="6:6">
      <c r="F10856" s="126"/>
    </row>
    <row r="10857" s="64" customFormat="1" ht="13.5" spans="6:6">
      <c r="F10857" s="126"/>
    </row>
    <row r="10858" s="64" customFormat="1" ht="13.5" spans="6:6">
      <c r="F10858" s="126"/>
    </row>
    <row r="10859" s="64" customFormat="1" ht="13.5" spans="6:6">
      <c r="F10859" s="126"/>
    </row>
    <row r="10860" s="64" customFormat="1" ht="13.5" spans="6:6">
      <c r="F10860" s="126"/>
    </row>
    <row r="10861" s="64" customFormat="1" ht="13.5" spans="6:6">
      <c r="F10861" s="126"/>
    </row>
    <row r="10862" s="64" customFormat="1" ht="13.5" spans="6:6">
      <c r="F10862" s="126"/>
    </row>
    <row r="10863" s="64" customFormat="1" ht="13.5" spans="6:6">
      <c r="F10863" s="126"/>
    </row>
    <row r="10864" s="64" customFormat="1" ht="13.5" spans="6:6">
      <c r="F10864" s="126"/>
    </row>
    <row r="10865" s="64" customFormat="1" ht="13.5" spans="6:6">
      <c r="F10865" s="126"/>
    </row>
    <row r="10866" s="64" customFormat="1" ht="13.5" spans="6:6">
      <c r="F10866" s="126"/>
    </row>
    <row r="10867" s="64" customFormat="1" ht="13.5" spans="6:6">
      <c r="F10867" s="126"/>
    </row>
    <row r="10868" s="64" customFormat="1" ht="13.5" spans="6:6">
      <c r="F10868" s="126"/>
    </row>
    <row r="10869" s="64" customFormat="1" ht="13.5" spans="6:6">
      <c r="F10869" s="126"/>
    </row>
    <row r="10870" s="64" customFormat="1" ht="13.5" spans="6:6">
      <c r="F10870" s="126"/>
    </row>
    <row r="10871" s="64" customFormat="1" ht="13.5" spans="6:6">
      <c r="F10871" s="126"/>
    </row>
    <row r="10872" s="64" customFormat="1" ht="13.5" spans="6:6">
      <c r="F10872" s="126"/>
    </row>
    <row r="10873" s="64" customFormat="1" ht="13.5" spans="6:6">
      <c r="F10873" s="126"/>
    </row>
    <row r="10874" s="64" customFormat="1" ht="13.5" spans="6:6">
      <c r="F10874" s="126"/>
    </row>
    <row r="10875" s="64" customFormat="1" ht="13.5" spans="6:6">
      <c r="F10875" s="126"/>
    </row>
    <row r="10876" s="64" customFormat="1" ht="13.5" spans="6:6">
      <c r="F10876" s="126"/>
    </row>
    <row r="10877" s="64" customFormat="1" ht="13.5" spans="6:6">
      <c r="F10877" s="126"/>
    </row>
    <row r="10878" s="64" customFormat="1" ht="13.5" spans="6:6">
      <c r="F10878" s="126"/>
    </row>
    <row r="10879" s="64" customFormat="1" ht="13.5" spans="6:6">
      <c r="F10879" s="126"/>
    </row>
    <row r="10880" s="64" customFormat="1" ht="13.5" spans="6:6">
      <c r="F10880" s="126"/>
    </row>
    <row r="10881" s="64" customFormat="1" ht="13.5" spans="6:6">
      <c r="F10881" s="126"/>
    </row>
    <row r="10882" s="64" customFormat="1" ht="13.5" spans="6:6">
      <c r="F10882" s="126"/>
    </row>
    <row r="10883" s="64" customFormat="1" ht="13.5" spans="6:6">
      <c r="F10883" s="126"/>
    </row>
    <row r="10884" s="64" customFormat="1" ht="13.5" spans="6:6">
      <c r="F10884" s="126"/>
    </row>
    <row r="10885" s="64" customFormat="1" ht="13.5" spans="6:6">
      <c r="F10885" s="126"/>
    </row>
    <row r="10886" s="64" customFormat="1" ht="13.5" spans="6:6">
      <c r="F10886" s="126"/>
    </row>
    <row r="10887" s="64" customFormat="1" ht="13.5" spans="6:6">
      <c r="F10887" s="126"/>
    </row>
    <row r="10888" s="64" customFormat="1" ht="13.5" spans="6:6">
      <c r="F10888" s="126"/>
    </row>
    <row r="10889" s="64" customFormat="1" ht="13.5" spans="6:6">
      <c r="F10889" s="126"/>
    </row>
    <row r="10890" s="64" customFormat="1" ht="13.5" spans="6:6">
      <c r="F10890" s="126"/>
    </row>
    <row r="10891" s="64" customFormat="1" ht="13.5" spans="6:6">
      <c r="F10891" s="126"/>
    </row>
    <row r="10892" s="64" customFormat="1" ht="13.5" spans="6:6">
      <c r="F10892" s="126"/>
    </row>
    <row r="10893" s="64" customFormat="1" ht="13.5" spans="6:6">
      <c r="F10893" s="126"/>
    </row>
    <row r="10894" s="64" customFormat="1" ht="13.5" spans="6:6">
      <c r="F10894" s="126"/>
    </row>
    <row r="10895" s="64" customFormat="1" ht="13.5" spans="6:6">
      <c r="F10895" s="126"/>
    </row>
    <row r="10896" s="64" customFormat="1" ht="13.5" spans="6:6">
      <c r="F10896" s="126"/>
    </row>
    <row r="10897" s="64" customFormat="1" ht="13.5" spans="6:6">
      <c r="F10897" s="126"/>
    </row>
    <row r="10898" s="64" customFormat="1" ht="13.5" spans="6:6">
      <c r="F10898" s="126"/>
    </row>
    <row r="10899" s="64" customFormat="1" ht="13.5" spans="6:6">
      <c r="F10899" s="126"/>
    </row>
    <row r="10900" s="64" customFormat="1" ht="13.5" spans="6:6">
      <c r="F10900" s="126"/>
    </row>
    <row r="10901" s="64" customFormat="1" ht="13.5" spans="6:6">
      <c r="F10901" s="126"/>
    </row>
    <row r="10902" s="64" customFormat="1" ht="13.5" spans="6:6">
      <c r="F10902" s="126"/>
    </row>
    <row r="10903" s="64" customFormat="1" ht="13.5" spans="6:6">
      <c r="F10903" s="126"/>
    </row>
    <row r="10904" s="64" customFormat="1" ht="13.5" spans="6:6">
      <c r="F10904" s="126"/>
    </row>
    <row r="10905" s="64" customFormat="1" ht="13.5" spans="6:6">
      <c r="F10905" s="126"/>
    </row>
    <row r="10906" s="64" customFormat="1" ht="13.5" spans="6:6">
      <c r="F10906" s="126"/>
    </row>
    <row r="10907" s="64" customFormat="1" ht="13.5" spans="6:6">
      <c r="F10907" s="126"/>
    </row>
    <row r="10908" s="64" customFormat="1" ht="13.5" spans="6:6">
      <c r="F10908" s="126"/>
    </row>
    <row r="10909" s="64" customFormat="1" ht="13.5" spans="6:6">
      <c r="F10909" s="126"/>
    </row>
    <row r="10910" s="64" customFormat="1" ht="13.5" spans="6:6">
      <c r="F10910" s="126"/>
    </row>
    <row r="10911" s="64" customFormat="1" ht="13.5" spans="6:6">
      <c r="F10911" s="126"/>
    </row>
    <row r="10912" s="64" customFormat="1" ht="13.5" spans="6:6">
      <c r="F10912" s="126"/>
    </row>
    <row r="10913" s="64" customFormat="1" ht="13.5" spans="6:6">
      <c r="F10913" s="126"/>
    </row>
    <row r="10914" s="64" customFormat="1" ht="13.5" spans="6:6">
      <c r="F10914" s="126"/>
    </row>
    <row r="10915" s="64" customFormat="1" ht="13.5" spans="6:6">
      <c r="F10915" s="126"/>
    </row>
    <row r="10916" s="64" customFormat="1" ht="13.5" spans="6:6">
      <c r="F10916" s="126"/>
    </row>
    <row r="10917" s="64" customFormat="1" ht="13.5" spans="6:6">
      <c r="F10917" s="126"/>
    </row>
    <row r="10918" s="64" customFormat="1" ht="13.5" spans="6:6">
      <c r="F10918" s="126"/>
    </row>
    <row r="10919" s="64" customFormat="1" ht="13.5" spans="6:6">
      <c r="F10919" s="126"/>
    </row>
    <row r="10920" s="64" customFormat="1" ht="13.5" spans="6:6">
      <c r="F10920" s="126"/>
    </row>
    <row r="10921" s="64" customFormat="1" ht="13.5" spans="6:6">
      <c r="F10921" s="126"/>
    </row>
    <row r="10922" s="64" customFormat="1" ht="13.5" spans="6:6">
      <c r="F10922" s="126"/>
    </row>
    <row r="10923" s="64" customFormat="1" ht="13.5" spans="6:6">
      <c r="F10923" s="126"/>
    </row>
    <row r="10924" s="64" customFormat="1" ht="13.5" spans="6:6">
      <c r="F10924" s="126"/>
    </row>
    <row r="10925" s="64" customFormat="1" ht="13.5" spans="6:6">
      <c r="F10925" s="126"/>
    </row>
    <row r="10926" s="64" customFormat="1" ht="13.5" spans="6:6">
      <c r="F10926" s="126"/>
    </row>
    <row r="10927" s="64" customFormat="1" ht="13.5" spans="6:6">
      <c r="F10927" s="126"/>
    </row>
    <row r="10928" s="64" customFormat="1" ht="13.5" spans="6:6">
      <c r="F10928" s="126"/>
    </row>
    <row r="10929" s="64" customFormat="1" ht="13.5" spans="6:6">
      <c r="F10929" s="126"/>
    </row>
    <row r="10930" s="64" customFormat="1" ht="13.5" spans="6:6">
      <c r="F10930" s="126"/>
    </row>
    <row r="10931" s="64" customFormat="1" ht="13.5" spans="6:6">
      <c r="F10931" s="126"/>
    </row>
    <row r="10932" s="64" customFormat="1" ht="13.5" spans="6:6">
      <c r="F10932" s="126"/>
    </row>
    <row r="10933" s="64" customFormat="1" ht="13.5" spans="6:6">
      <c r="F10933" s="126"/>
    </row>
    <row r="10934" s="64" customFormat="1" ht="13.5" spans="6:6">
      <c r="F10934" s="126"/>
    </row>
    <row r="10935" s="64" customFormat="1" ht="13.5" spans="6:6">
      <c r="F10935" s="126"/>
    </row>
    <row r="10936" s="64" customFormat="1" ht="13.5" spans="6:6">
      <c r="F10936" s="126"/>
    </row>
    <row r="10937" s="64" customFormat="1" ht="13.5" spans="6:6">
      <c r="F10937" s="126"/>
    </row>
    <row r="10938" s="64" customFormat="1" ht="13.5" spans="6:6">
      <c r="F10938" s="126"/>
    </row>
    <row r="10939" s="64" customFormat="1" ht="13.5" spans="6:6">
      <c r="F10939" s="126"/>
    </row>
    <row r="10940" s="64" customFormat="1" ht="13.5" spans="6:6">
      <c r="F10940" s="126"/>
    </row>
    <row r="10941" s="64" customFormat="1" ht="13.5" spans="6:6">
      <c r="F10941" s="126"/>
    </row>
    <row r="10942" s="64" customFormat="1" ht="13.5" spans="6:6">
      <c r="F10942" s="126"/>
    </row>
    <row r="10943" s="64" customFormat="1" ht="13.5" spans="6:6">
      <c r="F10943" s="126"/>
    </row>
    <row r="10944" s="64" customFormat="1" ht="13.5" spans="6:6">
      <c r="F10944" s="126"/>
    </row>
    <row r="10945" s="64" customFormat="1" ht="13.5" spans="6:6">
      <c r="F10945" s="126"/>
    </row>
    <row r="10946" s="64" customFormat="1" ht="13.5" spans="6:6">
      <c r="F10946" s="126"/>
    </row>
    <row r="10947" s="64" customFormat="1" ht="13.5" spans="6:6">
      <c r="F10947" s="126"/>
    </row>
    <row r="10948" s="64" customFormat="1" ht="13.5" spans="6:6">
      <c r="F10948" s="126"/>
    </row>
    <row r="10949" s="64" customFormat="1" ht="13.5" spans="6:6">
      <c r="F10949" s="126"/>
    </row>
    <row r="10950" s="64" customFormat="1" ht="13.5" spans="6:6">
      <c r="F10950" s="126"/>
    </row>
    <row r="10951" s="64" customFormat="1" ht="13.5" spans="6:6">
      <c r="F10951" s="126"/>
    </row>
    <row r="10952" s="64" customFormat="1" ht="13.5" spans="6:6">
      <c r="F10952" s="126"/>
    </row>
    <row r="10953" s="64" customFormat="1" ht="13.5" spans="6:6">
      <c r="F10953" s="126"/>
    </row>
    <row r="10954" s="64" customFormat="1" ht="13.5" spans="6:6">
      <c r="F10954" s="126"/>
    </row>
    <row r="10955" s="64" customFormat="1" ht="13.5" spans="6:6">
      <c r="F10955" s="126"/>
    </row>
    <row r="10956" s="64" customFormat="1" ht="13.5" spans="6:6">
      <c r="F10956" s="126"/>
    </row>
    <row r="10957" s="64" customFormat="1" ht="13.5" spans="6:6">
      <c r="F10957" s="126"/>
    </row>
    <row r="10958" s="64" customFormat="1" ht="13.5" spans="6:6">
      <c r="F10958" s="126"/>
    </row>
    <row r="10959" s="64" customFormat="1" ht="13.5" spans="6:6">
      <c r="F10959" s="126"/>
    </row>
    <row r="10960" s="64" customFormat="1" ht="13.5" spans="6:6">
      <c r="F10960" s="126"/>
    </row>
    <row r="10961" s="64" customFormat="1" ht="13.5" spans="6:6">
      <c r="F10961" s="126"/>
    </row>
    <row r="10962" s="64" customFormat="1" ht="13.5" spans="6:6">
      <c r="F10962" s="126"/>
    </row>
    <row r="10963" s="64" customFormat="1" ht="13.5" spans="6:6">
      <c r="F10963" s="126"/>
    </row>
    <row r="10964" s="64" customFormat="1" ht="13.5" spans="6:6">
      <c r="F10964" s="126"/>
    </row>
    <row r="10965" s="64" customFormat="1" ht="13.5" spans="6:6">
      <c r="F10965" s="126"/>
    </row>
    <row r="10966" s="64" customFormat="1" ht="13.5" spans="6:6">
      <c r="F10966" s="126"/>
    </row>
    <row r="10967" s="64" customFormat="1" ht="13.5" spans="6:6">
      <c r="F10967" s="126"/>
    </row>
    <row r="10968" s="64" customFormat="1" ht="13.5" spans="6:6">
      <c r="F10968" s="126"/>
    </row>
    <row r="10969" s="64" customFormat="1" ht="13.5" spans="6:6">
      <c r="F10969" s="126"/>
    </row>
    <row r="10970" s="64" customFormat="1" ht="13.5" spans="6:6">
      <c r="F10970" s="126"/>
    </row>
    <row r="10971" s="64" customFormat="1" ht="13.5" spans="6:6">
      <c r="F10971" s="126"/>
    </row>
    <row r="10972" s="64" customFormat="1" ht="13.5" spans="6:6">
      <c r="F10972" s="126"/>
    </row>
    <row r="10973" s="64" customFormat="1" ht="13.5" spans="6:6">
      <c r="F10973" s="126"/>
    </row>
    <row r="10974" s="64" customFormat="1" ht="13.5" spans="6:6">
      <c r="F10974" s="126"/>
    </row>
    <row r="10975" s="64" customFormat="1" ht="13.5" spans="6:6">
      <c r="F10975" s="126"/>
    </row>
    <row r="10976" s="64" customFormat="1" ht="13.5" spans="6:6">
      <c r="F10976" s="126"/>
    </row>
    <row r="10977" s="64" customFormat="1" ht="13.5" spans="6:6">
      <c r="F10977" s="126"/>
    </row>
    <row r="10978" s="64" customFormat="1" ht="13.5" spans="6:6">
      <c r="F10978" s="126"/>
    </row>
    <row r="10979" s="64" customFormat="1" ht="13.5" spans="6:6">
      <c r="F10979" s="126"/>
    </row>
    <row r="10980" s="64" customFormat="1" ht="13.5" spans="6:6">
      <c r="F10980" s="126"/>
    </row>
    <row r="10981" s="64" customFormat="1" ht="13.5" spans="6:6">
      <c r="F10981" s="126"/>
    </row>
    <row r="10982" s="64" customFormat="1" ht="13.5" spans="6:6">
      <c r="F10982" s="126"/>
    </row>
    <row r="10983" s="64" customFormat="1" ht="13.5" spans="6:6">
      <c r="F10983" s="126"/>
    </row>
    <row r="10984" s="64" customFormat="1" ht="13.5" spans="6:6">
      <c r="F10984" s="126"/>
    </row>
    <row r="10985" s="64" customFormat="1" ht="13.5" spans="6:6">
      <c r="F10985" s="126"/>
    </row>
    <row r="10986" s="64" customFormat="1" ht="13.5" spans="6:6">
      <c r="F10986" s="126"/>
    </row>
    <row r="10987" s="64" customFormat="1" ht="13.5" spans="6:6">
      <c r="F10987" s="126"/>
    </row>
    <row r="10988" s="64" customFormat="1" ht="13.5" spans="6:6">
      <c r="F10988" s="126"/>
    </row>
    <row r="10989" s="64" customFormat="1" ht="13.5" spans="6:6">
      <c r="F10989" s="126"/>
    </row>
    <row r="10990" s="64" customFormat="1" ht="13.5" spans="6:6">
      <c r="F10990" s="126"/>
    </row>
    <row r="10991" s="64" customFormat="1" ht="13.5" spans="6:6">
      <c r="F10991" s="126"/>
    </row>
    <row r="10992" s="64" customFormat="1" ht="13.5" spans="6:6">
      <c r="F10992" s="126"/>
    </row>
    <row r="10993" s="64" customFormat="1" ht="13.5" spans="6:6">
      <c r="F10993" s="126"/>
    </row>
    <row r="10994" s="64" customFormat="1" ht="13.5" spans="6:6">
      <c r="F10994" s="126"/>
    </row>
    <row r="10995" s="64" customFormat="1" ht="13.5" spans="6:6">
      <c r="F10995" s="126"/>
    </row>
    <row r="10996" s="64" customFormat="1" ht="13.5" spans="6:6">
      <c r="F10996" s="126"/>
    </row>
    <row r="10997" s="64" customFormat="1" ht="13.5" spans="6:6">
      <c r="F10997" s="126"/>
    </row>
    <row r="10998" s="64" customFormat="1" ht="13.5" spans="6:6">
      <c r="F10998" s="126"/>
    </row>
    <row r="10999" s="64" customFormat="1" ht="13.5" spans="6:6">
      <c r="F10999" s="126"/>
    </row>
    <row r="11000" s="64" customFormat="1" ht="13.5" spans="6:6">
      <c r="F11000" s="126"/>
    </row>
    <row r="11001" s="64" customFormat="1" ht="13.5" spans="6:6">
      <c r="F11001" s="126"/>
    </row>
    <row r="11002" s="64" customFormat="1" ht="13.5" spans="6:6">
      <c r="F11002" s="126"/>
    </row>
    <row r="11003" s="64" customFormat="1" ht="13.5" spans="6:6">
      <c r="F11003" s="126"/>
    </row>
    <row r="11004" s="64" customFormat="1" ht="13.5" spans="6:6">
      <c r="F11004" s="126"/>
    </row>
    <row r="11005" s="64" customFormat="1" ht="13.5" spans="6:6">
      <c r="F11005" s="126"/>
    </row>
    <row r="11006" s="64" customFormat="1" ht="13.5" spans="6:6">
      <c r="F11006" s="126"/>
    </row>
    <row r="11007" s="64" customFormat="1" ht="13.5" spans="6:6">
      <c r="F11007" s="126"/>
    </row>
    <row r="11008" s="64" customFormat="1" ht="13.5" spans="6:6">
      <c r="F11008" s="126"/>
    </row>
    <row r="11009" s="64" customFormat="1" ht="13.5" spans="6:6">
      <c r="F11009" s="126"/>
    </row>
    <row r="11010" s="64" customFormat="1" ht="13.5" spans="6:6">
      <c r="F11010" s="126"/>
    </row>
    <row r="11011" s="64" customFormat="1" ht="13.5" spans="6:6">
      <c r="F11011" s="126"/>
    </row>
    <row r="11012" s="64" customFormat="1" ht="13.5" spans="6:6">
      <c r="F11012" s="126"/>
    </row>
    <row r="11013" s="64" customFormat="1" ht="13.5" spans="6:6">
      <c r="F11013" s="126"/>
    </row>
    <row r="11014" s="64" customFormat="1" ht="13.5" spans="6:6">
      <c r="F11014" s="126"/>
    </row>
    <row r="11015" s="64" customFormat="1" ht="13.5" spans="6:6">
      <c r="F11015" s="126"/>
    </row>
    <row r="11016" s="64" customFormat="1" ht="13.5" spans="6:6">
      <c r="F11016" s="126"/>
    </row>
    <row r="11017" s="64" customFormat="1" ht="13.5" spans="6:6">
      <c r="F11017" s="126"/>
    </row>
    <row r="11018" s="64" customFormat="1" ht="13.5" spans="6:6">
      <c r="F11018" s="126"/>
    </row>
    <row r="11019" s="64" customFormat="1" ht="13.5" spans="6:6">
      <c r="F11019" s="126"/>
    </row>
    <row r="11020" s="64" customFormat="1" ht="13.5" spans="6:6">
      <c r="F11020" s="126"/>
    </row>
    <row r="11021" s="64" customFormat="1" ht="13.5" spans="6:6">
      <c r="F11021" s="126"/>
    </row>
    <row r="11022" s="64" customFormat="1" ht="13.5" spans="6:6">
      <c r="F11022" s="126"/>
    </row>
    <row r="11023" s="64" customFormat="1" ht="13.5" spans="6:6">
      <c r="F11023" s="126"/>
    </row>
    <row r="11024" s="64" customFormat="1" ht="13.5" spans="6:6">
      <c r="F11024" s="126"/>
    </row>
    <row r="11025" s="64" customFormat="1" ht="13.5" spans="6:6">
      <c r="F11025" s="126"/>
    </row>
    <row r="11026" s="64" customFormat="1" ht="13.5" spans="6:6">
      <c r="F11026" s="126"/>
    </row>
    <row r="11027" s="64" customFormat="1" ht="13.5" spans="6:6">
      <c r="F11027" s="126"/>
    </row>
    <row r="11028" s="64" customFormat="1" ht="13.5" spans="6:6">
      <c r="F11028" s="126"/>
    </row>
    <row r="11029" s="64" customFormat="1" ht="13.5" spans="6:6">
      <c r="F11029" s="126"/>
    </row>
    <row r="11030" s="64" customFormat="1" ht="13.5" spans="6:6">
      <c r="F11030" s="126"/>
    </row>
    <row r="11031" s="64" customFormat="1" ht="13.5" spans="6:6">
      <c r="F11031" s="126"/>
    </row>
    <row r="11032" s="64" customFormat="1" ht="13.5" spans="6:6">
      <c r="F11032" s="126"/>
    </row>
    <row r="11033" s="64" customFormat="1" ht="13.5" spans="6:6">
      <c r="F11033" s="126"/>
    </row>
    <row r="11034" s="64" customFormat="1" ht="13.5" spans="6:6">
      <c r="F11034" s="126"/>
    </row>
    <row r="11035" s="64" customFormat="1" ht="13.5" spans="6:6">
      <c r="F11035" s="126"/>
    </row>
    <row r="11036" s="64" customFormat="1" ht="13.5" spans="6:6">
      <c r="F11036" s="126"/>
    </row>
    <row r="11037" s="64" customFormat="1" ht="13.5" spans="6:6">
      <c r="F11037" s="126"/>
    </row>
    <row r="11038" s="64" customFormat="1" ht="13.5" spans="6:6">
      <c r="F11038" s="126"/>
    </row>
    <row r="11039" s="64" customFormat="1" ht="13.5" spans="6:6">
      <c r="F11039" s="126"/>
    </row>
    <row r="11040" s="64" customFormat="1" ht="13.5" spans="6:6">
      <c r="F11040" s="126"/>
    </row>
    <row r="11041" s="64" customFormat="1" ht="13.5" spans="6:6">
      <c r="F11041" s="126"/>
    </row>
    <row r="11042" s="64" customFormat="1" ht="13.5" spans="6:6">
      <c r="F11042" s="126"/>
    </row>
    <row r="11043" s="64" customFormat="1" ht="13.5" spans="6:6">
      <c r="F11043" s="126"/>
    </row>
    <row r="11044" s="64" customFormat="1" ht="13.5" spans="6:6">
      <c r="F11044" s="126"/>
    </row>
    <row r="11045" s="64" customFormat="1" ht="13.5" spans="6:6">
      <c r="F11045" s="126"/>
    </row>
    <row r="11046" s="64" customFormat="1" ht="13.5" spans="6:6">
      <c r="F11046" s="126"/>
    </row>
    <row r="11047" s="64" customFormat="1" ht="13.5" spans="6:6">
      <c r="F11047" s="126"/>
    </row>
    <row r="11048" s="64" customFormat="1" ht="13.5" spans="6:6">
      <c r="F11048" s="126"/>
    </row>
    <row r="11049" s="64" customFormat="1" ht="13.5" spans="6:6">
      <c r="F11049" s="126"/>
    </row>
    <row r="11050" s="64" customFormat="1" ht="13.5" spans="6:6">
      <c r="F11050" s="126"/>
    </row>
    <row r="11051" s="64" customFormat="1" ht="13.5" spans="6:6">
      <c r="F11051" s="126"/>
    </row>
    <row r="11052" s="64" customFormat="1" ht="13.5" spans="6:6">
      <c r="F11052" s="126"/>
    </row>
    <row r="11053" s="64" customFormat="1" ht="13.5" spans="6:6">
      <c r="F11053" s="126"/>
    </row>
    <row r="11054" s="64" customFormat="1" ht="13.5" spans="6:6">
      <c r="F11054" s="126"/>
    </row>
    <row r="11055" s="64" customFormat="1" ht="13.5" spans="6:6">
      <c r="F11055" s="126"/>
    </row>
    <row r="11056" s="64" customFormat="1" ht="13.5" spans="6:6">
      <c r="F11056" s="126"/>
    </row>
    <row r="11057" s="64" customFormat="1" ht="13.5" spans="6:6">
      <c r="F11057" s="126"/>
    </row>
    <row r="11058" s="64" customFormat="1" ht="13.5" spans="6:6">
      <c r="F11058" s="126"/>
    </row>
    <row r="11059" s="64" customFormat="1" ht="13.5" spans="6:6">
      <c r="F11059" s="126"/>
    </row>
    <row r="11060" s="64" customFormat="1" ht="13.5" spans="6:6">
      <c r="F11060" s="126"/>
    </row>
    <row r="11061" s="64" customFormat="1" ht="13.5" spans="6:6">
      <c r="F11061" s="126"/>
    </row>
    <row r="11062" s="64" customFormat="1" ht="13.5" spans="6:6">
      <c r="F11062" s="126"/>
    </row>
    <row r="11063" s="64" customFormat="1" ht="13.5" spans="6:6">
      <c r="F11063" s="126"/>
    </row>
    <row r="11064" s="64" customFormat="1" ht="13.5" spans="6:6">
      <c r="F11064" s="126"/>
    </row>
    <row r="11065" s="64" customFormat="1" ht="13.5" spans="6:6">
      <c r="F11065" s="126"/>
    </row>
    <row r="11066" s="64" customFormat="1" ht="13.5" spans="6:6">
      <c r="F11066" s="126"/>
    </row>
    <row r="11067" s="64" customFormat="1" ht="13.5" spans="6:6">
      <c r="F11067" s="126"/>
    </row>
    <row r="11068" s="64" customFormat="1" ht="13.5" spans="6:6">
      <c r="F11068" s="126"/>
    </row>
    <row r="11069" s="64" customFormat="1" ht="13.5" spans="6:6">
      <c r="F11069" s="126"/>
    </row>
    <row r="11070" s="64" customFormat="1" ht="13.5" spans="6:6">
      <c r="F11070" s="126"/>
    </row>
    <row r="11071" s="64" customFormat="1" ht="13.5" spans="6:6">
      <c r="F11071" s="126"/>
    </row>
    <row r="11072" s="64" customFormat="1" ht="13.5" spans="6:6">
      <c r="F11072" s="126"/>
    </row>
    <row r="11073" s="64" customFormat="1" ht="13.5" spans="6:6">
      <c r="F11073" s="126"/>
    </row>
    <row r="11074" s="64" customFormat="1" ht="13.5" spans="6:6">
      <c r="F11074" s="126"/>
    </row>
    <row r="11075" s="64" customFormat="1" ht="13.5" spans="6:6">
      <c r="F11075" s="126"/>
    </row>
    <row r="11076" s="64" customFormat="1" ht="13.5" spans="6:6">
      <c r="F11076" s="126"/>
    </row>
    <row r="11077" s="64" customFormat="1" ht="13.5" spans="6:6">
      <c r="F11077" s="126"/>
    </row>
    <row r="11078" s="64" customFormat="1" ht="13.5" spans="6:6">
      <c r="F11078" s="126"/>
    </row>
    <row r="11079" s="64" customFormat="1" ht="13.5" spans="6:6">
      <c r="F11079" s="126"/>
    </row>
    <row r="11080" s="64" customFormat="1" ht="13.5" spans="6:6">
      <c r="F11080" s="126"/>
    </row>
    <row r="11081" s="64" customFormat="1" ht="13.5" spans="6:6">
      <c r="F11081" s="126"/>
    </row>
    <row r="11082" s="64" customFormat="1" ht="13.5" spans="6:6">
      <c r="F11082" s="126"/>
    </row>
    <row r="11083" s="64" customFormat="1" ht="13.5" spans="6:6">
      <c r="F11083" s="126"/>
    </row>
    <row r="11084" s="64" customFormat="1" ht="13.5" spans="6:6">
      <c r="F11084" s="126"/>
    </row>
    <row r="11085" s="64" customFormat="1" ht="13.5" spans="6:6">
      <c r="F11085" s="126"/>
    </row>
    <row r="11086" s="64" customFormat="1" ht="13.5" spans="6:6">
      <c r="F11086" s="126"/>
    </row>
    <row r="11087" s="64" customFormat="1" ht="13.5" spans="6:6">
      <c r="F11087" s="126"/>
    </row>
    <row r="11088" s="64" customFormat="1" ht="13.5" spans="6:6">
      <c r="F11088" s="126"/>
    </row>
    <row r="11089" s="64" customFormat="1" ht="13.5" spans="6:6">
      <c r="F11089" s="126"/>
    </row>
    <row r="11090" s="64" customFormat="1" ht="13.5" spans="6:6">
      <c r="F11090" s="126"/>
    </row>
    <row r="11091" s="64" customFormat="1" ht="13.5" spans="6:6">
      <c r="F11091" s="126"/>
    </row>
    <row r="11092" s="64" customFormat="1" ht="13.5" spans="6:6">
      <c r="F11092" s="126"/>
    </row>
    <row r="11093" s="64" customFormat="1" ht="13.5" spans="6:6">
      <c r="F11093" s="126"/>
    </row>
    <row r="11094" s="64" customFormat="1" ht="13.5" spans="6:6">
      <c r="F11094" s="126"/>
    </row>
    <row r="11095" s="64" customFormat="1" ht="13.5" spans="6:6">
      <c r="F11095" s="126"/>
    </row>
    <row r="11096" s="64" customFormat="1" ht="13.5" spans="6:6">
      <c r="F11096" s="126"/>
    </row>
    <row r="11097" s="64" customFormat="1" ht="13.5" spans="6:6">
      <c r="F11097" s="126"/>
    </row>
    <row r="11098" s="64" customFormat="1" ht="13.5" spans="6:6">
      <c r="F11098" s="126"/>
    </row>
    <row r="11099" s="64" customFormat="1" ht="13.5" spans="6:6">
      <c r="F11099" s="126"/>
    </row>
    <row r="11100" s="64" customFormat="1" ht="13.5" spans="6:6">
      <c r="F11100" s="126"/>
    </row>
    <row r="11101" s="64" customFormat="1" ht="13.5" spans="6:6">
      <c r="F11101" s="126"/>
    </row>
    <row r="11102" s="64" customFormat="1" ht="13.5" spans="6:6">
      <c r="F11102" s="126"/>
    </row>
    <row r="11103" s="64" customFormat="1" ht="13.5" spans="6:6">
      <c r="F11103" s="126"/>
    </row>
    <row r="11104" s="64" customFormat="1" ht="13.5" spans="6:6">
      <c r="F11104" s="126"/>
    </row>
    <row r="11105" s="64" customFormat="1" ht="13.5" spans="6:6">
      <c r="F11105" s="126"/>
    </row>
    <row r="11106" s="64" customFormat="1" ht="13.5" spans="6:6">
      <c r="F11106" s="126"/>
    </row>
    <row r="11107" s="64" customFormat="1" ht="13.5" spans="6:6">
      <c r="F11107" s="126"/>
    </row>
    <row r="11108" s="64" customFormat="1" ht="13.5" spans="6:6">
      <c r="F11108" s="126"/>
    </row>
    <row r="11109" s="64" customFormat="1" ht="13.5" spans="6:6">
      <c r="F11109" s="126"/>
    </row>
    <row r="11110" s="64" customFormat="1" ht="13.5" spans="6:6">
      <c r="F11110" s="126"/>
    </row>
    <row r="11111" s="64" customFormat="1" ht="13.5" spans="6:6">
      <c r="F11111" s="126"/>
    </row>
    <row r="11112" s="64" customFormat="1" ht="13.5" spans="6:6">
      <c r="F11112" s="126"/>
    </row>
    <row r="11113" s="64" customFormat="1" ht="13.5" spans="6:6">
      <c r="F11113" s="126"/>
    </row>
    <row r="11114" s="64" customFormat="1" ht="13.5" spans="6:6">
      <c r="F11114" s="126"/>
    </row>
    <row r="11115" s="64" customFormat="1" ht="13.5" spans="6:6">
      <c r="F11115" s="126"/>
    </row>
    <row r="11116" s="64" customFormat="1" ht="13.5" spans="6:6">
      <c r="F11116" s="126"/>
    </row>
    <row r="11117" s="64" customFormat="1" ht="13.5" spans="6:6">
      <c r="F11117" s="126"/>
    </row>
    <row r="11118" s="64" customFormat="1" ht="13.5" spans="6:6">
      <c r="F11118" s="126"/>
    </row>
    <row r="11119" s="64" customFormat="1" ht="13.5" spans="6:6">
      <c r="F11119" s="126"/>
    </row>
    <row r="11120" s="64" customFormat="1" ht="13.5" spans="6:6">
      <c r="F11120" s="126"/>
    </row>
    <row r="11121" s="64" customFormat="1" ht="13.5" spans="6:6">
      <c r="F11121" s="126"/>
    </row>
    <row r="11122" s="64" customFormat="1" ht="13.5" spans="6:6">
      <c r="F11122" s="126"/>
    </row>
    <row r="11123" s="64" customFormat="1" ht="13.5" spans="6:6">
      <c r="F11123" s="126"/>
    </row>
    <row r="11124" s="64" customFormat="1" ht="13.5" spans="6:6">
      <c r="F11124" s="126"/>
    </row>
    <row r="11125" s="64" customFormat="1" ht="13.5" spans="6:6">
      <c r="F11125" s="126"/>
    </row>
    <row r="11126" s="64" customFormat="1" ht="13.5" spans="6:6">
      <c r="F11126" s="126"/>
    </row>
    <row r="11127" s="64" customFormat="1" ht="13.5" spans="6:6">
      <c r="F11127" s="126"/>
    </row>
    <row r="11128" s="64" customFormat="1" ht="13.5" spans="6:6">
      <c r="F11128" s="126"/>
    </row>
    <row r="11129" s="64" customFormat="1" ht="13.5" spans="6:6">
      <c r="F11129" s="126"/>
    </row>
    <row r="11130" s="64" customFormat="1" ht="13.5" spans="6:6">
      <c r="F11130" s="126"/>
    </row>
    <row r="11131" s="64" customFormat="1" ht="13.5" spans="6:6">
      <c r="F11131" s="126"/>
    </row>
    <row r="11132" s="64" customFormat="1" ht="13.5" spans="6:6">
      <c r="F11132" s="126"/>
    </row>
    <row r="11133" s="64" customFormat="1" ht="13.5" spans="6:6">
      <c r="F11133" s="126"/>
    </row>
    <row r="11134" s="64" customFormat="1" ht="13.5" spans="6:6">
      <c r="F11134" s="126"/>
    </row>
    <row r="11135" s="64" customFormat="1" ht="13.5" spans="6:6">
      <c r="F11135" s="126"/>
    </row>
    <row r="11136" s="64" customFormat="1" ht="13.5" spans="6:6">
      <c r="F11136" s="126"/>
    </row>
    <row r="11137" s="64" customFormat="1" ht="13.5" spans="6:6">
      <c r="F11137" s="126"/>
    </row>
    <row r="11138" s="64" customFormat="1" ht="13.5" spans="6:6">
      <c r="F11138" s="126"/>
    </row>
    <row r="11139" s="64" customFormat="1" ht="13.5" spans="6:6">
      <c r="F11139" s="126"/>
    </row>
    <row r="11140" s="64" customFormat="1" ht="13.5" spans="6:6">
      <c r="F11140" s="126"/>
    </row>
    <row r="11141" s="64" customFormat="1" ht="13.5" spans="6:6">
      <c r="F11141" s="126"/>
    </row>
    <row r="11142" s="64" customFormat="1" ht="13.5" spans="6:6">
      <c r="F11142" s="126"/>
    </row>
    <row r="11143" s="64" customFormat="1" ht="13.5" spans="6:6">
      <c r="F11143" s="126"/>
    </row>
    <row r="11144" s="64" customFormat="1" ht="13.5" spans="6:6">
      <c r="F11144" s="126"/>
    </row>
    <row r="11145" s="64" customFormat="1" ht="13.5" spans="6:6">
      <c r="F11145" s="126"/>
    </row>
    <row r="11146" s="64" customFormat="1" ht="13.5" spans="6:6">
      <c r="F11146" s="126"/>
    </row>
    <row r="11147" s="64" customFormat="1" ht="13.5" spans="6:6">
      <c r="F11147" s="126"/>
    </row>
    <row r="11148" s="64" customFormat="1" ht="13.5" spans="6:6">
      <c r="F11148" s="126"/>
    </row>
    <row r="11149" s="64" customFormat="1" ht="13.5" spans="6:6">
      <c r="F11149" s="126"/>
    </row>
    <row r="11150" s="64" customFormat="1" ht="13.5" spans="6:6">
      <c r="F11150" s="126"/>
    </row>
    <row r="11151" s="64" customFormat="1" ht="13.5" spans="6:6">
      <c r="F11151" s="126"/>
    </row>
    <row r="11152" s="64" customFormat="1" ht="13.5" spans="6:6">
      <c r="F11152" s="126"/>
    </row>
    <row r="11153" s="64" customFormat="1" ht="13.5" spans="6:6">
      <c r="F11153" s="126"/>
    </row>
    <row r="11154" s="64" customFormat="1" ht="13.5" spans="6:6">
      <c r="F11154" s="126"/>
    </row>
    <row r="11155" s="64" customFormat="1" ht="13.5" spans="6:6">
      <c r="F11155" s="126"/>
    </row>
    <row r="11156" s="64" customFormat="1" ht="13.5" spans="6:6">
      <c r="F11156" s="126"/>
    </row>
    <row r="11157" s="64" customFormat="1" ht="13.5" spans="6:6">
      <c r="F11157" s="126"/>
    </row>
    <row r="11158" s="64" customFormat="1" ht="13.5" spans="6:6">
      <c r="F11158" s="126"/>
    </row>
    <row r="11159" s="64" customFormat="1" ht="13.5" spans="6:6">
      <c r="F11159" s="126"/>
    </row>
    <row r="11160" s="64" customFormat="1" ht="13.5" spans="6:6">
      <c r="F11160" s="126"/>
    </row>
    <row r="11161" s="64" customFormat="1" ht="13.5" spans="6:6">
      <c r="F11161" s="126"/>
    </row>
    <row r="11162" s="64" customFormat="1" ht="13.5" spans="6:6">
      <c r="F11162" s="126"/>
    </row>
    <row r="11163" s="64" customFormat="1" ht="13.5" spans="6:6">
      <c r="F11163" s="126"/>
    </row>
    <row r="11164" s="64" customFormat="1" ht="13.5" spans="6:6">
      <c r="F11164" s="126"/>
    </row>
    <row r="11165" s="64" customFormat="1" ht="13.5" spans="6:6">
      <c r="F11165" s="126"/>
    </row>
    <row r="11166" s="64" customFormat="1" ht="13.5" spans="6:6">
      <c r="F11166" s="126"/>
    </row>
    <row r="11167" s="64" customFormat="1" ht="13.5" spans="6:6">
      <c r="F11167" s="126"/>
    </row>
    <row r="11168" s="64" customFormat="1" ht="13.5" spans="6:6">
      <c r="F11168" s="126"/>
    </row>
    <row r="11169" s="64" customFormat="1" ht="13.5" spans="6:6">
      <c r="F11169" s="126"/>
    </row>
    <row r="11170" s="64" customFormat="1" ht="13.5" spans="6:6">
      <c r="F11170" s="126"/>
    </row>
    <row r="11171" s="64" customFormat="1" ht="13.5" spans="6:6">
      <c r="F11171" s="126"/>
    </row>
    <row r="11172" s="64" customFormat="1" ht="13.5" spans="6:6">
      <c r="F11172" s="126"/>
    </row>
    <row r="11173" s="64" customFormat="1" ht="13.5" spans="6:6">
      <c r="F11173" s="126"/>
    </row>
    <row r="11174" s="64" customFormat="1" ht="13.5" spans="6:6">
      <c r="F11174" s="126"/>
    </row>
    <row r="11175" s="64" customFormat="1" ht="13.5" spans="6:6">
      <c r="F11175" s="126"/>
    </row>
    <row r="11176" s="64" customFormat="1" ht="13.5" spans="6:6">
      <c r="F11176" s="126"/>
    </row>
    <row r="11177" s="64" customFormat="1" ht="13.5" spans="6:6">
      <c r="F11177" s="126"/>
    </row>
    <row r="11178" s="64" customFormat="1" ht="13.5" spans="6:6">
      <c r="F11178" s="126"/>
    </row>
    <row r="11179" s="64" customFormat="1" ht="13.5" spans="6:6">
      <c r="F11179" s="126"/>
    </row>
    <row r="11180" s="64" customFormat="1" ht="13.5" spans="6:6">
      <c r="F11180" s="126"/>
    </row>
    <row r="11181" s="64" customFormat="1" ht="13.5" spans="6:6">
      <c r="F11181" s="126"/>
    </row>
    <row r="11182" s="64" customFormat="1" ht="13.5" spans="6:6">
      <c r="F11182" s="126"/>
    </row>
    <row r="11183" s="64" customFormat="1" ht="13.5" spans="6:6">
      <c r="F11183" s="126"/>
    </row>
    <row r="11184" s="64" customFormat="1" ht="13.5" spans="6:6">
      <c r="F11184" s="126"/>
    </row>
    <row r="11185" s="64" customFormat="1" ht="13.5" spans="6:6">
      <c r="F11185" s="126"/>
    </row>
    <row r="11186" s="64" customFormat="1" ht="13.5" spans="6:6">
      <c r="F11186" s="126"/>
    </row>
    <row r="11187" s="64" customFormat="1" ht="13.5" spans="6:6">
      <c r="F11187" s="126"/>
    </row>
    <row r="11188" s="64" customFormat="1" ht="13.5" spans="6:6">
      <c r="F11188" s="126"/>
    </row>
    <row r="11189" s="64" customFormat="1" ht="13.5" spans="6:6">
      <c r="F11189" s="126"/>
    </row>
    <row r="11190" s="64" customFormat="1" ht="13.5" spans="6:6">
      <c r="F11190" s="126"/>
    </row>
    <row r="11191" s="64" customFormat="1" ht="13.5" spans="6:6">
      <c r="F11191" s="126"/>
    </row>
    <row r="11192" s="64" customFormat="1" ht="13.5" spans="6:6">
      <c r="F11192" s="126"/>
    </row>
    <row r="11193" s="64" customFormat="1" ht="13.5" spans="6:6">
      <c r="F11193" s="126"/>
    </row>
    <row r="11194" s="64" customFormat="1" ht="13.5" spans="6:6">
      <c r="F11194" s="126"/>
    </row>
    <row r="11195" s="64" customFormat="1" ht="13.5" spans="6:6">
      <c r="F11195" s="126"/>
    </row>
    <row r="11196" s="64" customFormat="1" ht="13.5" spans="6:6">
      <c r="F11196" s="126"/>
    </row>
    <row r="11197" s="64" customFormat="1" ht="13.5" spans="6:6">
      <c r="F11197" s="126"/>
    </row>
    <row r="11198" s="64" customFormat="1" ht="13.5" spans="6:6">
      <c r="F11198" s="126"/>
    </row>
    <row r="11199" s="64" customFormat="1" ht="13.5" spans="6:6">
      <c r="F11199" s="126"/>
    </row>
    <row r="11200" s="64" customFormat="1" ht="13.5" spans="6:6">
      <c r="F11200" s="126"/>
    </row>
    <row r="11201" s="64" customFormat="1" ht="13.5" spans="6:6">
      <c r="F11201" s="126"/>
    </row>
    <row r="11202" s="64" customFormat="1" ht="13.5" spans="6:6">
      <c r="F11202" s="126"/>
    </row>
    <row r="11203" s="64" customFormat="1" ht="13.5" spans="6:6">
      <c r="F11203" s="126"/>
    </row>
    <row r="11204" s="64" customFormat="1" ht="13.5" spans="6:6">
      <c r="F11204" s="126"/>
    </row>
    <row r="11205" s="64" customFormat="1" ht="13.5" spans="6:6">
      <c r="F11205" s="126"/>
    </row>
    <row r="11206" s="64" customFormat="1" ht="13.5" spans="6:6">
      <c r="F11206" s="126"/>
    </row>
    <row r="11207" s="64" customFormat="1" ht="13.5" spans="6:6">
      <c r="F11207" s="126"/>
    </row>
    <row r="11208" s="64" customFormat="1" ht="13.5" spans="6:6">
      <c r="F11208" s="126"/>
    </row>
    <row r="11209" s="64" customFormat="1" ht="13.5" spans="6:6">
      <c r="F11209" s="126"/>
    </row>
    <row r="11210" s="64" customFormat="1" ht="13.5" spans="6:6">
      <c r="F11210" s="126"/>
    </row>
    <row r="11211" s="64" customFormat="1" ht="13.5" spans="6:6">
      <c r="F11211" s="126"/>
    </row>
    <row r="11212" s="64" customFormat="1" ht="13.5" spans="6:6">
      <c r="F11212" s="126"/>
    </row>
    <row r="11213" s="64" customFormat="1" ht="13.5" spans="6:6">
      <c r="F11213" s="126"/>
    </row>
    <row r="11214" s="64" customFormat="1" ht="13.5" spans="6:6">
      <c r="F11214" s="126"/>
    </row>
    <row r="11215" s="64" customFormat="1" ht="13.5" spans="6:6">
      <c r="F11215" s="126"/>
    </row>
    <row r="11216" s="64" customFormat="1" ht="13.5" spans="6:6">
      <c r="F11216" s="126"/>
    </row>
    <row r="11217" s="64" customFormat="1" ht="13.5" spans="6:6">
      <c r="F11217" s="126"/>
    </row>
    <row r="11218" s="64" customFormat="1" ht="13.5" spans="6:6">
      <c r="F11218" s="126"/>
    </row>
    <row r="11219" s="64" customFormat="1" ht="13.5" spans="6:6">
      <c r="F11219" s="126"/>
    </row>
    <row r="11220" s="64" customFormat="1" ht="13.5" spans="6:6">
      <c r="F11220" s="126"/>
    </row>
    <row r="11221" s="64" customFormat="1" ht="13.5" spans="6:6">
      <c r="F11221" s="126"/>
    </row>
    <row r="11222" s="64" customFormat="1" ht="13.5" spans="6:6">
      <c r="F11222" s="126"/>
    </row>
    <row r="11223" s="64" customFormat="1" ht="13.5" spans="6:6">
      <c r="F11223" s="126"/>
    </row>
    <row r="11224" s="64" customFormat="1" ht="13.5" spans="6:6">
      <c r="F11224" s="126"/>
    </row>
    <row r="11225" s="64" customFormat="1" ht="13.5" spans="6:6">
      <c r="F11225" s="126"/>
    </row>
    <row r="11226" s="64" customFormat="1" ht="13.5" spans="6:6">
      <c r="F11226" s="126"/>
    </row>
    <row r="11227" s="64" customFormat="1" ht="13.5" spans="6:6">
      <c r="F11227" s="126"/>
    </row>
    <row r="11228" s="64" customFormat="1" ht="13.5" spans="6:6">
      <c r="F11228" s="126"/>
    </row>
    <row r="11229" s="64" customFormat="1" ht="13.5" spans="6:6">
      <c r="F11229" s="126"/>
    </row>
    <row r="11230" s="64" customFormat="1" ht="13.5" spans="6:6">
      <c r="F11230" s="126"/>
    </row>
    <row r="11231" s="64" customFormat="1" ht="13.5" spans="6:6">
      <c r="F11231" s="126"/>
    </row>
    <row r="11232" s="64" customFormat="1" ht="13.5" spans="6:6">
      <c r="F11232" s="126"/>
    </row>
    <row r="11233" s="64" customFormat="1" ht="13.5" spans="6:6">
      <c r="F11233" s="126"/>
    </row>
    <row r="11234" s="64" customFormat="1" ht="13.5" spans="6:6">
      <c r="F11234" s="126"/>
    </row>
    <row r="11235" s="64" customFormat="1" ht="13.5" spans="6:6">
      <c r="F11235" s="126"/>
    </row>
    <row r="11236" s="64" customFormat="1" ht="13.5" spans="6:6">
      <c r="F11236" s="126"/>
    </row>
    <row r="11237" s="64" customFormat="1" ht="13.5" spans="6:6">
      <c r="F11237" s="126"/>
    </row>
    <row r="11238" s="64" customFormat="1" ht="13.5" spans="6:6">
      <c r="F11238" s="126"/>
    </row>
    <row r="11239" s="64" customFormat="1" ht="13.5" spans="6:6">
      <c r="F11239" s="126"/>
    </row>
    <row r="11240" s="64" customFormat="1" ht="13.5" spans="6:6">
      <c r="F11240" s="126"/>
    </row>
    <row r="11241" s="64" customFormat="1" ht="13.5" spans="6:6">
      <c r="F11241" s="126"/>
    </row>
    <row r="11242" s="64" customFormat="1" ht="13.5" spans="6:6">
      <c r="F11242" s="126"/>
    </row>
    <row r="11243" s="64" customFormat="1" ht="13.5" spans="6:6">
      <c r="F11243" s="126"/>
    </row>
    <row r="11244" s="64" customFormat="1" ht="13.5" spans="6:6">
      <c r="F11244" s="126"/>
    </row>
    <row r="11245" s="64" customFormat="1" ht="13.5" spans="6:6">
      <c r="F11245" s="126"/>
    </row>
    <row r="11246" s="64" customFormat="1" ht="13.5" spans="6:6">
      <c r="F11246" s="126"/>
    </row>
    <row r="11247" s="64" customFormat="1" ht="13.5" spans="6:6">
      <c r="F11247" s="126"/>
    </row>
    <row r="11248" s="64" customFormat="1" ht="13.5" spans="6:6">
      <c r="F11248" s="126"/>
    </row>
    <row r="11249" s="64" customFormat="1" ht="13.5" spans="6:6">
      <c r="F11249" s="126"/>
    </row>
    <row r="11250" s="64" customFormat="1" ht="13.5" spans="6:6">
      <c r="F11250" s="126"/>
    </row>
    <row r="11251" s="64" customFormat="1" ht="13.5" spans="6:6">
      <c r="F11251" s="126"/>
    </row>
    <row r="11252" s="64" customFormat="1" ht="13.5" spans="6:6">
      <c r="F11252" s="126"/>
    </row>
    <row r="11253" s="64" customFormat="1" ht="13.5" spans="6:6">
      <c r="F11253" s="126"/>
    </row>
    <row r="11254" s="64" customFormat="1" ht="13.5" spans="6:6">
      <c r="F11254" s="126"/>
    </row>
    <row r="11255" s="64" customFormat="1" ht="13.5" spans="6:6">
      <c r="F11255" s="126"/>
    </row>
    <row r="11256" s="64" customFormat="1" ht="13.5" spans="6:6">
      <c r="F11256" s="126"/>
    </row>
    <row r="11257" s="64" customFormat="1" ht="13.5" spans="6:6">
      <c r="F11257" s="126"/>
    </row>
    <row r="11258" s="64" customFormat="1" ht="13.5" spans="6:6">
      <c r="F11258" s="126"/>
    </row>
    <row r="11259" s="64" customFormat="1" ht="13.5" spans="6:6">
      <c r="F11259" s="126"/>
    </row>
    <row r="11260" s="64" customFormat="1" ht="13.5" spans="6:6">
      <c r="F11260" s="126"/>
    </row>
    <row r="11261" s="64" customFormat="1" ht="13.5" spans="6:6">
      <c r="F11261" s="126"/>
    </row>
    <row r="11262" s="64" customFormat="1" ht="13.5" spans="6:6">
      <c r="F11262" s="126"/>
    </row>
    <row r="11263" s="64" customFormat="1" ht="13.5" spans="6:6">
      <c r="F11263" s="126"/>
    </row>
    <row r="11264" s="64" customFormat="1" ht="13.5" spans="6:6">
      <c r="F11264" s="126"/>
    </row>
    <row r="11265" s="64" customFormat="1" ht="13.5" spans="6:6">
      <c r="F11265" s="126"/>
    </row>
    <row r="11266" s="64" customFormat="1" ht="13.5" spans="6:6">
      <c r="F11266" s="126"/>
    </row>
    <row r="11267" s="64" customFormat="1" ht="13.5" spans="6:6">
      <c r="F11267" s="126"/>
    </row>
    <row r="11268" s="64" customFormat="1" ht="13.5" spans="6:6">
      <c r="F11268" s="126"/>
    </row>
    <row r="11269" s="64" customFormat="1" ht="13.5" spans="6:6">
      <c r="F11269" s="126"/>
    </row>
    <row r="11270" s="64" customFormat="1" ht="13.5" spans="6:6">
      <c r="F11270" s="126"/>
    </row>
    <row r="11271" s="64" customFormat="1" ht="13.5" spans="6:6">
      <c r="F11271" s="126"/>
    </row>
    <row r="11272" s="64" customFormat="1" ht="13.5" spans="6:6">
      <c r="F11272" s="126"/>
    </row>
    <row r="11273" s="64" customFormat="1" ht="13.5" spans="6:6">
      <c r="F11273" s="126"/>
    </row>
    <row r="11274" s="64" customFormat="1" ht="13.5" spans="6:6">
      <c r="F11274" s="126"/>
    </row>
    <row r="11275" s="64" customFormat="1" ht="13.5" spans="6:6">
      <c r="F11275" s="126"/>
    </row>
    <row r="11276" s="64" customFormat="1" ht="13.5" spans="6:6">
      <c r="F11276" s="126"/>
    </row>
    <row r="11277" s="64" customFormat="1" ht="13.5" spans="6:6">
      <c r="F11277" s="126"/>
    </row>
    <row r="11278" s="64" customFormat="1" ht="13.5" spans="6:6">
      <c r="F11278" s="126"/>
    </row>
    <row r="11279" s="64" customFormat="1" ht="13.5" spans="6:6">
      <c r="F11279" s="126"/>
    </row>
    <row r="11280" s="64" customFormat="1" ht="13.5" spans="6:6">
      <c r="F11280" s="126"/>
    </row>
    <row r="11281" s="64" customFormat="1" ht="13.5" spans="6:6">
      <c r="F11281" s="126"/>
    </row>
    <row r="11282" s="64" customFormat="1" ht="13.5" spans="6:6">
      <c r="F11282" s="126"/>
    </row>
    <row r="11283" s="64" customFormat="1" ht="13.5" spans="6:6">
      <c r="F11283" s="126"/>
    </row>
    <row r="11284" s="64" customFormat="1" ht="13.5" spans="6:6">
      <c r="F11284" s="126"/>
    </row>
    <row r="11285" s="64" customFormat="1" ht="13.5" spans="6:6">
      <c r="F11285" s="126"/>
    </row>
    <row r="11286" s="64" customFormat="1" ht="13.5" spans="6:6">
      <c r="F11286" s="126"/>
    </row>
    <row r="11287" s="64" customFormat="1" ht="13.5" spans="6:6">
      <c r="F11287" s="126"/>
    </row>
    <row r="11288" s="64" customFormat="1" ht="13.5" spans="6:6">
      <c r="F11288" s="126"/>
    </row>
    <row r="11289" s="64" customFormat="1" ht="13.5" spans="6:6">
      <c r="F11289" s="126"/>
    </row>
    <row r="11290" s="64" customFormat="1" ht="13.5" spans="6:6">
      <c r="F11290" s="126"/>
    </row>
    <row r="11291" s="64" customFormat="1" ht="13.5" spans="6:6">
      <c r="F11291" s="126"/>
    </row>
    <row r="11292" s="64" customFormat="1" ht="13.5" spans="6:6">
      <c r="F11292" s="126"/>
    </row>
    <row r="11293" s="64" customFormat="1" ht="13.5" spans="6:6">
      <c r="F11293" s="126"/>
    </row>
    <row r="11294" s="64" customFormat="1" ht="13.5" spans="6:6">
      <c r="F11294" s="126"/>
    </row>
    <row r="11295" s="64" customFormat="1" ht="13.5" spans="6:6">
      <c r="F11295" s="126"/>
    </row>
    <row r="11296" s="64" customFormat="1" ht="13.5" spans="6:6">
      <c r="F11296" s="126"/>
    </row>
    <row r="11297" s="64" customFormat="1" ht="13.5" spans="6:6">
      <c r="F11297" s="126"/>
    </row>
    <row r="11298" s="64" customFormat="1" ht="13.5" spans="6:6">
      <c r="F11298" s="126"/>
    </row>
    <row r="11299" s="64" customFormat="1" ht="13.5" spans="6:6">
      <c r="F11299" s="126"/>
    </row>
    <row r="11300" s="64" customFormat="1" ht="13.5" spans="6:6">
      <c r="F11300" s="126"/>
    </row>
    <row r="11301" s="64" customFormat="1" ht="13.5" spans="6:6">
      <c r="F11301" s="126"/>
    </row>
    <row r="11302" s="64" customFormat="1" ht="13.5" spans="6:6">
      <c r="F11302" s="126"/>
    </row>
    <row r="11303" s="64" customFormat="1" ht="13.5" spans="6:6">
      <c r="F11303" s="126"/>
    </row>
    <row r="11304" s="64" customFormat="1" ht="13.5" spans="6:6">
      <c r="F11304" s="126"/>
    </row>
    <row r="11305" s="64" customFormat="1" ht="13.5" spans="6:6">
      <c r="F11305" s="126"/>
    </row>
    <row r="11306" s="64" customFormat="1" ht="13.5" spans="6:6">
      <c r="F11306" s="126"/>
    </row>
    <row r="11307" s="64" customFormat="1" ht="13.5" spans="6:6">
      <c r="F11307" s="126"/>
    </row>
    <row r="11308" s="64" customFormat="1" ht="13.5" spans="6:6">
      <c r="F11308" s="126"/>
    </row>
    <row r="11309" s="64" customFormat="1" ht="13.5" spans="6:6">
      <c r="F11309" s="126"/>
    </row>
    <row r="11310" s="64" customFormat="1" ht="13.5" spans="6:6">
      <c r="F11310" s="126"/>
    </row>
    <row r="11311" s="64" customFormat="1" ht="13.5" spans="6:6">
      <c r="F11311" s="126"/>
    </row>
    <row r="11312" s="64" customFormat="1" ht="13.5" spans="6:6">
      <c r="F11312" s="126"/>
    </row>
    <row r="11313" s="64" customFormat="1" ht="13.5" spans="6:6">
      <c r="F11313" s="126"/>
    </row>
    <row r="11314" s="64" customFormat="1" ht="13.5" spans="6:6">
      <c r="F11314" s="126"/>
    </row>
    <row r="11315" s="64" customFormat="1" ht="13.5" spans="6:6">
      <c r="F11315" s="126"/>
    </row>
    <row r="11316" s="64" customFormat="1" ht="13.5" spans="6:6">
      <c r="F11316" s="126"/>
    </row>
    <row r="11317" s="64" customFormat="1" ht="13.5" spans="6:6">
      <c r="F11317" s="126"/>
    </row>
    <row r="11318" s="64" customFormat="1" ht="13.5" spans="6:6">
      <c r="F11318" s="126"/>
    </row>
    <row r="11319" s="64" customFormat="1" ht="13.5" spans="6:6">
      <c r="F11319" s="126"/>
    </row>
    <row r="11320" s="64" customFormat="1" ht="13.5" spans="6:6">
      <c r="F11320" s="126"/>
    </row>
    <row r="11321" s="64" customFormat="1" ht="13.5" spans="6:6">
      <c r="F11321" s="126"/>
    </row>
    <row r="11322" s="64" customFormat="1" ht="13.5" spans="6:6">
      <c r="F11322" s="126"/>
    </row>
    <row r="11323" s="64" customFormat="1" ht="13.5" spans="6:6">
      <c r="F11323" s="126"/>
    </row>
    <row r="11324" s="64" customFormat="1" ht="13.5" spans="6:6">
      <c r="F11324" s="126"/>
    </row>
    <row r="11325" s="64" customFormat="1" ht="13.5" spans="6:6">
      <c r="F11325" s="126"/>
    </row>
    <row r="11326" s="64" customFormat="1" ht="13.5" spans="6:6">
      <c r="F11326" s="126"/>
    </row>
    <row r="11327" s="64" customFormat="1" ht="13.5" spans="6:6">
      <c r="F11327" s="126"/>
    </row>
    <row r="11328" s="64" customFormat="1" ht="13.5" spans="6:6">
      <c r="F11328" s="126"/>
    </row>
    <row r="11329" s="64" customFormat="1" ht="13.5" spans="6:6">
      <c r="F11329" s="126"/>
    </row>
    <row r="11330" s="64" customFormat="1" ht="13.5" spans="6:6">
      <c r="F11330" s="126"/>
    </row>
    <row r="11331" s="64" customFormat="1" ht="13.5" spans="6:6">
      <c r="F11331" s="126"/>
    </row>
    <row r="11332" s="64" customFormat="1" ht="13.5" spans="6:6">
      <c r="F11332" s="126"/>
    </row>
    <row r="11333" s="64" customFormat="1" ht="13.5" spans="6:6">
      <c r="F11333" s="126"/>
    </row>
    <row r="11334" s="64" customFormat="1" ht="13.5" spans="6:6">
      <c r="F11334" s="126"/>
    </row>
    <row r="11335" s="64" customFormat="1" ht="13.5" spans="6:6">
      <c r="F11335" s="126"/>
    </row>
    <row r="11336" s="64" customFormat="1" ht="13.5" spans="6:6">
      <c r="F11336" s="126"/>
    </row>
    <row r="11337" s="64" customFormat="1" ht="13.5" spans="6:6">
      <c r="F11337" s="126"/>
    </row>
    <row r="11338" s="64" customFormat="1" ht="13.5" spans="6:6">
      <c r="F11338" s="126"/>
    </row>
    <row r="11339" s="64" customFormat="1" ht="13.5" spans="6:6">
      <c r="F11339" s="126"/>
    </row>
    <row r="11340" s="64" customFormat="1" ht="13.5" spans="6:6">
      <c r="F11340" s="126"/>
    </row>
    <row r="11341" s="64" customFormat="1" ht="13.5" spans="6:6">
      <c r="F11341" s="126"/>
    </row>
    <row r="11342" s="64" customFormat="1" ht="13.5" spans="6:6">
      <c r="F11342" s="126"/>
    </row>
    <row r="11343" s="64" customFormat="1" ht="13.5" spans="6:6">
      <c r="F11343" s="126"/>
    </row>
    <row r="11344" s="64" customFormat="1" ht="13.5" spans="6:6">
      <c r="F11344" s="126"/>
    </row>
    <row r="11345" s="64" customFormat="1" ht="13.5" spans="6:6">
      <c r="F11345" s="126"/>
    </row>
    <row r="11346" s="64" customFormat="1" ht="13.5" spans="6:6">
      <c r="F11346" s="126"/>
    </row>
    <row r="11347" s="64" customFormat="1" ht="13.5" spans="6:6">
      <c r="F11347" s="126"/>
    </row>
    <row r="11348" s="64" customFormat="1" ht="13.5" spans="6:6">
      <c r="F11348" s="126"/>
    </row>
    <row r="11349" s="64" customFormat="1" ht="13.5" spans="6:6">
      <c r="F11349" s="126"/>
    </row>
    <row r="11350" s="64" customFormat="1" ht="13.5" spans="6:6">
      <c r="F11350" s="126"/>
    </row>
    <row r="11351" s="64" customFormat="1" ht="13.5" spans="6:6">
      <c r="F11351" s="126"/>
    </row>
    <row r="11352" s="64" customFormat="1" ht="13.5" spans="6:6">
      <c r="F11352" s="126"/>
    </row>
    <row r="11353" s="64" customFormat="1" ht="13.5" spans="6:6">
      <c r="F11353" s="126"/>
    </row>
    <row r="11354" s="64" customFormat="1" ht="13.5" spans="6:6">
      <c r="F11354" s="126"/>
    </row>
    <row r="11355" s="64" customFormat="1" ht="13.5" spans="6:6">
      <c r="F11355" s="126"/>
    </row>
    <row r="11356" s="64" customFormat="1" ht="13.5" spans="6:6">
      <c r="F11356" s="126"/>
    </row>
    <row r="11357" s="64" customFormat="1" ht="13.5" spans="6:6">
      <c r="F11357" s="126"/>
    </row>
    <row r="11358" s="64" customFormat="1" ht="13.5" spans="6:6">
      <c r="F11358" s="126"/>
    </row>
    <row r="11359" s="64" customFormat="1" ht="13.5" spans="6:6">
      <c r="F11359" s="126"/>
    </row>
    <row r="11360" s="64" customFormat="1" ht="13.5" spans="6:6">
      <c r="F11360" s="126"/>
    </row>
    <row r="11361" s="64" customFormat="1" ht="13.5" spans="6:6">
      <c r="F11361" s="126"/>
    </row>
    <row r="11362" s="64" customFormat="1" ht="13.5" spans="6:6">
      <c r="F11362" s="126"/>
    </row>
    <row r="11363" s="64" customFormat="1" ht="13.5" spans="6:6">
      <c r="F11363" s="126"/>
    </row>
    <row r="11364" s="64" customFormat="1" ht="13.5" spans="6:6">
      <c r="F11364" s="126"/>
    </row>
    <row r="11365" s="64" customFormat="1" ht="13.5" spans="6:6">
      <c r="F11365" s="126"/>
    </row>
    <row r="11366" s="64" customFormat="1" ht="13.5" spans="6:6">
      <c r="F11366" s="126"/>
    </row>
    <row r="11367" s="64" customFormat="1" ht="13.5" spans="6:6">
      <c r="F11367" s="126"/>
    </row>
    <row r="11368" s="64" customFormat="1" ht="13.5" spans="6:6">
      <c r="F11368" s="126"/>
    </row>
    <row r="11369" s="64" customFormat="1" ht="13.5" spans="6:6">
      <c r="F11369" s="126"/>
    </row>
    <row r="11370" s="64" customFormat="1" ht="13.5" spans="6:6">
      <c r="F11370" s="126"/>
    </row>
    <row r="11371" s="64" customFormat="1" ht="13.5" spans="6:6">
      <c r="F11371" s="126"/>
    </row>
    <row r="11372" s="64" customFormat="1" ht="13.5" spans="6:6">
      <c r="F11372" s="126"/>
    </row>
    <row r="11373" s="64" customFormat="1" ht="13.5" spans="6:6">
      <c r="F11373" s="126"/>
    </row>
    <row r="11374" s="64" customFormat="1" ht="13.5" spans="6:6">
      <c r="F11374" s="126"/>
    </row>
    <row r="11375" s="64" customFormat="1" ht="13.5" spans="6:6">
      <c r="F11375" s="126"/>
    </row>
    <row r="11376" s="64" customFormat="1" ht="13.5" spans="6:6">
      <c r="F11376" s="126"/>
    </row>
    <row r="11377" s="64" customFormat="1" ht="13.5" spans="6:6">
      <c r="F11377" s="126"/>
    </row>
    <row r="11378" s="64" customFormat="1" ht="13.5" spans="6:6">
      <c r="F11378" s="126"/>
    </row>
    <row r="11379" s="64" customFormat="1" ht="13.5" spans="6:6">
      <c r="F11379" s="126"/>
    </row>
    <row r="11380" s="64" customFormat="1" ht="13.5" spans="6:6">
      <c r="F11380" s="126"/>
    </row>
    <row r="11381" s="64" customFormat="1" ht="13.5" spans="6:6">
      <c r="F11381" s="126"/>
    </row>
    <row r="11382" s="64" customFormat="1" ht="13.5" spans="6:6">
      <c r="F11382" s="126"/>
    </row>
    <row r="11383" s="64" customFormat="1" ht="13.5" spans="6:6">
      <c r="F11383" s="126"/>
    </row>
    <row r="11384" s="64" customFormat="1" ht="13.5" spans="6:6">
      <c r="F11384" s="126"/>
    </row>
    <row r="11385" s="64" customFormat="1" ht="13.5" spans="6:6">
      <c r="F11385" s="126"/>
    </row>
    <row r="11386" s="64" customFormat="1" ht="13.5" spans="6:6">
      <c r="F11386" s="126"/>
    </row>
    <row r="11387" s="64" customFormat="1" ht="13.5" spans="6:6">
      <c r="F11387" s="126"/>
    </row>
    <row r="11388" s="64" customFormat="1" ht="13.5" spans="6:6">
      <c r="F11388" s="126"/>
    </row>
    <row r="11389" s="64" customFormat="1" ht="13.5" spans="6:6">
      <c r="F11389" s="126"/>
    </row>
    <row r="11390" s="64" customFormat="1" ht="13.5" spans="6:6">
      <c r="F11390" s="126"/>
    </row>
    <row r="11391" s="64" customFormat="1" ht="13.5" spans="6:6">
      <c r="F11391" s="126"/>
    </row>
    <row r="11392" s="64" customFormat="1" ht="13.5" spans="6:6">
      <c r="F11392" s="126"/>
    </row>
    <row r="11393" s="64" customFormat="1" ht="13.5" spans="6:6">
      <c r="F11393" s="126"/>
    </row>
    <row r="11394" s="64" customFormat="1" ht="13.5" spans="6:6">
      <c r="F11394" s="126"/>
    </row>
    <row r="11395" s="64" customFormat="1" ht="13.5" spans="6:6">
      <c r="F11395" s="126"/>
    </row>
    <row r="11396" s="64" customFormat="1" ht="13.5" spans="6:6">
      <c r="F11396" s="126"/>
    </row>
    <row r="11397" s="64" customFormat="1" ht="13.5" spans="6:6">
      <c r="F11397" s="126"/>
    </row>
    <row r="11398" s="64" customFormat="1" ht="13.5" spans="6:6">
      <c r="F11398" s="126"/>
    </row>
    <row r="11399" s="64" customFormat="1" ht="13.5" spans="6:6">
      <c r="F11399" s="126"/>
    </row>
    <row r="11400" s="64" customFormat="1" ht="13.5" spans="6:6">
      <c r="F11400" s="126"/>
    </row>
    <row r="11401" s="64" customFormat="1" ht="13.5" spans="6:6">
      <c r="F11401" s="126"/>
    </row>
    <row r="11402" s="64" customFormat="1" ht="13.5" spans="6:6">
      <c r="F11402" s="126"/>
    </row>
    <row r="11403" s="64" customFormat="1" ht="13.5" spans="6:6">
      <c r="F11403" s="126"/>
    </row>
    <row r="11404" s="64" customFormat="1" ht="13.5" spans="6:6">
      <c r="F11404" s="126"/>
    </row>
    <row r="11405" s="64" customFormat="1" ht="13.5" spans="6:6">
      <c r="F11405" s="126"/>
    </row>
    <row r="11406" s="64" customFormat="1" ht="13.5" spans="6:6">
      <c r="F11406" s="126"/>
    </row>
    <row r="11407" s="64" customFormat="1" ht="13.5" spans="6:6">
      <c r="F11407" s="126"/>
    </row>
    <row r="11408" s="64" customFormat="1" ht="13.5" spans="6:6">
      <c r="F11408" s="126"/>
    </row>
    <row r="11409" s="64" customFormat="1" ht="13.5" spans="6:6">
      <c r="F11409" s="126"/>
    </row>
    <row r="11410" s="64" customFormat="1" ht="13.5" spans="6:6">
      <c r="F11410" s="126"/>
    </row>
    <row r="11411" s="64" customFormat="1" ht="13.5" spans="6:6">
      <c r="F11411" s="126"/>
    </row>
    <row r="11412" s="64" customFormat="1" ht="13.5" spans="6:6">
      <c r="F11412" s="126"/>
    </row>
    <row r="11413" s="64" customFormat="1" ht="13.5" spans="6:6">
      <c r="F11413" s="126"/>
    </row>
    <row r="11414" s="64" customFormat="1" ht="13.5" spans="6:6">
      <c r="F11414" s="126"/>
    </row>
    <row r="11415" s="64" customFormat="1" ht="13.5" spans="6:6">
      <c r="F11415" s="126"/>
    </row>
    <row r="11416" s="64" customFormat="1" ht="13.5" spans="6:6">
      <c r="F11416" s="126"/>
    </row>
    <row r="11417" s="64" customFormat="1" ht="13.5" spans="6:6">
      <c r="F11417" s="126"/>
    </row>
    <row r="11418" s="64" customFormat="1" ht="13.5" spans="6:6">
      <c r="F11418" s="126"/>
    </row>
    <row r="11419" s="64" customFormat="1" ht="13.5" spans="6:6">
      <c r="F11419" s="126"/>
    </row>
    <row r="11420" s="64" customFormat="1" ht="13.5" spans="6:6">
      <c r="F11420" s="126"/>
    </row>
    <row r="11421" s="64" customFormat="1" ht="13.5" spans="6:6">
      <c r="F11421" s="126"/>
    </row>
    <row r="11422" s="64" customFormat="1" ht="13.5" spans="6:6">
      <c r="F11422" s="126"/>
    </row>
    <row r="11423" s="64" customFormat="1" ht="13.5" spans="6:6">
      <c r="F11423" s="126"/>
    </row>
    <row r="11424" s="64" customFormat="1" ht="13.5" spans="6:6">
      <c r="F11424" s="126"/>
    </row>
    <row r="11425" s="64" customFormat="1" ht="13.5" spans="6:6">
      <c r="F11425" s="126"/>
    </row>
    <row r="11426" s="64" customFormat="1" ht="13.5" spans="6:6">
      <c r="F11426" s="126"/>
    </row>
    <row r="11427" s="64" customFormat="1" ht="13.5" spans="6:6">
      <c r="F11427" s="126"/>
    </row>
    <row r="11428" s="64" customFormat="1" ht="13.5" spans="6:6">
      <c r="F11428" s="126"/>
    </row>
    <row r="11429" s="64" customFormat="1" ht="13.5" spans="6:6">
      <c r="F11429" s="126"/>
    </row>
    <row r="11430" s="64" customFormat="1" ht="13.5" spans="6:6">
      <c r="F11430" s="126"/>
    </row>
    <row r="11431" s="64" customFormat="1" ht="13.5" spans="6:6">
      <c r="F11431" s="126"/>
    </row>
    <row r="11432" s="64" customFormat="1" ht="13.5" spans="6:6">
      <c r="F11432" s="126"/>
    </row>
    <row r="11433" s="64" customFormat="1" ht="13.5" spans="6:6">
      <c r="F11433" s="126"/>
    </row>
    <row r="11434" s="64" customFormat="1" ht="13.5" spans="6:6">
      <c r="F11434" s="126"/>
    </row>
    <row r="11435" s="64" customFormat="1" ht="13.5" spans="6:6">
      <c r="F11435" s="126"/>
    </row>
    <row r="11436" s="64" customFormat="1" ht="13.5" spans="6:6">
      <c r="F11436" s="126"/>
    </row>
    <row r="11437" s="64" customFormat="1" ht="13.5" spans="6:6">
      <c r="F11437" s="126"/>
    </row>
    <row r="11438" s="64" customFormat="1" ht="13.5" spans="6:6">
      <c r="F11438" s="126"/>
    </row>
    <row r="11439" s="64" customFormat="1" ht="13.5" spans="6:6">
      <c r="F11439" s="126"/>
    </row>
    <row r="11440" s="64" customFormat="1" ht="13.5" spans="6:6">
      <c r="F11440" s="126"/>
    </row>
    <row r="11441" s="64" customFormat="1" ht="13.5" spans="6:6">
      <c r="F11441" s="126"/>
    </row>
    <row r="11442" s="64" customFormat="1" ht="13.5" spans="6:6">
      <c r="F11442" s="126"/>
    </row>
    <row r="11443" s="64" customFormat="1" ht="13.5" spans="6:6">
      <c r="F11443" s="126"/>
    </row>
    <row r="11444" s="64" customFormat="1" ht="13.5" spans="6:6">
      <c r="F11444" s="126"/>
    </row>
    <row r="11445" s="64" customFormat="1" ht="13.5" spans="6:6">
      <c r="F11445" s="126"/>
    </row>
    <row r="11446" s="64" customFormat="1" ht="13.5" spans="6:6">
      <c r="F11446" s="126"/>
    </row>
    <row r="11447" s="64" customFormat="1" ht="13.5" spans="6:6">
      <c r="F11447" s="126"/>
    </row>
    <row r="11448" s="64" customFormat="1" ht="13.5" spans="6:6">
      <c r="F11448" s="126"/>
    </row>
    <row r="11449" s="64" customFormat="1" ht="13.5" spans="6:6">
      <c r="F11449" s="126"/>
    </row>
    <row r="11450" s="64" customFormat="1" ht="13.5" spans="6:6">
      <c r="F11450" s="126"/>
    </row>
    <row r="11451" s="64" customFormat="1" ht="13.5" spans="6:6">
      <c r="F11451" s="126"/>
    </row>
    <row r="11452" s="64" customFormat="1" ht="13.5" spans="6:6">
      <c r="F11452" s="126"/>
    </row>
    <row r="11453" s="64" customFormat="1" ht="13.5" spans="6:6">
      <c r="F11453" s="126"/>
    </row>
    <row r="11454" s="64" customFormat="1" ht="13.5" spans="6:6">
      <c r="F11454" s="126"/>
    </row>
    <row r="11455" s="64" customFormat="1" ht="13.5" spans="6:6">
      <c r="F11455" s="126"/>
    </row>
    <row r="11456" s="64" customFormat="1" ht="13.5" spans="6:6">
      <c r="F11456" s="126"/>
    </row>
    <row r="11457" s="64" customFormat="1" ht="13.5" spans="6:6">
      <c r="F11457" s="126"/>
    </row>
    <row r="11458" s="64" customFormat="1" ht="13.5" spans="6:6">
      <c r="F11458" s="126"/>
    </row>
    <row r="11459" s="64" customFormat="1" ht="13.5" spans="6:6">
      <c r="F11459" s="126"/>
    </row>
    <row r="11460" s="64" customFormat="1" ht="13.5" spans="6:6">
      <c r="F11460" s="126"/>
    </row>
    <row r="11461" s="64" customFormat="1" ht="13.5" spans="6:6">
      <c r="F11461" s="126"/>
    </row>
    <row r="11462" s="64" customFormat="1" ht="13.5" spans="6:6">
      <c r="F11462" s="126"/>
    </row>
    <row r="11463" s="64" customFormat="1" ht="13.5" spans="6:6">
      <c r="F11463" s="126"/>
    </row>
    <row r="11464" s="64" customFormat="1" ht="13.5" spans="6:6">
      <c r="F11464" s="126"/>
    </row>
    <row r="11465" s="64" customFormat="1" ht="13.5" spans="6:6">
      <c r="F11465" s="126"/>
    </row>
    <row r="11466" s="64" customFormat="1" ht="13.5" spans="6:6">
      <c r="F11466" s="126"/>
    </row>
    <row r="11467" s="64" customFormat="1" ht="13.5" spans="6:6">
      <c r="F11467" s="126"/>
    </row>
    <row r="11468" s="64" customFormat="1" ht="13.5" spans="6:6">
      <c r="F11468" s="126"/>
    </row>
    <row r="11469" s="64" customFormat="1" ht="13.5" spans="6:6">
      <c r="F11469" s="126"/>
    </row>
    <row r="11470" s="64" customFormat="1" ht="13.5" spans="6:6">
      <c r="F11470" s="126"/>
    </row>
    <row r="11471" s="64" customFormat="1" ht="13.5" spans="6:6">
      <c r="F11471" s="126"/>
    </row>
    <row r="11472" s="64" customFormat="1" ht="13.5" spans="6:6">
      <c r="F11472" s="126"/>
    </row>
    <row r="11473" s="64" customFormat="1" ht="13.5" spans="6:6">
      <c r="F11473" s="126"/>
    </row>
    <row r="11474" s="64" customFormat="1" ht="13.5" spans="6:6">
      <c r="F11474" s="126"/>
    </row>
    <row r="11475" s="64" customFormat="1" ht="13.5" spans="6:6">
      <c r="F11475" s="126"/>
    </row>
    <row r="11476" s="64" customFormat="1" ht="13.5" spans="6:6">
      <c r="F11476" s="126"/>
    </row>
    <row r="11477" s="64" customFormat="1" ht="13.5" spans="6:6">
      <c r="F11477" s="126"/>
    </row>
    <row r="11478" s="64" customFormat="1" ht="13.5" spans="6:6">
      <c r="F11478" s="126"/>
    </row>
    <row r="11479" s="64" customFormat="1" ht="13.5" spans="6:6">
      <c r="F11479" s="126"/>
    </row>
    <row r="11480" s="64" customFormat="1" ht="13.5" spans="6:6">
      <c r="F11480" s="126"/>
    </row>
    <row r="11481" s="64" customFormat="1" ht="13.5" spans="6:6">
      <c r="F11481" s="126"/>
    </row>
    <row r="11482" s="64" customFormat="1" ht="13.5" spans="6:6">
      <c r="F11482" s="126"/>
    </row>
    <row r="11483" s="64" customFormat="1" ht="13.5" spans="6:6">
      <c r="F11483" s="126"/>
    </row>
    <row r="11484" s="64" customFormat="1" ht="13.5" spans="6:6">
      <c r="F11484" s="126"/>
    </row>
    <row r="11485" s="64" customFormat="1" ht="13.5" spans="6:6">
      <c r="F11485" s="126"/>
    </row>
    <row r="11486" s="64" customFormat="1" ht="13.5" spans="6:6">
      <c r="F11486" s="126"/>
    </row>
    <row r="11487" s="64" customFormat="1" ht="13.5" spans="6:6">
      <c r="F11487" s="126"/>
    </row>
    <row r="11488" s="64" customFormat="1" ht="13.5" spans="6:6">
      <c r="F11488" s="126"/>
    </row>
    <row r="11489" s="64" customFormat="1" ht="13.5" spans="6:6">
      <c r="F11489" s="126"/>
    </row>
    <row r="11490" s="64" customFormat="1" ht="13.5" spans="6:6">
      <c r="F11490" s="126"/>
    </row>
    <row r="11491" s="64" customFormat="1" ht="13.5" spans="6:6">
      <c r="F11491" s="126"/>
    </row>
    <row r="11492" s="64" customFormat="1" ht="13.5" spans="6:6">
      <c r="F11492" s="126"/>
    </row>
    <row r="11493" s="64" customFormat="1" ht="13.5" spans="6:6">
      <c r="F11493" s="126"/>
    </row>
    <row r="11494" s="64" customFormat="1" ht="13.5" spans="6:6">
      <c r="F11494" s="126"/>
    </row>
    <row r="11495" s="64" customFormat="1" ht="13.5" spans="6:6">
      <c r="F11495" s="126"/>
    </row>
    <row r="11496" s="64" customFormat="1" ht="13.5" spans="6:6">
      <c r="F11496" s="126"/>
    </row>
    <row r="11497" s="64" customFormat="1" ht="13.5" spans="6:6">
      <c r="F11497" s="126"/>
    </row>
    <row r="11498" s="64" customFormat="1" ht="13.5" spans="6:6">
      <c r="F11498" s="126"/>
    </row>
    <row r="11499" s="64" customFormat="1" ht="13.5" spans="6:6">
      <c r="F11499" s="126"/>
    </row>
    <row r="11500" s="64" customFormat="1" ht="13.5" spans="6:6">
      <c r="F11500" s="126"/>
    </row>
    <row r="11501" s="64" customFormat="1" ht="13.5" spans="6:6">
      <c r="F11501" s="126"/>
    </row>
    <row r="11502" s="64" customFormat="1" ht="13.5" spans="6:6">
      <c r="F11502" s="126"/>
    </row>
    <row r="11503" s="64" customFormat="1" ht="13.5" spans="6:6">
      <c r="F11503" s="126"/>
    </row>
    <row r="11504" s="64" customFormat="1" ht="13.5" spans="6:6">
      <c r="F11504" s="126"/>
    </row>
    <row r="11505" s="64" customFormat="1" ht="13.5" spans="6:6">
      <c r="F11505" s="126"/>
    </row>
    <row r="11506" s="64" customFormat="1" ht="13.5" spans="6:6">
      <c r="F11506" s="126"/>
    </row>
    <row r="11507" s="64" customFormat="1" ht="13.5" spans="6:6">
      <c r="F11507" s="126"/>
    </row>
    <row r="11508" s="64" customFormat="1" ht="13.5" spans="6:6">
      <c r="F11508" s="126"/>
    </row>
    <row r="11509" s="64" customFormat="1" ht="13.5" spans="6:6">
      <c r="F11509" s="126"/>
    </row>
    <row r="11510" s="64" customFormat="1" ht="13.5" spans="6:6">
      <c r="F11510" s="126"/>
    </row>
    <row r="11511" s="64" customFormat="1" ht="13.5" spans="6:6">
      <c r="F11511" s="126"/>
    </row>
    <row r="11512" s="64" customFormat="1" ht="13.5" spans="6:6">
      <c r="F11512" s="126"/>
    </row>
    <row r="11513" s="64" customFormat="1" ht="13.5" spans="6:6">
      <c r="F11513" s="126"/>
    </row>
    <row r="11514" s="64" customFormat="1" ht="13.5" spans="6:6">
      <c r="F11514" s="126"/>
    </row>
    <row r="11515" s="64" customFormat="1" ht="13.5" spans="6:6">
      <c r="F11515" s="126"/>
    </row>
    <row r="11516" s="64" customFormat="1" ht="13.5" spans="6:6">
      <c r="F11516" s="126"/>
    </row>
    <row r="11517" s="64" customFormat="1" ht="13.5" spans="6:6">
      <c r="F11517" s="126"/>
    </row>
    <row r="11518" s="64" customFormat="1" ht="13.5" spans="6:6">
      <c r="F11518" s="126"/>
    </row>
    <row r="11519" s="64" customFormat="1" ht="13.5" spans="6:6">
      <c r="F11519" s="126"/>
    </row>
    <row r="11520" s="64" customFormat="1" ht="13.5" spans="6:6">
      <c r="F11520" s="126"/>
    </row>
    <row r="11521" s="64" customFormat="1" ht="13.5" spans="6:6">
      <c r="F11521" s="126"/>
    </row>
    <row r="11522" s="64" customFormat="1" ht="13.5" spans="6:6">
      <c r="F11522" s="126"/>
    </row>
    <row r="11523" s="64" customFormat="1" ht="13.5" spans="6:6">
      <c r="F11523" s="126"/>
    </row>
    <row r="11524" s="64" customFormat="1" ht="13.5" spans="6:6">
      <c r="F11524" s="126"/>
    </row>
    <row r="11525" s="64" customFormat="1" ht="13.5" spans="6:6">
      <c r="F11525" s="126"/>
    </row>
    <row r="11526" s="64" customFormat="1" ht="13.5" spans="6:6">
      <c r="F11526" s="126"/>
    </row>
    <row r="11527" s="64" customFormat="1" ht="13.5" spans="6:6">
      <c r="F11527" s="126"/>
    </row>
    <row r="11528" s="64" customFormat="1" ht="13.5" spans="6:6">
      <c r="F11528" s="126"/>
    </row>
    <row r="11529" s="64" customFormat="1" ht="13.5" spans="6:6">
      <c r="F11529" s="126"/>
    </row>
    <row r="11530" s="64" customFormat="1" ht="13.5" spans="6:6">
      <c r="F11530" s="126"/>
    </row>
    <row r="11531" s="64" customFormat="1" ht="13.5" spans="6:6">
      <c r="F11531" s="126"/>
    </row>
    <row r="11532" s="64" customFormat="1" ht="13.5" spans="6:6">
      <c r="F11532" s="126"/>
    </row>
    <row r="11533" s="64" customFormat="1" ht="13.5" spans="6:6">
      <c r="F11533" s="126"/>
    </row>
    <row r="11534" s="64" customFormat="1" ht="13.5" spans="6:6">
      <c r="F11534" s="126"/>
    </row>
    <row r="11535" s="64" customFormat="1" ht="13.5" spans="6:6">
      <c r="F11535" s="126"/>
    </row>
    <row r="11536" s="64" customFormat="1" ht="13.5" spans="6:6">
      <c r="F11536" s="126"/>
    </row>
    <row r="11537" s="64" customFormat="1" ht="13.5" spans="6:6">
      <c r="F11537" s="126"/>
    </row>
    <row r="11538" s="64" customFormat="1" ht="13.5" spans="6:6">
      <c r="F11538" s="126"/>
    </row>
    <row r="11539" s="64" customFormat="1" ht="13.5" spans="6:6">
      <c r="F11539" s="126"/>
    </row>
    <row r="11540" s="64" customFormat="1" ht="13.5" spans="6:6">
      <c r="F11540" s="126"/>
    </row>
    <row r="11541" s="64" customFormat="1" ht="13.5" spans="6:6">
      <c r="F11541" s="126"/>
    </row>
    <row r="11542" s="64" customFormat="1" ht="13.5" spans="6:6">
      <c r="F11542" s="126"/>
    </row>
    <row r="11543" s="64" customFormat="1" ht="13.5" spans="6:6">
      <c r="F11543" s="126"/>
    </row>
    <row r="11544" s="64" customFormat="1" ht="13.5" spans="6:6">
      <c r="F11544" s="126"/>
    </row>
    <row r="11545" s="64" customFormat="1" ht="13.5" spans="6:6">
      <c r="F11545" s="126"/>
    </row>
    <row r="11546" s="64" customFormat="1" ht="13.5" spans="6:6">
      <c r="F11546" s="126"/>
    </row>
    <row r="11547" s="64" customFormat="1" ht="13.5" spans="6:6">
      <c r="F11547" s="126"/>
    </row>
    <row r="11548" s="64" customFormat="1" ht="13.5" spans="6:6">
      <c r="F11548" s="126"/>
    </row>
    <row r="11549" s="64" customFormat="1" ht="13.5" spans="6:6">
      <c r="F11549" s="126"/>
    </row>
    <row r="11550" s="64" customFormat="1" ht="13.5" spans="6:6">
      <c r="F11550" s="126"/>
    </row>
    <row r="11551" s="64" customFormat="1" ht="13.5" spans="6:6">
      <c r="F11551" s="126"/>
    </row>
    <row r="11552" s="64" customFormat="1" ht="13.5" spans="6:6">
      <c r="F11552" s="126"/>
    </row>
    <row r="11553" s="64" customFormat="1" ht="13.5" spans="6:6">
      <c r="F11553" s="126"/>
    </row>
    <row r="11554" s="64" customFormat="1" ht="13.5" spans="6:6">
      <c r="F11554" s="126"/>
    </row>
    <row r="11555" s="64" customFormat="1" ht="13.5" spans="6:6">
      <c r="F11555" s="126"/>
    </row>
    <row r="11556" s="64" customFormat="1" ht="13.5" spans="6:6">
      <c r="F11556" s="126"/>
    </row>
    <row r="11557" s="64" customFormat="1" ht="13.5" spans="6:6">
      <c r="F11557" s="126"/>
    </row>
    <row r="11558" s="64" customFormat="1" ht="13.5" spans="6:6">
      <c r="F11558" s="126"/>
    </row>
    <row r="11559" s="64" customFormat="1" ht="13.5" spans="6:6">
      <c r="F11559" s="126"/>
    </row>
    <row r="11560" s="64" customFormat="1" ht="13.5" spans="6:6">
      <c r="F11560" s="126"/>
    </row>
    <row r="11561" s="64" customFormat="1" ht="13.5" spans="6:6">
      <c r="F11561" s="126"/>
    </row>
    <row r="11562" s="64" customFormat="1" ht="13.5" spans="6:6">
      <c r="F11562" s="126"/>
    </row>
    <row r="11563" s="64" customFormat="1" ht="13.5" spans="6:6">
      <c r="F11563" s="126"/>
    </row>
    <row r="11564" s="64" customFormat="1" ht="13.5" spans="6:6">
      <c r="F11564" s="126"/>
    </row>
    <row r="11565" s="64" customFormat="1" ht="13.5" spans="6:6">
      <c r="F11565" s="126"/>
    </row>
    <row r="11566" s="64" customFormat="1" ht="13.5" spans="6:6">
      <c r="F11566" s="126"/>
    </row>
    <row r="11567" s="64" customFormat="1" ht="13.5" spans="6:6">
      <c r="F11567" s="126"/>
    </row>
    <row r="11568" s="64" customFormat="1" ht="13.5" spans="6:6">
      <c r="F11568" s="126"/>
    </row>
    <row r="11569" s="64" customFormat="1" ht="13.5" spans="6:6">
      <c r="F11569" s="126"/>
    </row>
    <row r="11570" s="64" customFormat="1" ht="13.5" spans="6:6">
      <c r="F11570" s="126"/>
    </row>
    <row r="11571" s="64" customFormat="1" ht="13.5" spans="6:6">
      <c r="F11571" s="126"/>
    </row>
    <row r="11572" s="64" customFormat="1" ht="13.5" spans="6:6">
      <c r="F11572" s="126"/>
    </row>
    <row r="11573" s="64" customFormat="1" ht="13.5" spans="6:6">
      <c r="F11573" s="126"/>
    </row>
    <row r="11574" s="64" customFormat="1" ht="13.5" spans="6:6">
      <c r="F11574" s="126"/>
    </row>
    <row r="11575" s="64" customFormat="1" ht="13.5" spans="6:6">
      <c r="F11575" s="126"/>
    </row>
    <row r="11576" s="64" customFormat="1" ht="13.5" spans="6:6">
      <c r="F11576" s="126"/>
    </row>
    <row r="11577" s="64" customFormat="1" ht="13.5" spans="6:6">
      <c r="F11577" s="126"/>
    </row>
    <row r="11578" s="64" customFormat="1" ht="13.5" spans="6:6">
      <c r="F11578" s="126"/>
    </row>
    <row r="11579" s="64" customFormat="1" ht="13.5" spans="6:6">
      <c r="F11579" s="126"/>
    </row>
    <row r="11580" s="64" customFormat="1" ht="13.5" spans="6:6">
      <c r="F11580" s="126"/>
    </row>
    <row r="11581" s="64" customFormat="1" ht="13.5" spans="6:6">
      <c r="F11581" s="126"/>
    </row>
    <row r="11582" s="64" customFormat="1" ht="13.5" spans="6:6">
      <c r="F11582" s="126"/>
    </row>
    <row r="11583" s="64" customFormat="1" ht="13.5" spans="6:6">
      <c r="F11583" s="126"/>
    </row>
    <row r="11584" s="64" customFormat="1" ht="13.5" spans="6:6">
      <c r="F11584" s="126"/>
    </row>
    <row r="11585" s="64" customFormat="1" ht="13.5" spans="6:6">
      <c r="F11585" s="126"/>
    </row>
    <row r="11586" s="64" customFormat="1" ht="13.5" spans="6:6">
      <c r="F11586" s="126"/>
    </row>
    <row r="11587" s="64" customFormat="1" ht="13.5" spans="6:6">
      <c r="F11587" s="126"/>
    </row>
    <row r="11588" s="64" customFormat="1" ht="13.5" spans="6:6">
      <c r="F11588" s="126"/>
    </row>
    <row r="11589" s="64" customFormat="1" ht="13.5" spans="6:6">
      <c r="F11589" s="126"/>
    </row>
    <row r="11590" s="64" customFormat="1" ht="13.5" spans="6:6">
      <c r="F11590" s="126"/>
    </row>
    <row r="11591" s="64" customFormat="1" ht="13.5" spans="6:6">
      <c r="F11591" s="126"/>
    </row>
    <row r="11592" s="64" customFormat="1" ht="13.5" spans="6:6">
      <c r="F11592" s="126"/>
    </row>
    <row r="11593" s="64" customFormat="1" ht="13.5" spans="6:6">
      <c r="F11593" s="126"/>
    </row>
    <row r="11594" s="64" customFormat="1" ht="13.5" spans="6:6">
      <c r="F11594" s="126"/>
    </row>
    <row r="11595" s="64" customFormat="1" ht="13.5" spans="6:6">
      <c r="F11595" s="126"/>
    </row>
    <row r="11596" s="64" customFormat="1" ht="13.5" spans="6:6">
      <c r="F11596" s="126"/>
    </row>
    <row r="11597" s="64" customFormat="1" ht="13.5" spans="6:6">
      <c r="F11597" s="126"/>
    </row>
    <row r="11598" s="64" customFormat="1" ht="13.5" spans="6:6">
      <c r="F11598" s="126"/>
    </row>
    <row r="11599" s="64" customFormat="1" ht="13.5" spans="6:6">
      <c r="F11599" s="126"/>
    </row>
    <row r="11600" s="64" customFormat="1" ht="13.5" spans="6:6">
      <c r="F11600" s="126"/>
    </row>
    <row r="11601" s="64" customFormat="1" ht="13.5" spans="6:6">
      <c r="F11601" s="126"/>
    </row>
    <row r="11602" s="64" customFormat="1" ht="13.5" spans="6:6">
      <c r="F11602" s="126"/>
    </row>
    <row r="11603" s="64" customFormat="1" ht="13.5" spans="6:6">
      <c r="F11603" s="126"/>
    </row>
    <row r="11604" s="64" customFormat="1" ht="13.5" spans="6:6">
      <c r="F11604" s="126"/>
    </row>
    <row r="11605" s="64" customFormat="1" ht="13.5" spans="6:6">
      <c r="F11605" s="126"/>
    </row>
    <row r="11606" s="64" customFormat="1" ht="13.5" spans="6:6">
      <c r="F11606" s="126"/>
    </row>
    <row r="11607" s="64" customFormat="1" ht="13.5" spans="6:6">
      <c r="F11607" s="126"/>
    </row>
    <row r="11608" s="64" customFormat="1" ht="13.5" spans="6:6">
      <c r="F11608" s="126"/>
    </row>
    <row r="11609" s="64" customFormat="1" ht="13.5" spans="6:6">
      <c r="F11609" s="126"/>
    </row>
    <row r="11610" s="64" customFormat="1" ht="13.5" spans="6:6">
      <c r="F11610" s="126"/>
    </row>
    <row r="11611" s="64" customFormat="1" ht="13.5" spans="6:6">
      <c r="F11611" s="126"/>
    </row>
    <row r="11612" s="64" customFormat="1" ht="13.5" spans="6:6">
      <c r="F11612" s="126"/>
    </row>
    <row r="11613" s="64" customFormat="1" ht="13.5" spans="6:6">
      <c r="F11613" s="126"/>
    </row>
    <row r="11614" s="64" customFormat="1" ht="13.5" spans="6:6">
      <c r="F11614" s="126"/>
    </row>
    <row r="11615" s="64" customFormat="1" ht="13.5" spans="6:6">
      <c r="F11615" s="126"/>
    </row>
    <row r="11616" s="64" customFormat="1" ht="13.5" spans="6:6">
      <c r="F11616" s="126"/>
    </row>
    <row r="11617" s="64" customFormat="1" ht="13.5" spans="6:6">
      <c r="F11617" s="126"/>
    </row>
    <row r="11618" s="64" customFormat="1" ht="13.5" spans="6:6">
      <c r="F11618" s="126"/>
    </row>
    <row r="11619" s="64" customFormat="1" ht="13.5" spans="6:6">
      <c r="F11619" s="126"/>
    </row>
    <row r="11620" s="64" customFormat="1" ht="13.5" spans="6:6">
      <c r="F11620" s="126"/>
    </row>
    <row r="11621" s="64" customFormat="1" ht="13.5" spans="6:6">
      <c r="F11621" s="126"/>
    </row>
    <row r="11622" s="64" customFormat="1" ht="13.5" spans="6:6">
      <c r="F11622" s="126"/>
    </row>
    <row r="11623" s="64" customFormat="1" ht="13.5" spans="6:6">
      <c r="F11623" s="126"/>
    </row>
    <row r="11624" s="64" customFormat="1" ht="13.5" spans="6:6">
      <c r="F11624" s="126"/>
    </row>
    <row r="11625" s="64" customFormat="1" ht="13.5" spans="6:6">
      <c r="F11625" s="126"/>
    </row>
    <row r="11626" s="64" customFormat="1" ht="13.5" spans="6:6">
      <c r="F11626" s="126"/>
    </row>
    <row r="11627" s="64" customFormat="1" ht="13.5" spans="6:6">
      <c r="F11627" s="126"/>
    </row>
    <row r="11628" s="64" customFormat="1" ht="13.5" spans="6:6">
      <c r="F11628" s="126"/>
    </row>
    <row r="11629" s="64" customFormat="1" ht="13.5" spans="6:6">
      <c r="F11629" s="126"/>
    </row>
    <row r="11630" s="64" customFormat="1" ht="13.5" spans="6:6">
      <c r="F11630" s="126"/>
    </row>
    <row r="11631" s="64" customFormat="1" ht="13.5" spans="6:6">
      <c r="F11631" s="126"/>
    </row>
    <row r="11632" s="64" customFormat="1" ht="13.5" spans="6:6">
      <c r="F11632" s="126"/>
    </row>
    <row r="11633" s="64" customFormat="1" ht="13.5" spans="6:6">
      <c r="F11633" s="126"/>
    </row>
    <row r="11634" s="64" customFormat="1" ht="13.5" spans="6:6">
      <c r="F11634" s="126"/>
    </row>
    <row r="11635" s="64" customFormat="1" ht="13.5" spans="6:6">
      <c r="F11635" s="126"/>
    </row>
    <row r="11636" s="64" customFormat="1" ht="13.5" spans="6:6">
      <c r="F11636" s="126"/>
    </row>
    <row r="11637" s="64" customFormat="1" ht="13.5" spans="6:6">
      <c r="F11637" s="126"/>
    </row>
    <row r="11638" s="64" customFormat="1" ht="13.5" spans="6:6">
      <c r="F11638" s="126"/>
    </row>
    <row r="11639" s="64" customFormat="1" ht="13.5" spans="6:6">
      <c r="F11639" s="126"/>
    </row>
    <row r="11640" s="64" customFormat="1" ht="13.5" spans="6:6">
      <c r="F11640" s="126"/>
    </row>
    <row r="11641" s="64" customFormat="1" ht="13.5" spans="6:6">
      <c r="F11641" s="126"/>
    </row>
    <row r="11642" s="64" customFormat="1" ht="13.5" spans="6:6">
      <c r="F11642" s="126"/>
    </row>
    <row r="11643" s="64" customFormat="1" ht="13.5" spans="6:6">
      <c r="F11643" s="126"/>
    </row>
    <row r="11644" s="64" customFormat="1" ht="13.5" spans="6:6">
      <c r="F11644" s="126"/>
    </row>
    <row r="11645" s="64" customFormat="1" ht="13.5" spans="6:6">
      <c r="F11645" s="126"/>
    </row>
    <row r="11646" s="64" customFormat="1" ht="13.5" spans="6:6">
      <c r="F11646" s="126"/>
    </row>
    <row r="11647" s="64" customFormat="1" ht="13.5" spans="6:6">
      <c r="F11647" s="126"/>
    </row>
    <row r="11648" s="64" customFormat="1" ht="13.5" spans="6:6">
      <c r="F11648" s="126"/>
    </row>
    <row r="11649" s="64" customFormat="1" ht="13.5" spans="6:6">
      <c r="F11649" s="126"/>
    </row>
    <row r="11650" s="64" customFormat="1" ht="13.5" spans="6:6">
      <c r="F11650" s="126"/>
    </row>
    <row r="11651" s="64" customFormat="1" ht="13.5" spans="6:6">
      <c r="F11651" s="126"/>
    </row>
    <row r="11652" s="64" customFormat="1" ht="13.5" spans="6:6">
      <c r="F11652" s="126"/>
    </row>
    <row r="11653" s="64" customFormat="1" ht="13.5" spans="6:6">
      <c r="F11653" s="126"/>
    </row>
    <row r="11654" s="64" customFormat="1" ht="13.5" spans="6:6">
      <c r="F11654" s="126"/>
    </row>
    <row r="11655" s="64" customFormat="1" ht="13.5" spans="6:6">
      <c r="F11655" s="126"/>
    </row>
    <row r="11656" s="64" customFormat="1" ht="13.5" spans="6:6">
      <c r="F11656" s="126"/>
    </row>
    <row r="11657" s="64" customFormat="1" ht="13.5" spans="6:6">
      <c r="F11657" s="126"/>
    </row>
    <row r="11658" s="64" customFormat="1" ht="13.5" spans="6:6">
      <c r="F11658" s="126"/>
    </row>
    <row r="11659" s="64" customFormat="1" ht="13.5" spans="6:6">
      <c r="F11659" s="126"/>
    </row>
    <row r="11660" s="64" customFormat="1" ht="13.5" spans="6:6">
      <c r="F11660" s="126"/>
    </row>
    <row r="11661" s="64" customFormat="1" ht="13.5" spans="6:6">
      <c r="F11661" s="126"/>
    </row>
    <row r="11662" s="64" customFormat="1" ht="13.5" spans="6:6">
      <c r="F11662" s="126"/>
    </row>
    <row r="11663" s="64" customFormat="1" ht="13.5" spans="6:6">
      <c r="F11663" s="126"/>
    </row>
    <row r="11664" s="64" customFormat="1" ht="13.5" spans="6:6">
      <c r="F11664" s="126"/>
    </row>
    <row r="11665" s="64" customFormat="1" ht="13.5" spans="6:6">
      <c r="F11665" s="126"/>
    </row>
    <row r="11666" s="64" customFormat="1" ht="13.5" spans="6:6">
      <c r="F11666" s="126"/>
    </row>
    <row r="11667" s="64" customFormat="1" ht="13.5" spans="6:6">
      <c r="F11667" s="126"/>
    </row>
    <row r="11668" s="64" customFormat="1" ht="13.5" spans="6:6">
      <c r="F11668" s="126"/>
    </row>
    <row r="11669" s="64" customFormat="1" ht="13.5" spans="6:6">
      <c r="F11669" s="126"/>
    </row>
    <row r="11670" s="64" customFormat="1" ht="13.5" spans="6:6">
      <c r="F11670" s="126"/>
    </row>
    <row r="11671" s="64" customFormat="1" ht="13.5" spans="6:6">
      <c r="F11671" s="126"/>
    </row>
    <row r="11672" s="64" customFormat="1" ht="13.5" spans="6:6">
      <c r="F11672" s="126"/>
    </row>
    <row r="11673" s="64" customFormat="1" ht="13.5" spans="6:6">
      <c r="F11673" s="126"/>
    </row>
    <row r="11674" s="64" customFormat="1" ht="13.5" spans="6:6">
      <c r="F11674" s="126"/>
    </row>
    <row r="11675" s="64" customFormat="1" ht="13.5" spans="6:6">
      <c r="F11675" s="126"/>
    </row>
    <row r="11676" s="64" customFormat="1" ht="13.5" spans="6:6">
      <c r="F11676" s="126"/>
    </row>
    <row r="11677" s="64" customFormat="1" ht="13.5" spans="6:6">
      <c r="F11677" s="126"/>
    </row>
    <row r="11678" s="64" customFormat="1" ht="13.5" spans="6:6">
      <c r="F11678" s="126"/>
    </row>
    <row r="11679" s="64" customFormat="1" ht="13.5" spans="6:6">
      <c r="F11679" s="126"/>
    </row>
    <row r="11680" s="64" customFormat="1" ht="13.5" spans="6:6">
      <c r="F11680" s="126"/>
    </row>
    <row r="11681" s="64" customFormat="1" ht="13.5" spans="6:6">
      <c r="F11681" s="126"/>
    </row>
    <row r="11682" s="64" customFormat="1" ht="13.5" spans="6:6">
      <c r="F11682" s="126"/>
    </row>
    <row r="11683" s="64" customFormat="1" ht="13.5" spans="6:6">
      <c r="F11683" s="126"/>
    </row>
    <row r="11684" s="64" customFormat="1" ht="13.5" spans="6:6">
      <c r="F11684" s="126"/>
    </row>
    <row r="11685" s="64" customFormat="1" ht="13.5" spans="6:6">
      <c r="F11685" s="126"/>
    </row>
    <row r="11686" s="64" customFormat="1" ht="13.5" spans="6:6">
      <c r="F11686" s="126"/>
    </row>
    <row r="11687" s="64" customFormat="1" ht="13.5" spans="6:6">
      <c r="F11687" s="126"/>
    </row>
    <row r="11688" s="64" customFormat="1" ht="13.5" spans="6:6">
      <c r="F11688" s="126"/>
    </row>
    <row r="11689" s="64" customFormat="1" ht="13.5" spans="6:6">
      <c r="F11689" s="126"/>
    </row>
    <row r="11690" s="64" customFormat="1" ht="13.5" spans="6:6">
      <c r="F11690" s="126"/>
    </row>
    <row r="11691" s="64" customFormat="1" ht="13.5" spans="6:6">
      <c r="F11691" s="126"/>
    </row>
    <row r="11692" s="64" customFormat="1" ht="13.5" spans="6:6">
      <c r="F11692" s="126"/>
    </row>
    <row r="11693" s="64" customFormat="1" ht="13.5" spans="6:6">
      <c r="F11693" s="126"/>
    </row>
    <row r="11694" s="64" customFormat="1" ht="13.5" spans="6:6">
      <c r="F11694" s="126"/>
    </row>
    <row r="11695" s="64" customFormat="1" ht="13.5" spans="6:6">
      <c r="F11695" s="126"/>
    </row>
    <row r="11696" s="64" customFormat="1" ht="13.5" spans="6:6">
      <c r="F11696" s="126"/>
    </row>
    <row r="11697" s="64" customFormat="1" ht="13.5" spans="6:6">
      <c r="F11697" s="126"/>
    </row>
    <row r="11698" s="64" customFormat="1" ht="13.5" spans="6:6">
      <c r="F11698" s="126"/>
    </row>
    <row r="11699" s="64" customFormat="1" ht="13.5" spans="6:6">
      <c r="F11699" s="126"/>
    </row>
    <row r="11700" s="64" customFormat="1" ht="13.5" spans="6:6">
      <c r="F11700" s="126"/>
    </row>
    <row r="11701" s="64" customFormat="1" ht="13.5" spans="6:6">
      <c r="F11701" s="126"/>
    </row>
    <row r="11702" s="64" customFormat="1" ht="13.5" spans="6:6">
      <c r="F11702" s="126"/>
    </row>
    <row r="11703" s="64" customFormat="1" ht="13.5" spans="6:6">
      <c r="F11703" s="126"/>
    </row>
    <row r="11704" s="64" customFormat="1" ht="13.5" spans="6:6">
      <c r="F11704" s="126"/>
    </row>
    <row r="11705" s="64" customFormat="1" ht="13.5" spans="6:6">
      <c r="F11705" s="126"/>
    </row>
    <row r="11706" s="64" customFormat="1" ht="13.5" spans="6:6">
      <c r="F11706" s="126"/>
    </row>
    <row r="11707" s="64" customFormat="1" ht="13.5" spans="6:6">
      <c r="F11707" s="126"/>
    </row>
    <row r="11708" s="64" customFormat="1" ht="13.5" spans="6:6">
      <c r="F11708" s="126"/>
    </row>
    <row r="11709" s="64" customFormat="1" ht="13.5" spans="6:6">
      <c r="F11709" s="126"/>
    </row>
    <row r="11710" s="64" customFormat="1" ht="13.5" spans="6:6">
      <c r="F11710" s="126"/>
    </row>
    <row r="11711" s="64" customFormat="1" ht="13.5" spans="6:6">
      <c r="F11711" s="126"/>
    </row>
    <row r="11712" s="64" customFormat="1" ht="13.5" spans="6:6">
      <c r="F11712" s="126"/>
    </row>
    <row r="11713" s="64" customFormat="1" ht="13.5" spans="6:6">
      <c r="F11713" s="126"/>
    </row>
    <row r="11714" s="64" customFormat="1" ht="13.5" spans="6:6">
      <c r="F11714" s="126"/>
    </row>
    <row r="11715" s="64" customFormat="1" ht="13.5" spans="6:6">
      <c r="F11715" s="126"/>
    </row>
    <row r="11716" s="64" customFormat="1" ht="13.5" spans="6:6">
      <c r="F11716" s="126"/>
    </row>
    <row r="11717" s="64" customFormat="1" ht="13.5" spans="6:6">
      <c r="F11717" s="126"/>
    </row>
    <row r="11718" s="64" customFormat="1" ht="13.5" spans="6:6">
      <c r="F11718" s="126"/>
    </row>
    <row r="11719" s="64" customFormat="1" ht="13.5" spans="6:6">
      <c r="F11719" s="126"/>
    </row>
    <row r="11720" s="64" customFormat="1" ht="13.5" spans="6:6">
      <c r="F11720" s="126"/>
    </row>
    <row r="11721" s="64" customFormat="1" ht="13.5" spans="6:6">
      <c r="F11721" s="126"/>
    </row>
    <row r="11722" s="64" customFormat="1" ht="13.5" spans="6:6">
      <c r="F11722" s="126"/>
    </row>
    <row r="11723" s="64" customFormat="1" ht="13.5" spans="6:6">
      <c r="F11723" s="126"/>
    </row>
    <row r="11724" s="64" customFormat="1" ht="13.5" spans="6:6">
      <c r="F11724" s="126"/>
    </row>
    <row r="11725" s="64" customFormat="1" ht="13.5" spans="6:6">
      <c r="F11725" s="126"/>
    </row>
    <row r="11726" s="64" customFormat="1" ht="13.5" spans="6:6">
      <c r="F11726" s="126"/>
    </row>
    <row r="11727" s="64" customFormat="1" ht="13.5" spans="6:6">
      <c r="F11727" s="126"/>
    </row>
    <row r="11728" s="64" customFormat="1" ht="13.5" spans="6:6">
      <c r="F11728" s="126"/>
    </row>
    <row r="11729" s="64" customFormat="1" ht="13.5" spans="6:6">
      <c r="F11729" s="126"/>
    </row>
    <row r="11730" s="64" customFormat="1" ht="13.5" spans="6:6">
      <c r="F11730" s="126"/>
    </row>
    <row r="11731" s="64" customFormat="1" ht="13.5" spans="6:6">
      <c r="F11731" s="126"/>
    </row>
    <row r="11732" s="64" customFormat="1" ht="13.5" spans="6:6">
      <c r="F11732" s="126"/>
    </row>
    <row r="11733" s="64" customFormat="1" ht="13.5" spans="6:6">
      <c r="F11733" s="126"/>
    </row>
    <row r="11734" s="64" customFormat="1" ht="13.5" spans="6:6">
      <c r="F11734" s="126"/>
    </row>
    <row r="11735" s="64" customFormat="1" ht="13.5" spans="6:6">
      <c r="F11735" s="126"/>
    </row>
    <row r="11736" s="64" customFormat="1" ht="13.5" spans="6:6">
      <c r="F11736" s="126"/>
    </row>
    <row r="11737" s="64" customFormat="1" ht="13.5" spans="6:6">
      <c r="F11737" s="126"/>
    </row>
    <row r="11738" s="64" customFormat="1" ht="13.5" spans="6:6">
      <c r="F11738" s="126"/>
    </row>
    <row r="11739" s="64" customFormat="1" ht="13.5" spans="6:6">
      <c r="F11739" s="126"/>
    </row>
    <row r="11740" s="64" customFormat="1" ht="13.5" spans="6:6">
      <c r="F11740" s="126"/>
    </row>
    <row r="11741" s="64" customFormat="1" ht="13.5" spans="6:6">
      <c r="F11741" s="126"/>
    </row>
    <row r="11742" s="64" customFormat="1" ht="13.5" spans="6:6">
      <c r="F11742" s="126"/>
    </row>
    <row r="11743" s="64" customFormat="1" ht="13.5" spans="6:6">
      <c r="F11743" s="126"/>
    </row>
    <row r="11744" s="64" customFormat="1" ht="13.5" spans="6:6">
      <c r="F11744" s="126"/>
    </row>
    <row r="11745" s="64" customFormat="1" ht="13.5" spans="6:6">
      <c r="F11745" s="126"/>
    </row>
    <row r="11746" s="64" customFormat="1" ht="13.5" spans="6:6">
      <c r="F11746" s="126"/>
    </row>
    <row r="11747" s="64" customFormat="1" ht="13.5" spans="6:6">
      <c r="F11747" s="126"/>
    </row>
    <row r="11748" s="64" customFormat="1" ht="13.5" spans="6:6">
      <c r="F11748" s="126"/>
    </row>
    <row r="11749" s="64" customFormat="1" ht="13.5" spans="6:6">
      <c r="F11749" s="126"/>
    </row>
    <row r="11750" s="64" customFormat="1" ht="13.5" spans="6:6">
      <c r="F11750" s="126"/>
    </row>
    <row r="11751" s="64" customFormat="1" ht="13.5" spans="6:6">
      <c r="F11751" s="126"/>
    </row>
    <row r="11752" s="64" customFormat="1" ht="13.5" spans="6:6">
      <c r="F11752" s="126"/>
    </row>
    <row r="11753" s="64" customFormat="1" ht="13.5" spans="6:6">
      <c r="F11753" s="126"/>
    </row>
    <row r="11754" s="64" customFormat="1" ht="13.5" spans="6:6">
      <c r="F11754" s="126"/>
    </row>
    <row r="11755" s="64" customFormat="1" ht="13.5" spans="6:6">
      <c r="F11755" s="126"/>
    </row>
    <row r="11756" s="64" customFormat="1" ht="13.5" spans="6:6">
      <c r="F11756" s="126"/>
    </row>
    <row r="11757" s="64" customFormat="1" ht="13.5" spans="6:6">
      <c r="F11757" s="126"/>
    </row>
    <row r="11758" s="64" customFormat="1" ht="13.5" spans="6:6">
      <c r="F11758" s="126"/>
    </row>
    <row r="11759" s="64" customFormat="1" ht="13.5" spans="6:6">
      <c r="F11759" s="126"/>
    </row>
    <row r="11760" s="64" customFormat="1" ht="13.5" spans="6:6">
      <c r="F11760" s="126"/>
    </row>
    <row r="11761" s="64" customFormat="1" ht="13.5" spans="6:6">
      <c r="F11761" s="126"/>
    </row>
    <row r="11762" s="64" customFormat="1" ht="13.5" spans="6:6">
      <c r="F11762" s="126"/>
    </row>
    <row r="11763" s="64" customFormat="1" ht="13.5" spans="6:6">
      <c r="F11763" s="126"/>
    </row>
    <row r="11764" s="64" customFormat="1" ht="13.5" spans="6:6">
      <c r="F11764" s="126"/>
    </row>
    <row r="11765" s="64" customFormat="1" ht="13.5" spans="6:6">
      <c r="F11765" s="126"/>
    </row>
    <row r="11766" s="64" customFormat="1" ht="13.5" spans="6:6">
      <c r="F11766" s="126"/>
    </row>
    <row r="11767" s="64" customFormat="1" ht="13.5" spans="6:6">
      <c r="F11767" s="126"/>
    </row>
    <row r="11768" s="64" customFormat="1" ht="13.5" spans="6:6">
      <c r="F11768" s="126"/>
    </row>
    <row r="11769" s="64" customFormat="1" ht="13.5" spans="6:6">
      <c r="F11769" s="126"/>
    </row>
    <row r="11770" s="64" customFormat="1" ht="13.5" spans="6:6">
      <c r="F11770" s="126"/>
    </row>
    <row r="11771" s="64" customFormat="1" ht="13.5" spans="6:6">
      <c r="F11771" s="126"/>
    </row>
    <row r="11772" s="64" customFormat="1" ht="13.5" spans="6:6">
      <c r="F11772" s="126"/>
    </row>
    <row r="11773" s="64" customFormat="1" ht="13.5" spans="6:6">
      <c r="F11773" s="126"/>
    </row>
    <row r="11774" s="64" customFormat="1" ht="13.5" spans="6:6">
      <c r="F11774" s="126"/>
    </row>
    <row r="11775" s="64" customFormat="1" ht="13.5" spans="6:6">
      <c r="F11775" s="126"/>
    </row>
    <row r="11776" s="64" customFormat="1" ht="13.5" spans="6:6">
      <c r="F11776" s="126"/>
    </row>
    <row r="11777" s="64" customFormat="1" ht="13.5" spans="6:6">
      <c r="F11777" s="126"/>
    </row>
    <row r="11778" s="64" customFormat="1" ht="13.5" spans="6:6">
      <c r="F11778" s="126"/>
    </row>
    <row r="11779" s="64" customFormat="1" ht="13.5" spans="6:6">
      <c r="F11779" s="126"/>
    </row>
    <row r="11780" s="64" customFormat="1" ht="13.5" spans="6:6">
      <c r="F11780" s="126"/>
    </row>
    <row r="11781" s="64" customFormat="1" ht="13.5" spans="6:6">
      <c r="F11781" s="126"/>
    </row>
    <row r="11782" s="64" customFormat="1" ht="13.5" spans="6:6">
      <c r="F11782" s="126"/>
    </row>
    <row r="11783" s="64" customFormat="1" ht="13.5" spans="6:6">
      <c r="F11783" s="126"/>
    </row>
    <row r="11784" s="64" customFormat="1" ht="13.5" spans="6:6">
      <c r="F11784" s="126"/>
    </row>
    <row r="11785" s="64" customFormat="1" ht="13.5" spans="6:6">
      <c r="F11785" s="126"/>
    </row>
    <row r="11786" s="64" customFormat="1" ht="13.5" spans="6:6">
      <c r="F11786" s="126"/>
    </row>
    <row r="11787" s="64" customFormat="1" ht="13.5" spans="6:6">
      <c r="F11787" s="126"/>
    </row>
    <row r="11788" s="64" customFormat="1" ht="13.5" spans="6:6">
      <c r="F11788" s="126"/>
    </row>
    <row r="11789" s="64" customFormat="1" ht="13.5" spans="6:6">
      <c r="F11789" s="126"/>
    </row>
    <row r="11790" s="64" customFormat="1" ht="13.5" spans="6:6">
      <c r="F11790" s="126"/>
    </row>
    <row r="11791" s="64" customFormat="1" ht="13.5" spans="6:6">
      <c r="F11791" s="126"/>
    </row>
    <row r="11792" s="64" customFormat="1" ht="13.5" spans="6:6">
      <c r="F11792" s="126"/>
    </row>
    <row r="11793" s="64" customFormat="1" ht="13.5" spans="6:6">
      <c r="F11793" s="126"/>
    </row>
    <row r="11794" s="64" customFormat="1" ht="13.5" spans="6:6">
      <c r="F11794" s="126"/>
    </row>
    <row r="11795" s="64" customFormat="1" ht="13.5" spans="6:6">
      <c r="F11795" s="126"/>
    </row>
    <row r="11796" s="64" customFormat="1" ht="13.5" spans="6:6">
      <c r="F11796" s="126"/>
    </row>
    <row r="11797" s="64" customFormat="1" ht="13.5" spans="6:6">
      <c r="F11797" s="126"/>
    </row>
    <row r="11798" s="64" customFormat="1" ht="13.5" spans="6:6">
      <c r="F11798" s="126"/>
    </row>
    <row r="11799" s="64" customFormat="1" ht="13.5" spans="6:6">
      <c r="F11799" s="126"/>
    </row>
    <row r="11800" s="64" customFormat="1" ht="13.5" spans="6:6">
      <c r="F11800" s="126"/>
    </row>
    <row r="11801" s="64" customFormat="1" ht="13.5" spans="6:6">
      <c r="F11801" s="126"/>
    </row>
    <row r="11802" s="64" customFormat="1" ht="13.5" spans="6:6">
      <c r="F11802" s="126"/>
    </row>
    <row r="11803" s="64" customFormat="1" ht="13.5" spans="6:6">
      <c r="F11803" s="126"/>
    </row>
    <row r="11804" s="64" customFormat="1" ht="13.5" spans="6:6">
      <c r="F11804" s="126"/>
    </row>
    <row r="11805" s="64" customFormat="1" ht="13.5" spans="6:6">
      <c r="F11805" s="126"/>
    </row>
    <row r="11806" s="64" customFormat="1" ht="13.5" spans="6:6">
      <c r="F11806" s="126"/>
    </row>
    <row r="11807" s="64" customFormat="1" ht="13.5" spans="6:6">
      <c r="F11807" s="126"/>
    </row>
    <row r="11808" s="64" customFormat="1" ht="13.5" spans="6:6">
      <c r="F11808" s="126"/>
    </row>
    <row r="11809" s="64" customFormat="1" ht="13.5" spans="6:6">
      <c r="F11809" s="126"/>
    </row>
    <row r="11810" s="64" customFormat="1" ht="13.5" spans="6:6">
      <c r="F11810" s="126"/>
    </row>
    <row r="11811" s="64" customFormat="1" ht="13.5" spans="6:6">
      <c r="F11811" s="126"/>
    </row>
    <row r="11812" s="64" customFormat="1" ht="13.5" spans="6:6">
      <c r="F11812" s="126"/>
    </row>
    <row r="11813" s="64" customFormat="1" ht="13.5" spans="6:6">
      <c r="F11813" s="126"/>
    </row>
    <row r="11814" s="64" customFormat="1" ht="13.5" spans="6:6">
      <c r="F11814" s="126"/>
    </row>
    <row r="11815" s="64" customFormat="1" ht="13.5" spans="6:6">
      <c r="F11815" s="126"/>
    </row>
    <row r="11816" s="64" customFormat="1" ht="13.5" spans="6:6">
      <c r="F11816" s="126"/>
    </row>
    <row r="11817" s="64" customFormat="1" ht="13.5" spans="6:6">
      <c r="F11817" s="126"/>
    </row>
    <row r="11818" s="64" customFormat="1" ht="13.5" spans="6:6">
      <c r="F11818" s="126"/>
    </row>
    <row r="11819" s="64" customFormat="1" ht="13.5" spans="6:6">
      <c r="F11819" s="126"/>
    </row>
    <row r="11820" s="64" customFormat="1" ht="13.5" spans="6:6">
      <c r="F11820" s="126"/>
    </row>
    <row r="11821" s="64" customFormat="1" ht="13.5" spans="6:6">
      <c r="F11821" s="126"/>
    </row>
    <row r="11822" s="64" customFormat="1" ht="13.5" spans="6:6">
      <c r="F11822" s="126"/>
    </row>
    <row r="11823" s="64" customFormat="1" ht="13.5" spans="6:6">
      <c r="F11823" s="126"/>
    </row>
    <row r="11824" s="64" customFormat="1" ht="13.5" spans="6:6">
      <c r="F11824" s="126"/>
    </row>
    <row r="11825" s="64" customFormat="1" ht="13.5" spans="6:6">
      <c r="F11825" s="126"/>
    </row>
    <row r="11826" s="64" customFormat="1" ht="13.5" spans="6:6">
      <c r="F11826" s="126"/>
    </row>
    <row r="11827" s="64" customFormat="1" ht="13.5" spans="6:6">
      <c r="F11827" s="126"/>
    </row>
    <row r="11828" s="64" customFormat="1" ht="13.5" spans="6:6">
      <c r="F11828" s="126"/>
    </row>
    <row r="11829" s="64" customFormat="1" ht="13.5" spans="6:6">
      <c r="F11829" s="126"/>
    </row>
    <row r="11830" s="64" customFormat="1" ht="13.5" spans="6:6">
      <c r="F11830" s="126"/>
    </row>
    <row r="11831" s="64" customFormat="1" ht="13.5" spans="6:6">
      <c r="F11831" s="126"/>
    </row>
    <row r="11832" s="64" customFormat="1" ht="13.5" spans="6:6">
      <c r="F11832" s="126"/>
    </row>
    <row r="11833" s="64" customFormat="1" ht="13.5" spans="6:6">
      <c r="F11833" s="126"/>
    </row>
    <row r="11834" s="64" customFormat="1" ht="13.5" spans="6:6">
      <c r="F11834" s="126"/>
    </row>
    <row r="11835" s="64" customFormat="1" ht="13.5" spans="6:6">
      <c r="F11835" s="126"/>
    </row>
    <row r="11836" s="64" customFormat="1" ht="13.5" spans="6:6">
      <c r="F11836" s="126"/>
    </row>
    <row r="11837" s="64" customFormat="1" ht="13.5" spans="6:6">
      <c r="F11837" s="126"/>
    </row>
    <row r="11838" s="64" customFormat="1" ht="13.5" spans="6:6">
      <c r="F11838" s="126"/>
    </row>
    <row r="11839" s="64" customFormat="1" ht="13.5" spans="6:6">
      <c r="F11839" s="126"/>
    </row>
    <row r="11840" s="64" customFormat="1" ht="13.5" spans="6:6">
      <c r="F11840" s="126"/>
    </row>
    <row r="11841" s="64" customFormat="1" ht="13.5" spans="6:6">
      <c r="F11841" s="126"/>
    </row>
    <row r="11842" s="64" customFormat="1" ht="13.5" spans="6:6">
      <c r="F11842" s="126"/>
    </row>
    <row r="11843" s="64" customFormat="1" ht="13.5" spans="6:6">
      <c r="F11843" s="126"/>
    </row>
    <row r="11844" s="64" customFormat="1" ht="13.5" spans="6:6">
      <c r="F11844" s="126"/>
    </row>
    <row r="11845" s="64" customFormat="1" ht="13.5" spans="6:6">
      <c r="F11845" s="126"/>
    </row>
    <row r="11846" s="64" customFormat="1" ht="13.5" spans="6:6">
      <c r="F11846" s="126"/>
    </row>
    <row r="11847" s="64" customFormat="1" ht="13.5" spans="6:6">
      <c r="F11847" s="126"/>
    </row>
    <row r="11848" s="64" customFormat="1" ht="13.5" spans="6:6">
      <c r="F11848" s="126"/>
    </row>
    <row r="11849" s="64" customFormat="1" ht="13.5" spans="6:6">
      <c r="F11849" s="126"/>
    </row>
    <row r="11850" s="64" customFormat="1" ht="13.5" spans="6:6">
      <c r="F11850" s="126"/>
    </row>
    <row r="11851" s="64" customFormat="1" ht="13.5" spans="6:6">
      <c r="F11851" s="126"/>
    </row>
    <row r="11852" s="64" customFormat="1" ht="13.5" spans="6:6">
      <c r="F11852" s="126"/>
    </row>
    <row r="11853" s="64" customFormat="1" ht="13.5" spans="6:6">
      <c r="F11853" s="126"/>
    </row>
    <row r="11854" s="64" customFormat="1" ht="13.5" spans="6:6">
      <c r="F11854" s="126"/>
    </row>
    <row r="11855" s="64" customFormat="1" ht="13.5" spans="6:6">
      <c r="F11855" s="126"/>
    </row>
    <row r="11856" s="64" customFormat="1" ht="13.5" spans="6:6">
      <c r="F11856" s="126"/>
    </row>
    <row r="11857" s="64" customFormat="1" ht="13.5" spans="6:6">
      <c r="F11857" s="126"/>
    </row>
    <row r="11858" s="64" customFormat="1" ht="13.5" spans="6:6">
      <c r="F11858" s="126"/>
    </row>
    <row r="11859" s="64" customFormat="1" ht="13.5" spans="6:6">
      <c r="F11859" s="126"/>
    </row>
    <row r="11860" s="64" customFormat="1" ht="13.5" spans="6:6">
      <c r="F11860" s="126"/>
    </row>
    <row r="11861" s="64" customFormat="1" ht="13.5" spans="6:6">
      <c r="F11861" s="126"/>
    </row>
    <row r="11862" s="64" customFormat="1" ht="13.5" spans="6:6">
      <c r="F11862" s="126"/>
    </row>
    <row r="11863" s="64" customFormat="1" ht="13.5" spans="6:6">
      <c r="F11863" s="126"/>
    </row>
    <row r="11864" s="64" customFormat="1" ht="13.5" spans="6:6">
      <c r="F11864" s="126"/>
    </row>
    <row r="11865" s="64" customFormat="1" ht="13.5" spans="6:6">
      <c r="F11865" s="126"/>
    </row>
    <row r="11866" s="64" customFormat="1" ht="13.5" spans="6:6">
      <c r="F11866" s="126"/>
    </row>
    <row r="11867" s="64" customFormat="1" ht="13.5" spans="6:6">
      <c r="F11867" s="126"/>
    </row>
    <row r="11868" s="64" customFormat="1" ht="13.5" spans="6:6">
      <c r="F11868" s="126"/>
    </row>
    <row r="11869" s="64" customFormat="1" ht="13.5" spans="6:6">
      <c r="F11869" s="126"/>
    </row>
    <row r="11870" s="64" customFormat="1" ht="13.5" spans="6:6">
      <c r="F11870" s="126"/>
    </row>
    <row r="11871" s="64" customFormat="1" ht="13.5" spans="6:6">
      <c r="F11871" s="126"/>
    </row>
    <row r="11872" s="64" customFormat="1" ht="13.5" spans="6:6">
      <c r="F11872" s="126"/>
    </row>
    <row r="11873" s="64" customFormat="1" ht="13.5" spans="6:6">
      <c r="F11873" s="126"/>
    </row>
    <row r="11874" s="64" customFormat="1" ht="13.5" spans="6:6">
      <c r="F11874" s="126"/>
    </row>
    <row r="11875" s="64" customFormat="1" ht="13.5" spans="6:6">
      <c r="F11875" s="126"/>
    </row>
    <row r="11876" s="64" customFormat="1" ht="13.5" spans="6:6">
      <c r="F11876" s="126"/>
    </row>
    <row r="11877" s="64" customFormat="1" ht="13.5" spans="6:6">
      <c r="F11877" s="126"/>
    </row>
    <row r="11878" s="64" customFormat="1" ht="13.5" spans="6:6">
      <c r="F11878" s="126"/>
    </row>
    <row r="11879" s="64" customFormat="1" ht="13.5" spans="6:6">
      <c r="F11879" s="126"/>
    </row>
    <row r="11880" s="64" customFormat="1" ht="13.5" spans="6:6">
      <c r="F11880" s="126"/>
    </row>
    <row r="11881" s="64" customFormat="1" ht="13.5" spans="6:6">
      <c r="F11881" s="126"/>
    </row>
    <row r="11882" s="64" customFormat="1" ht="13.5" spans="6:6">
      <c r="F11882" s="126"/>
    </row>
    <row r="11883" s="64" customFormat="1" ht="13.5" spans="6:6">
      <c r="F11883" s="126"/>
    </row>
    <row r="11884" s="64" customFormat="1" ht="13.5" spans="6:6">
      <c r="F11884" s="126"/>
    </row>
    <row r="11885" s="64" customFormat="1" ht="13.5" spans="6:6">
      <c r="F11885" s="126"/>
    </row>
    <row r="11886" s="64" customFormat="1" ht="13.5" spans="6:6">
      <c r="F11886" s="126"/>
    </row>
    <row r="11887" s="64" customFormat="1" ht="13.5" spans="6:6">
      <c r="F11887" s="126"/>
    </row>
    <row r="11888" s="64" customFormat="1" ht="13.5" spans="6:6">
      <c r="F11888" s="126"/>
    </row>
    <row r="11889" s="64" customFormat="1" ht="13.5" spans="6:6">
      <c r="F11889" s="126"/>
    </row>
    <row r="11890" s="64" customFormat="1" ht="13.5" spans="6:6">
      <c r="F11890" s="126"/>
    </row>
    <row r="11891" s="64" customFormat="1" ht="13.5" spans="6:6">
      <c r="F11891" s="126"/>
    </row>
    <row r="11892" s="64" customFormat="1" ht="13.5" spans="6:6">
      <c r="F11892" s="126"/>
    </row>
    <row r="11893" s="64" customFormat="1" ht="13.5" spans="6:6">
      <c r="F11893" s="126"/>
    </row>
    <row r="11894" s="64" customFormat="1" ht="13.5" spans="6:6">
      <c r="F11894" s="126"/>
    </row>
    <row r="11895" s="64" customFormat="1" ht="13.5" spans="6:6">
      <c r="F11895" s="126"/>
    </row>
    <row r="11896" s="64" customFormat="1" ht="13.5" spans="6:6">
      <c r="F11896" s="126"/>
    </row>
    <row r="11897" s="64" customFormat="1" ht="13.5" spans="6:6">
      <c r="F11897" s="126"/>
    </row>
    <row r="11898" s="64" customFormat="1" ht="13.5" spans="6:6">
      <c r="F11898" s="126"/>
    </row>
    <row r="11899" s="64" customFormat="1" ht="13.5" spans="6:6">
      <c r="F11899" s="126"/>
    </row>
    <row r="11900" s="64" customFormat="1" ht="13.5" spans="6:6">
      <c r="F11900" s="126"/>
    </row>
    <row r="11901" s="64" customFormat="1" ht="13.5" spans="6:6">
      <c r="F11901" s="126"/>
    </row>
    <row r="11902" s="64" customFormat="1" ht="13.5" spans="6:6">
      <c r="F11902" s="126"/>
    </row>
    <row r="11903" s="64" customFormat="1" ht="13.5" spans="6:6">
      <c r="F11903" s="126"/>
    </row>
    <row r="11904" s="64" customFormat="1" ht="13.5" spans="6:6">
      <c r="F11904" s="126"/>
    </row>
    <row r="11905" s="64" customFormat="1" ht="13.5" spans="6:6">
      <c r="F11905" s="126"/>
    </row>
    <row r="11906" s="64" customFormat="1" ht="13.5" spans="6:6">
      <c r="F11906" s="126"/>
    </row>
    <row r="11907" s="64" customFormat="1" ht="13.5" spans="6:6">
      <c r="F11907" s="126"/>
    </row>
    <row r="11908" s="64" customFormat="1" ht="13.5" spans="6:6">
      <c r="F11908" s="126"/>
    </row>
    <row r="11909" s="64" customFormat="1" ht="13.5" spans="6:6">
      <c r="F11909" s="126"/>
    </row>
    <row r="11910" s="64" customFormat="1" ht="13.5" spans="6:6">
      <c r="F11910" s="126"/>
    </row>
    <row r="11911" s="64" customFormat="1" ht="13.5" spans="6:6">
      <c r="F11911" s="126"/>
    </row>
    <row r="11912" s="64" customFormat="1" ht="13.5" spans="6:6">
      <c r="F11912" s="126"/>
    </row>
    <row r="11913" s="64" customFormat="1" ht="13.5" spans="6:6">
      <c r="F11913" s="126"/>
    </row>
    <row r="11914" s="64" customFormat="1" ht="13.5" spans="6:6">
      <c r="F11914" s="126"/>
    </row>
    <row r="11915" s="64" customFormat="1" ht="13.5" spans="6:6">
      <c r="F11915" s="126"/>
    </row>
    <row r="11916" s="64" customFormat="1" ht="13.5" spans="6:6">
      <c r="F11916" s="126"/>
    </row>
    <row r="11917" s="64" customFormat="1" ht="13.5" spans="6:6">
      <c r="F11917" s="126"/>
    </row>
    <row r="11918" s="64" customFormat="1" ht="13.5" spans="6:6">
      <c r="F11918" s="126"/>
    </row>
    <row r="11919" s="64" customFormat="1" ht="13.5" spans="6:6">
      <c r="F11919" s="126"/>
    </row>
    <row r="11920" s="64" customFormat="1" ht="13.5" spans="6:6">
      <c r="F11920" s="126"/>
    </row>
    <row r="11921" s="64" customFormat="1" ht="13.5" spans="6:6">
      <c r="F11921" s="126"/>
    </row>
    <row r="11922" s="64" customFormat="1" ht="13.5" spans="6:6">
      <c r="F11922" s="126"/>
    </row>
    <row r="11923" s="64" customFormat="1" ht="13.5" spans="6:6">
      <c r="F11923" s="126"/>
    </row>
    <row r="11924" s="64" customFormat="1" ht="13.5" spans="6:6">
      <c r="F11924" s="126"/>
    </row>
    <row r="11925" s="64" customFormat="1" ht="13.5" spans="6:6">
      <c r="F11925" s="126"/>
    </row>
    <row r="11926" s="64" customFormat="1" ht="13.5" spans="6:6">
      <c r="F11926" s="126"/>
    </row>
    <row r="11927" s="64" customFormat="1" ht="13.5" spans="6:6">
      <c r="F11927" s="126"/>
    </row>
    <row r="11928" s="64" customFormat="1" ht="13.5" spans="6:6">
      <c r="F11928" s="126"/>
    </row>
    <row r="11929" s="64" customFormat="1" ht="13.5" spans="6:6">
      <c r="F11929" s="126"/>
    </row>
    <row r="11930" s="64" customFormat="1" ht="13.5" spans="6:6">
      <c r="F11930" s="126"/>
    </row>
    <row r="11931" s="64" customFormat="1" ht="13.5" spans="6:6">
      <c r="F11931" s="126"/>
    </row>
    <row r="11932" s="64" customFormat="1" ht="13.5" spans="6:6">
      <c r="F11932" s="126"/>
    </row>
    <row r="11933" s="64" customFormat="1" ht="13.5" spans="6:6">
      <c r="F11933" s="126"/>
    </row>
    <row r="11934" s="64" customFormat="1" ht="13.5" spans="6:6">
      <c r="F11934" s="126"/>
    </row>
    <row r="11935" s="64" customFormat="1" ht="13.5" spans="6:6">
      <c r="F11935" s="126"/>
    </row>
    <row r="11936" s="64" customFormat="1" ht="13.5" spans="6:6">
      <c r="F11936" s="126"/>
    </row>
    <row r="11937" s="64" customFormat="1" ht="13.5" spans="6:6">
      <c r="F11937" s="126"/>
    </row>
    <row r="11938" s="64" customFormat="1" ht="13.5" spans="6:6">
      <c r="F11938" s="126"/>
    </row>
    <row r="11939" s="64" customFormat="1" ht="13.5" spans="6:6">
      <c r="F11939" s="126"/>
    </row>
    <row r="11940" s="64" customFormat="1" ht="13.5" spans="6:6">
      <c r="F11940" s="126"/>
    </row>
    <row r="11941" s="64" customFormat="1" ht="13.5" spans="6:6">
      <c r="F11941" s="126"/>
    </row>
    <row r="11942" s="64" customFormat="1" ht="13.5" spans="6:6">
      <c r="F11942" s="126"/>
    </row>
    <row r="11943" s="64" customFormat="1" ht="13.5" spans="6:6">
      <c r="F11943" s="126"/>
    </row>
    <row r="11944" s="64" customFormat="1" ht="13.5" spans="6:6">
      <c r="F11944" s="126"/>
    </row>
    <row r="11945" s="64" customFormat="1" ht="13.5" spans="6:6">
      <c r="F11945" s="126"/>
    </row>
    <row r="11946" s="64" customFormat="1" ht="13.5" spans="6:6">
      <c r="F11946" s="126"/>
    </row>
    <row r="11947" s="64" customFormat="1" ht="13.5" spans="6:6">
      <c r="F11947" s="126"/>
    </row>
    <row r="11948" s="64" customFormat="1" ht="13.5" spans="6:6">
      <c r="F11948" s="126"/>
    </row>
    <row r="11949" s="64" customFormat="1" ht="13.5" spans="6:6">
      <c r="F11949" s="126"/>
    </row>
    <row r="11950" s="64" customFormat="1" ht="13.5" spans="6:6">
      <c r="F11950" s="126"/>
    </row>
    <row r="11951" s="64" customFormat="1" ht="13.5" spans="6:6">
      <c r="F11951" s="126"/>
    </row>
    <row r="11952" s="64" customFormat="1" ht="13.5" spans="6:6">
      <c r="F11952" s="126"/>
    </row>
    <row r="11953" s="64" customFormat="1" ht="13.5" spans="6:6">
      <c r="F11953" s="126"/>
    </row>
    <row r="11954" s="64" customFormat="1" ht="13.5" spans="6:6">
      <c r="F11954" s="126"/>
    </row>
    <row r="11955" s="64" customFormat="1" ht="13.5" spans="6:6">
      <c r="F11955" s="126"/>
    </row>
    <row r="11956" s="64" customFormat="1" ht="13.5" spans="6:6">
      <c r="F11956" s="126"/>
    </row>
    <row r="11957" s="64" customFormat="1" ht="13.5" spans="6:6">
      <c r="F11957" s="126"/>
    </row>
    <row r="11958" s="64" customFormat="1" ht="13.5" spans="6:6">
      <c r="F11958" s="126"/>
    </row>
    <row r="11959" s="64" customFormat="1" ht="13.5" spans="6:6">
      <c r="F11959" s="126"/>
    </row>
    <row r="11960" s="64" customFormat="1" ht="13.5" spans="6:6">
      <c r="F11960" s="126"/>
    </row>
    <row r="11961" s="64" customFormat="1" ht="13.5" spans="6:6">
      <c r="F11961" s="126"/>
    </row>
    <row r="11962" s="64" customFormat="1" ht="13.5" spans="6:6">
      <c r="F11962" s="126"/>
    </row>
    <row r="11963" s="64" customFormat="1" ht="13.5" spans="6:6">
      <c r="F11963" s="126"/>
    </row>
    <row r="11964" s="64" customFormat="1" ht="13.5" spans="6:6">
      <c r="F11964" s="126"/>
    </row>
    <row r="11965" s="64" customFormat="1" ht="13.5" spans="6:6">
      <c r="F11965" s="126"/>
    </row>
    <row r="11966" s="64" customFormat="1" ht="13.5" spans="6:6">
      <c r="F11966" s="126"/>
    </row>
    <row r="11967" s="64" customFormat="1" ht="13.5" spans="6:6">
      <c r="F11967" s="126"/>
    </row>
    <row r="11968" s="64" customFormat="1" ht="13.5" spans="6:6">
      <c r="F11968" s="126"/>
    </row>
    <row r="11969" s="64" customFormat="1" ht="13.5" spans="6:6">
      <c r="F11969" s="126"/>
    </row>
    <row r="11970" s="64" customFormat="1" ht="13.5" spans="6:6">
      <c r="F11970" s="126"/>
    </row>
    <row r="11971" s="64" customFormat="1" ht="13.5" spans="6:6">
      <c r="F11971" s="126"/>
    </row>
    <row r="11972" s="64" customFormat="1" ht="13.5" spans="6:6">
      <c r="F11972" s="126"/>
    </row>
    <row r="11973" s="64" customFormat="1" ht="13.5" spans="6:6">
      <c r="F11973" s="126"/>
    </row>
    <row r="11974" s="64" customFormat="1" ht="13.5" spans="6:6">
      <c r="F11974" s="126"/>
    </row>
    <row r="11975" s="64" customFormat="1" ht="13.5" spans="6:6">
      <c r="F11975" s="126"/>
    </row>
    <row r="11976" s="64" customFormat="1" ht="13.5" spans="6:6">
      <c r="F11976" s="126"/>
    </row>
    <row r="11977" s="64" customFormat="1" ht="13.5" spans="6:6">
      <c r="F11977" s="126"/>
    </row>
    <row r="11978" s="64" customFormat="1" ht="13.5" spans="6:6">
      <c r="F11978" s="126"/>
    </row>
    <row r="11979" s="64" customFormat="1" ht="13.5" spans="6:6">
      <c r="F11979" s="126"/>
    </row>
    <row r="11980" s="64" customFormat="1" ht="13.5" spans="6:6">
      <c r="F11980" s="126"/>
    </row>
    <row r="11981" s="64" customFormat="1" ht="13.5" spans="6:6">
      <c r="F11981" s="126"/>
    </row>
    <row r="11982" s="64" customFormat="1" ht="13.5" spans="6:6">
      <c r="F11982" s="126"/>
    </row>
    <row r="11983" s="64" customFormat="1" ht="13.5" spans="6:6">
      <c r="F11983" s="126"/>
    </row>
    <row r="11984" s="64" customFormat="1" ht="13.5" spans="6:6">
      <c r="F11984" s="126"/>
    </row>
    <row r="11985" s="64" customFormat="1" ht="13.5" spans="6:6">
      <c r="F11985" s="126"/>
    </row>
    <row r="11986" s="64" customFormat="1" ht="13.5" spans="6:6">
      <c r="F11986" s="126"/>
    </row>
    <row r="11987" s="64" customFormat="1" ht="13.5" spans="6:6">
      <c r="F11987" s="126"/>
    </row>
    <row r="11988" s="64" customFormat="1" ht="13.5" spans="6:6">
      <c r="F11988" s="126"/>
    </row>
    <row r="11989" s="64" customFormat="1" ht="13.5" spans="6:6">
      <c r="F11989" s="126"/>
    </row>
    <row r="11990" s="64" customFormat="1" ht="13.5" spans="6:6">
      <c r="F11990" s="126"/>
    </row>
    <row r="11991" s="64" customFormat="1" ht="13.5" spans="6:6">
      <c r="F11991" s="126"/>
    </row>
    <row r="11992" s="64" customFormat="1" ht="13.5" spans="6:6">
      <c r="F11992" s="126"/>
    </row>
    <row r="11993" s="64" customFormat="1" ht="13.5" spans="6:6">
      <c r="F11993" s="126"/>
    </row>
    <row r="11994" s="64" customFormat="1" ht="13.5" spans="6:6">
      <c r="F11994" s="126"/>
    </row>
    <row r="11995" s="64" customFormat="1" ht="13.5" spans="6:6">
      <c r="F11995" s="126"/>
    </row>
    <row r="11996" s="64" customFormat="1" ht="13.5" spans="6:6">
      <c r="F11996" s="126"/>
    </row>
    <row r="11997" s="64" customFormat="1" ht="13.5" spans="6:6">
      <c r="F11997" s="126"/>
    </row>
    <row r="11998" s="64" customFormat="1" ht="13.5" spans="6:6">
      <c r="F11998" s="126"/>
    </row>
    <row r="11999" s="64" customFormat="1" ht="13.5" spans="6:6">
      <c r="F11999" s="126"/>
    </row>
    <row r="12000" s="64" customFormat="1" ht="13.5" spans="6:6">
      <c r="F12000" s="126"/>
    </row>
    <row r="12001" s="64" customFormat="1" ht="13.5" spans="6:6">
      <c r="F12001" s="126"/>
    </row>
    <row r="12002" s="64" customFormat="1" ht="13.5" spans="6:6">
      <c r="F12002" s="126"/>
    </row>
    <row r="12003" s="64" customFormat="1" ht="13.5" spans="6:6">
      <c r="F12003" s="126"/>
    </row>
    <row r="12004" s="64" customFormat="1" ht="13.5" spans="6:6">
      <c r="F12004" s="126"/>
    </row>
    <row r="12005" s="64" customFormat="1" ht="13.5" spans="6:6">
      <c r="F12005" s="126"/>
    </row>
    <row r="12006" s="64" customFormat="1" ht="13.5" spans="6:6">
      <c r="F12006" s="126"/>
    </row>
    <row r="12007" s="64" customFormat="1" ht="13.5" spans="6:6">
      <c r="F12007" s="126"/>
    </row>
    <row r="12008" s="64" customFormat="1" ht="13.5" spans="6:6">
      <c r="F12008" s="126"/>
    </row>
    <row r="12009" s="64" customFormat="1" ht="13.5" spans="6:6">
      <c r="F12009" s="126"/>
    </row>
    <row r="12010" s="64" customFormat="1" ht="13.5" spans="6:6">
      <c r="F12010" s="126"/>
    </row>
    <row r="12011" s="64" customFormat="1" ht="13.5" spans="6:6">
      <c r="F12011" s="126"/>
    </row>
    <row r="12012" s="64" customFormat="1" ht="13.5" spans="6:6">
      <c r="F12012" s="126"/>
    </row>
    <row r="12013" s="64" customFormat="1" ht="13.5" spans="6:6">
      <c r="F12013" s="126"/>
    </row>
    <row r="12014" s="64" customFormat="1" ht="13.5" spans="6:6">
      <c r="F12014" s="126"/>
    </row>
    <row r="12015" s="64" customFormat="1" ht="13.5" spans="6:6">
      <c r="F12015" s="126"/>
    </row>
    <row r="12016" s="64" customFormat="1" ht="13.5" spans="6:6">
      <c r="F12016" s="126"/>
    </row>
    <row r="12017" s="64" customFormat="1" ht="13.5" spans="6:6">
      <c r="F12017" s="126"/>
    </row>
    <row r="12018" s="64" customFormat="1" ht="13.5" spans="6:6">
      <c r="F12018" s="126"/>
    </row>
    <row r="12019" s="64" customFormat="1" ht="13.5" spans="6:6">
      <c r="F12019" s="126"/>
    </row>
    <row r="12020" s="64" customFormat="1" ht="13.5" spans="6:6">
      <c r="F12020" s="126"/>
    </row>
    <row r="12021" s="64" customFormat="1" ht="13.5" spans="6:6">
      <c r="F12021" s="126"/>
    </row>
    <row r="12022" s="64" customFormat="1" ht="13.5" spans="6:6">
      <c r="F12022" s="126"/>
    </row>
    <row r="12023" s="64" customFormat="1" ht="13.5" spans="6:6">
      <c r="F12023" s="126"/>
    </row>
    <row r="12024" s="64" customFormat="1" ht="13.5" spans="6:6">
      <c r="F12024" s="126"/>
    </row>
    <row r="12025" s="64" customFormat="1" ht="13.5" spans="6:6">
      <c r="F12025" s="126"/>
    </row>
    <row r="12026" s="64" customFormat="1" ht="13.5" spans="6:6">
      <c r="F12026" s="126"/>
    </row>
    <row r="12027" s="64" customFormat="1" ht="13.5" spans="6:6">
      <c r="F12027" s="126"/>
    </row>
    <row r="12028" s="64" customFormat="1" ht="13.5" spans="6:6">
      <c r="F12028" s="126"/>
    </row>
    <row r="12029" s="64" customFormat="1" ht="13.5" spans="6:6">
      <c r="F12029" s="126"/>
    </row>
    <row r="12030" s="64" customFormat="1" ht="13.5" spans="6:6">
      <c r="F12030" s="126"/>
    </row>
    <row r="12031" s="64" customFormat="1" ht="13.5" spans="6:6">
      <c r="F12031" s="126"/>
    </row>
    <row r="12032" s="64" customFormat="1" ht="13.5" spans="6:6">
      <c r="F12032" s="126"/>
    </row>
    <row r="12033" s="64" customFormat="1" ht="13.5" spans="6:6">
      <c r="F12033" s="126"/>
    </row>
    <row r="12034" s="64" customFormat="1" ht="13.5" spans="6:6">
      <c r="F12034" s="126"/>
    </row>
    <row r="12035" s="64" customFormat="1" ht="13.5" spans="6:6">
      <c r="F12035" s="126"/>
    </row>
    <row r="12036" s="64" customFormat="1" ht="13.5" spans="6:6">
      <c r="F12036" s="126"/>
    </row>
    <row r="12037" s="64" customFormat="1" ht="13.5" spans="6:6">
      <c r="F12037" s="126"/>
    </row>
    <row r="12038" s="64" customFormat="1" ht="13.5" spans="6:6">
      <c r="F12038" s="126"/>
    </row>
    <row r="12039" s="64" customFormat="1" ht="13.5" spans="6:6">
      <c r="F12039" s="126"/>
    </row>
    <row r="12040" s="64" customFormat="1" ht="13.5" spans="6:6">
      <c r="F12040" s="126"/>
    </row>
    <row r="12041" s="64" customFormat="1" ht="13.5" spans="6:6">
      <c r="F12041" s="126"/>
    </row>
    <row r="12042" s="64" customFormat="1" ht="13.5" spans="6:6">
      <c r="F12042" s="126"/>
    </row>
    <row r="12043" s="64" customFormat="1" ht="13.5" spans="6:6">
      <c r="F12043" s="126"/>
    </row>
    <row r="12044" s="64" customFormat="1" ht="13.5" spans="6:6">
      <c r="F12044" s="126"/>
    </row>
    <row r="12045" s="64" customFormat="1" ht="13.5" spans="6:6">
      <c r="F12045" s="126"/>
    </row>
    <row r="12046" s="64" customFormat="1" ht="13.5" spans="6:6">
      <c r="F12046" s="126"/>
    </row>
    <row r="12047" s="64" customFormat="1" ht="13.5" spans="6:6">
      <c r="F12047" s="126"/>
    </row>
    <row r="12048" s="64" customFormat="1" ht="13.5" spans="6:6">
      <c r="F12048" s="126"/>
    </row>
    <row r="12049" s="64" customFormat="1" ht="13.5" spans="6:6">
      <c r="F12049" s="126"/>
    </row>
    <row r="12050" s="64" customFormat="1" ht="13.5" spans="6:6">
      <c r="F12050" s="126"/>
    </row>
    <row r="12051" s="64" customFormat="1" ht="13.5" spans="6:6">
      <c r="F12051" s="126"/>
    </row>
    <row r="12052" s="64" customFormat="1" ht="13.5" spans="6:6">
      <c r="F12052" s="126"/>
    </row>
    <row r="12053" s="64" customFormat="1" ht="13.5" spans="6:6">
      <c r="F12053" s="126"/>
    </row>
    <row r="12054" s="64" customFormat="1" ht="13.5" spans="6:6">
      <c r="F12054" s="126"/>
    </row>
    <row r="12055" s="64" customFormat="1" ht="13.5" spans="6:6">
      <c r="F12055" s="126"/>
    </row>
    <row r="12056" s="64" customFormat="1" ht="13.5" spans="6:6">
      <c r="F12056" s="126"/>
    </row>
    <row r="12057" s="64" customFormat="1" ht="13.5" spans="6:6">
      <c r="F12057" s="126"/>
    </row>
    <row r="12058" s="64" customFormat="1" ht="13.5" spans="6:6">
      <c r="F12058" s="126"/>
    </row>
    <row r="12059" s="64" customFormat="1" ht="13.5" spans="6:6">
      <c r="F12059" s="126"/>
    </row>
    <row r="12060" s="64" customFormat="1" ht="13.5" spans="6:6">
      <c r="F12060" s="126"/>
    </row>
    <row r="12061" s="64" customFormat="1" ht="13.5" spans="6:6">
      <c r="F12061" s="126"/>
    </row>
    <row r="12062" s="64" customFormat="1" ht="13.5" spans="6:6">
      <c r="F12062" s="126"/>
    </row>
    <row r="12063" s="64" customFormat="1" ht="13.5" spans="6:6">
      <c r="F12063" s="126"/>
    </row>
    <row r="12064" s="64" customFormat="1" ht="13.5" spans="6:6">
      <c r="F12064" s="126"/>
    </row>
    <row r="12065" s="64" customFormat="1" ht="13.5" spans="6:6">
      <c r="F12065" s="126"/>
    </row>
    <row r="12066" s="64" customFormat="1" ht="13.5" spans="6:6">
      <c r="F12066" s="126"/>
    </row>
    <row r="12067" s="64" customFormat="1" ht="13.5" spans="6:6">
      <c r="F12067" s="126"/>
    </row>
    <row r="12068" s="64" customFormat="1" ht="13.5" spans="6:6">
      <c r="F12068" s="126"/>
    </row>
    <row r="12069" s="64" customFormat="1" ht="13.5" spans="6:6">
      <c r="F12069" s="126"/>
    </row>
    <row r="12070" s="64" customFormat="1" ht="13.5" spans="6:6">
      <c r="F12070" s="126"/>
    </row>
    <row r="12071" s="64" customFormat="1" ht="13.5" spans="6:6">
      <c r="F12071" s="126"/>
    </row>
    <row r="12072" s="64" customFormat="1" ht="13.5" spans="6:6">
      <c r="F12072" s="126"/>
    </row>
    <row r="12073" s="64" customFormat="1" ht="13.5" spans="6:6">
      <c r="F12073" s="126"/>
    </row>
    <row r="12074" s="64" customFormat="1" ht="13.5" spans="6:6">
      <c r="F12074" s="126"/>
    </row>
    <row r="12075" s="64" customFormat="1" ht="13.5" spans="6:6">
      <c r="F12075" s="126"/>
    </row>
    <row r="12076" s="64" customFormat="1" ht="13.5" spans="6:6">
      <c r="F12076" s="126"/>
    </row>
    <row r="12077" s="64" customFormat="1" ht="13.5" spans="6:6">
      <c r="F12077" s="126"/>
    </row>
    <row r="12078" s="64" customFormat="1" ht="13.5" spans="6:6">
      <c r="F12078" s="126"/>
    </row>
    <row r="12079" s="64" customFormat="1" ht="13.5" spans="6:6">
      <c r="F12079" s="126"/>
    </row>
    <row r="12080" s="64" customFormat="1" ht="13.5" spans="6:6">
      <c r="F12080" s="126"/>
    </row>
    <row r="12081" s="64" customFormat="1" ht="13.5" spans="6:6">
      <c r="F12081" s="126"/>
    </row>
    <row r="12082" s="64" customFormat="1" ht="13.5" spans="6:6">
      <c r="F12082" s="126"/>
    </row>
    <row r="12083" s="64" customFormat="1" ht="13.5" spans="6:6">
      <c r="F12083" s="126"/>
    </row>
    <row r="12084" s="64" customFormat="1" ht="13.5" spans="6:6">
      <c r="F12084" s="126"/>
    </row>
    <row r="12085" s="64" customFormat="1" ht="13.5" spans="6:6">
      <c r="F12085" s="126"/>
    </row>
    <row r="12086" s="64" customFormat="1" ht="13.5" spans="6:6">
      <c r="F12086" s="126"/>
    </row>
    <row r="12087" s="64" customFormat="1" ht="13.5" spans="6:6">
      <c r="F12087" s="126"/>
    </row>
    <row r="12088" s="64" customFormat="1" ht="13.5" spans="6:6">
      <c r="F12088" s="126"/>
    </row>
    <row r="12089" s="64" customFormat="1" ht="13.5" spans="6:6">
      <c r="F12089" s="126"/>
    </row>
    <row r="12090" s="64" customFormat="1" ht="13.5" spans="6:6">
      <c r="F12090" s="126"/>
    </row>
    <row r="12091" s="64" customFormat="1" ht="13.5" spans="6:6">
      <c r="F12091" s="126"/>
    </row>
    <row r="12092" s="64" customFormat="1" ht="13.5" spans="6:6">
      <c r="F12092" s="126"/>
    </row>
    <row r="12093" s="64" customFormat="1" ht="13.5" spans="6:6">
      <c r="F12093" s="126"/>
    </row>
    <row r="12094" s="64" customFormat="1" ht="13.5" spans="6:6">
      <c r="F12094" s="126"/>
    </row>
    <row r="12095" s="64" customFormat="1" ht="13.5" spans="6:6">
      <c r="F12095" s="126"/>
    </row>
    <row r="12096" s="64" customFormat="1" ht="13.5" spans="6:6">
      <c r="F12096" s="126"/>
    </row>
    <row r="12097" s="64" customFormat="1" ht="13.5" spans="6:6">
      <c r="F12097" s="126"/>
    </row>
    <row r="12098" s="64" customFormat="1" ht="13.5" spans="6:6">
      <c r="F12098" s="126"/>
    </row>
    <row r="12099" s="64" customFormat="1" ht="13.5" spans="6:6">
      <c r="F12099" s="126"/>
    </row>
    <row r="12100" s="64" customFormat="1" ht="13.5" spans="6:6">
      <c r="F12100" s="126"/>
    </row>
    <row r="12101" s="64" customFormat="1" ht="13.5" spans="6:6">
      <c r="F12101" s="126"/>
    </row>
    <row r="12102" s="64" customFormat="1" ht="13.5" spans="6:6">
      <c r="F12102" s="126"/>
    </row>
    <row r="12103" s="64" customFormat="1" ht="13.5" spans="6:6">
      <c r="F12103" s="126"/>
    </row>
    <row r="12104" s="64" customFormat="1" ht="13.5" spans="6:6">
      <c r="F12104" s="126"/>
    </row>
    <row r="12105" s="64" customFormat="1" ht="13.5" spans="6:6">
      <c r="F12105" s="126"/>
    </row>
    <row r="12106" s="64" customFormat="1" ht="13.5" spans="6:6">
      <c r="F12106" s="126"/>
    </row>
    <row r="12107" s="64" customFormat="1" ht="13.5" spans="6:6">
      <c r="F12107" s="126"/>
    </row>
    <row r="12108" s="64" customFormat="1" ht="13.5" spans="6:6">
      <c r="F12108" s="126"/>
    </row>
    <row r="12109" s="64" customFormat="1" ht="13.5" spans="6:6">
      <c r="F12109" s="126"/>
    </row>
    <row r="12110" s="64" customFormat="1" ht="13.5" spans="6:6">
      <c r="F12110" s="126"/>
    </row>
    <row r="12111" s="64" customFormat="1" ht="13.5" spans="6:6">
      <c r="F12111" s="126"/>
    </row>
    <row r="12112" s="64" customFormat="1" ht="13.5" spans="6:6">
      <c r="F12112" s="126"/>
    </row>
    <row r="12113" s="64" customFormat="1" ht="13.5" spans="6:6">
      <c r="F12113" s="126"/>
    </row>
    <row r="12114" s="64" customFormat="1" ht="13.5" spans="6:6">
      <c r="F12114" s="126"/>
    </row>
    <row r="12115" s="64" customFormat="1" ht="13.5" spans="6:6">
      <c r="F12115" s="126"/>
    </row>
    <row r="12116" s="64" customFormat="1" ht="13.5" spans="6:6">
      <c r="F12116" s="126"/>
    </row>
    <row r="12117" s="64" customFormat="1" ht="13.5" spans="6:6">
      <c r="F12117" s="126"/>
    </row>
    <row r="12118" s="64" customFormat="1" ht="13.5" spans="6:6">
      <c r="F12118" s="126"/>
    </row>
    <row r="12119" s="64" customFormat="1" ht="13.5" spans="6:6">
      <c r="F12119" s="126"/>
    </row>
    <row r="12120" s="64" customFormat="1" ht="13.5" spans="6:6">
      <c r="F12120" s="126"/>
    </row>
    <row r="12121" s="64" customFormat="1" ht="13.5" spans="6:6">
      <c r="F12121" s="126"/>
    </row>
    <row r="12122" s="64" customFormat="1" ht="13.5" spans="6:6">
      <c r="F12122" s="126"/>
    </row>
    <row r="12123" s="64" customFormat="1" ht="13.5" spans="6:6">
      <c r="F12123" s="126"/>
    </row>
    <row r="12124" s="64" customFormat="1" ht="13.5" spans="6:6">
      <c r="F12124" s="126"/>
    </row>
    <row r="12125" s="64" customFormat="1" ht="13.5" spans="6:6">
      <c r="F12125" s="126"/>
    </row>
    <row r="12126" s="64" customFormat="1" ht="13.5" spans="6:6">
      <c r="F12126" s="126"/>
    </row>
    <row r="12127" s="64" customFormat="1" ht="13.5" spans="6:6">
      <c r="F12127" s="126"/>
    </row>
    <row r="12128" s="64" customFormat="1" ht="13.5" spans="6:6">
      <c r="F12128" s="126"/>
    </row>
    <row r="12129" s="64" customFormat="1" ht="13.5" spans="6:6">
      <c r="F12129" s="126"/>
    </row>
    <row r="12130" s="64" customFormat="1" ht="13.5" spans="6:6">
      <c r="F12130" s="126"/>
    </row>
    <row r="12131" s="64" customFormat="1" ht="13.5" spans="6:6">
      <c r="F12131" s="126"/>
    </row>
    <row r="12132" s="64" customFormat="1" ht="13.5" spans="6:6">
      <c r="F12132" s="126"/>
    </row>
    <row r="12133" s="64" customFormat="1" ht="13.5" spans="6:6">
      <c r="F12133" s="126"/>
    </row>
    <row r="12134" s="64" customFormat="1" ht="13.5" spans="6:6">
      <c r="F12134" s="126"/>
    </row>
    <row r="12135" s="64" customFormat="1" ht="13.5" spans="6:6">
      <c r="F12135" s="126"/>
    </row>
    <row r="12136" s="64" customFormat="1" ht="13.5" spans="6:6">
      <c r="F12136" s="126"/>
    </row>
    <row r="12137" s="64" customFormat="1" ht="13.5" spans="6:6">
      <c r="F12137" s="126"/>
    </row>
    <row r="12138" s="64" customFormat="1" ht="13.5" spans="6:6">
      <c r="F12138" s="126"/>
    </row>
    <row r="12139" s="64" customFormat="1" ht="13.5" spans="6:6">
      <c r="F12139" s="126"/>
    </row>
    <row r="12140" s="64" customFormat="1" ht="13.5" spans="6:6">
      <c r="F12140" s="126"/>
    </row>
    <row r="12141" s="64" customFormat="1" ht="13.5" spans="6:6">
      <c r="F12141" s="126"/>
    </row>
    <row r="12142" s="64" customFormat="1" ht="13.5" spans="6:6">
      <c r="F12142" s="126"/>
    </row>
    <row r="12143" s="64" customFormat="1" ht="13.5" spans="6:6">
      <c r="F12143" s="126"/>
    </row>
    <row r="12144" s="64" customFormat="1" ht="13.5" spans="6:6">
      <c r="F12144" s="126"/>
    </row>
    <row r="12145" s="64" customFormat="1" ht="13.5" spans="6:6">
      <c r="F12145" s="126"/>
    </row>
    <row r="12146" s="64" customFormat="1" ht="13.5" spans="6:6">
      <c r="F12146" s="126"/>
    </row>
    <row r="12147" s="64" customFormat="1" ht="13.5" spans="6:6">
      <c r="F12147" s="126"/>
    </row>
    <row r="12148" s="64" customFormat="1" ht="13.5" spans="6:6">
      <c r="F12148" s="126"/>
    </row>
    <row r="12149" s="64" customFormat="1" ht="13.5" spans="6:6">
      <c r="F12149" s="126"/>
    </row>
    <row r="12150" s="64" customFormat="1" ht="13.5" spans="6:6">
      <c r="F12150" s="126"/>
    </row>
    <row r="12151" s="64" customFormat="1" ht="13.5" spans="6:6">
      <c r="F12151" s="126"/>
    </row>
    <row r="12152" s="64" customFormat="1" ht="13.5" spans="6:6">
      <c r="F12152" s="126"/>
    </row>
    <row r="12153" s="64" customFormat="1" ht="13.5" spans="6:6">
      <c r="F12153" s="126"/>
    </row>
    <row r="12154" s="64" customFormat="1" ht="13.5" spans="6:6">
      <c r="F12154" s="126"/>
    </row>
    <row r="12155" s="64" customFormat="1" ht="13.5" spans="6:6">
      <c r="F12155" s="126"/>
    </row>
    <row r="12156" s="64" customFormat="1" ht="13.5" spans="6:6">
      <c r="F12156" s="126"/>
    </row>
    <row r="12157" s="64" customFormat="1" ht="13.5" spans="6:6">
      <c r="F12157" s="126"/>
    </row>
    <row r="12158" s="64" customFormat="1" ht="13.5" spans="6:6">
      <c r="F12158" s="126"/>
    </row>
    <row r="12159" s="64" customFormat="1" ht="13.5" spans="6:6">
      <c r="F12159" s="126"/>
    </row>
    <row r="12160" s="64" customFormat="1" ht="13.5" spans="6:6">
      <c r="F12160" s="126"/>
    </row>
    <row r="12161" s="64" customFormat="1" ht="13.5" spans="6:6">
      <c r="F12161" s="126"/>
    </row>
    <row r="12162" s="64" customFormat="1" ht="13.5" spans="6:6">
      <c r="F12162" s="126"/>
    </row>
    <row r="12163" s="64" customFormat="1" ht="13.5" spans="6:6">
      <c r="F12163" s="126"/>
    </row>
    <row r="12164" s="64" customFormat="1" ht="13.5" spans="6:6">
      <c r="F12164" s="126"/>
    </row>
    <row r="12165" s="64" customFormat="1" ht="13.5" spans="6:6">
      <c r="F12165" s="126"/>
    </row>
    <row r="12166" s="64" customFormat="1" ht="13.5" spans="6:6">
      <c r="F12166" s="126"/>
    </row>
    <row r="12167" s="64" customFormat="1" ht="13.5" spans="6:6">
      <c r="F12167" s="126"/>
    </row>
    <row r="12168" s="64" customFormat="1" ht="13.5" spans="6:6">
      <c r="F12168" s="126"/>
    </row>
    <row r="12169" s="64" customFormat="1" ht="13.5" spans="6:6">
      <c r="F12169" s="126"/>
    </row>
    <row r="12170" s="64" customFormat="1" ht="13.5" spans="6:6">
      <c r="F12170" s="126"/>
    </row>
    <row r="12171" s="64" customFormat="1" ht="13.5" spans="6:6">
      <c r="F12171" s="126"/>
    </row>
    <row r="12172" s="64" customFormat="1" ht="13.5" spans="6:6">
      <c r="F12172" s="126"/>
    </row>
    <row r="12173" s="64" customFormat="1" ht="13.5" spans="6:6">
      <c r="F12173" s="126"/>
    </row>
    <row r="12174" s="64" customFormat="1" ht="13.5" spans="6:6">
      <c r="F12174" s="126"/>
    </row>
    <row r="12175" s="64" customFormat="1" ht="13.5" spans="6:6">
      <c r="F12175" s="126"/>
    </row>
    <row r="12176" s="64" customFormat="1" ht="13.5" spans="6:6">
      <c r="F12176" s="126"/>
    </row>
    <row r="12177" s="64" customFormat="1" ht="13.5" spans="6:6">
      <c r="F12177" s="126"/>
    </row>
    <row r="12178" s="64" customFormat="1" ht="13.5" spans="6:6">
      <c r="F12178" s="126"/>
    </row>
    <row r="12179" s="64" customFormat="1" ht="13.5" spans="6:6">
      <c r="F12179" s="126"/>
    </row>
    <row r="12180" s="64" customFormat="1" ht="13.5" spans="6:6">
      <c r="F12180" s="126"/>
    </row>
    <row r="12181" s="64" customFormat="1" ht="13.5" spans="6:6">
      <c r="F12181" s="126"/>
    </row>
    <row r="12182" s="64" customFormat="1" ht="13.5" spans="6:6">
      <c r="F12182" s="126"/>
    </row>
    <row r="12183" s="64" customFormat="1" ht="13.5" spans="6:6">
      <c r="F12183" s="126"/>
    </row>
    <row r="12184" s="64" customFormat="1" ht="13.5" spans="6:6">
      <c r="F12184" s="126"/>
    </row>
    <row r="12185" s="64" customFormat="1" ht="13.5" spans="6:6">
      <c r="F12185" s="126"/>
    </row>
    <row r="12186" s="64" customFormat="1" ht="13.5" spans="6:6">
      <c r="F12186" s="126"/>
    </row>
    <row r="12187" s="64" customFormat="1" ht="13.5" spans="6:6">
      <c r="F12187" s="126"/>
    </row>
    <row r="12188" s="64" customFormat="1" ht="13.5" spans="6:6">
      <c r="F12188" s="126"/>
    </row>
    <row r="12189" s="64" customFormat="1" ht="13.5" spans="6:6">
      <c r="F12189" s="126"/>
    </row>
    <row r="12190" s="64" customFormat="1" ht="13.5" spans="6:6">
      <c r="F12190" s="126"/>
    </row>
    <row r="12191" s="64" customFormat="1" ht="13.5" spans="6:6">
      <c r="F12191" s="126"/>
    </row>
    <row r="12192" s="64" customFormat="1" ht="13.5" spans="6:6">
      <c r="F12192" s="126"/>
    </row>
    <row r="12193" s="64" customFormat="1" ht="13.5" spans="6:6">
      <c r="F12193" s="126"/>
    </row>
    <row r="12194" s="64" customFormat="1" ht="13.5" spans="6:6">
      <c r="F12194" s="126"/>
    </row>
    <row r="12195" s="64" customFormat="1" ht="13.5" spans="6:6">
      <c r="F12195" s="126"/>
    </row>
    <row r="12196" s="64" customFormat="1" ht="13.5" spans="6:6">
      <c r="F12196" s="126"/>
    </row>
    <row r="12197" s="64" customFormat="1" ht="13.5" spans="6:6">
      <c r="F12197" s="126"/>
    </row>
    <row r="12198" s="64" customFormat="1" ht="13.5" spans="6:6">
      <c r="F12198" s="126"/>
    </row>
    <row r="12199" s="64" customFormat="1" ht="13.5" spans="6:6">
      <c r="F12199" s="126"/>
    </row>
    <row r="12200" s="64" customFormat="1" ht="13.5" spans="6:6">
      <c r="F12200" s="126"/>
    </row>
    <row r="12201" s="64" customFormat="1" ht="13.5" spans="6:6">
      <c r="F12201" s="126"/>
    </row>
    <row r="12202" s="64" customFormat="1" ht="13.5" spans="6:6">
      <c r="F12202" s="126"/>
    </row>
    <row r="12203" s="64" customFormat="1" ht="13.5" spans="6:6">
      <c r="F12203" s="126"/>
    </row>
    <row r="12204" s="64" customFormat="1" ht="13.5" spans="6:6">
      <c r="F12204" s="126"/>
    </row>
    <row r="12205" s="64" customFormat="1" ht="13.5" spans="6:6">
      <c r="F12205" s="126"/>
    </row>
    <row r="12206" s="64" customFormat="1" ht="13.5" spans="6:6">
      <c r="F12206" s="126"/>
    </row>
    <row r="12207" s="64" customFormat="1" ht="13.5" spans="6:6">
      <c r="F12207" s="126"/>
    </row>
    <row r="12208" s="64" customFormat="1" ht="13.5" spans="6:6">
      <c r="F12208" s="126"/>
    </row>
    <row r="12209" s="64" customFormat="1" ht="13.5" spans="6:6">
      <c r="F12209" s="126"/>
    </row>
    <row r="12210" s="64" customFormat="1" ht="13.5" spans="6:6">
      <c r="F12210" s="126"/>
    </row>
    <row r="12211" s="64" customFormat="1" ht="13.5" spans="6:6">
      <c r="F12211" s="126"/>
    </row>
    <row r="12212" s="64" customFormat="1" ht="13.5" spans="6:6">
      <c r="F12212" s="126"/>
    </row>
    <row r="12213" s="64" customFormat="1" ht="13.5" spans="6:6">
      <c r="F12213" s="126"/>
    </row>
    <row r="12214" s="64" customFormat="1" ht="13.5" spans="6:6">
      <c r="F12214" s="126"/>
    </row>
    <row r="12215" s="64" customFormat="1" ht="13.5" spans="6:6">
      <c r="F12215" s="126"/>
    </row>
    <row r="12216" s="64" customFormat="1" ht="13.5" spans="6:6">
      <c r="F12216" s="126"/>
    </row>
    <row r="12217" s="64" customFormat="1" ht="13.5" spans="6:6">
      <c r="F12217" s="126"/>
    </row>
    <row r="12218" s="64" customFormat="1" ht="13.5" spans="6:6">
      <c r="F12218" s="126"/>
    </row>
    <row r="12219" s="64" customFormat="1" ht="13.5" spans="6:6">
      <c r="F12219" s="126"/>
    </row>
    <row r="12220" s="64" customFormat="1" ht="13.5" spans="6:6">
      <c r="F12220" s="126"/>
    </row>
    <row r="12221" s="64" customFormat="1" ht="13.5" spans="6:6">
      <c r="F12221" s="126"/>
    </row>
    <row r="12222" s="64" customFormat="1" ht="13.5" spans="6:6">
      <c r="F12222" s="126"/>
    </row>
    <row r="12223" s="64" customFormat="1" ht="13.5" spans="6:6">
      <c r="F12223" s="126"/>
    </row>
    <row r="12224" s="64" customFormat="1" ht="13.5" spans="6:6">
      <c r="F12224" s="126"/>
    </row>
    <row r="12225" s="64" customFormat="1" ht="13.5" spans="6:6">
      <c r="F12225" s="126"/>
    </row>
    <row r="12226" s="64" customFormat="1" ht="13.5" spans="6:6">
      <c r="F12226" s="126"/>
    </row>
    <row r="12227" s="64" customFormat="1" ht="13.5" spans="6:6">
      <c r="F12227" s="126"/>
    </row>
    <row r="12228" s="64" customFormat="1" ht="13.5" spans="6:6">
      <c r="F12228" s="126"/>
    </row>
    <row r="12229" s="64" customFormat="1" ht="13.5" spans="6:6">
      <c r="F12229" s="126"/>
    </row>
    <row r="12230" s="64" customFormat="1" ht="13.5" spans="6:6">
      <c r="F12230" s="126"/>
    </row>
    <row r="12231" s="64" customFormat="1" ht="13.5" spans="6:6">
      <c r="F12231" s="126"/>
    </row>
    <row r="12232" s="64" customFormat="1" ht="13.5" spans="6:6">
      <c r="F12232" s="126"/>
    </row>
    <row r="12233" s="64" customFormat="1" ht="13.5" spans="6:6">
      <c r="F12233" s="126"/>
    </row>
    <row r="12234" s="64" customFormat="1" ht="13.5" spans="6:6">
      <c r="F12234" s="126"/>
    </row>
    <row r="12235" s="64" customFormat="1" ht="13.5" spans="6:6">
      <c r="F12235" s="126"/>
    </row>
    <row r="12236" s="64" customFormat="1" ht="13.5" spans="6:6">
      <c r="F12236" s="126"/>
    </row>
    <row r="12237" s="64" customFormat="1" ht="13.5" spans="6:6">
      <c r="F12237" s="126"/>
    </row>
    <row r="12238" s="64" customFormat="1" ht="13.5" spans="6:6">
      <c r="F12238" s="126"/>
    </row>
    <row r="12239" s="64" customFormat="1" ht="13.5" spans="6:6">
      <c r="F12239" s="126"/>
    </row>
    <row r="12240" s="64" customFormat="1" ht="13.5" spans="6:6">
      <c r="F12240" s="126"/>
    </row>
    <row r="12241" s="64" customFormat="1" ht="13.5" spans="6:6">
      <c r="F12241" s="126"/>
    </row>
    <row r="12242" s="64" customFormat="1" ht="13.5" spans="6:6">
      <c r="F12242" s="126"/>
    </row>
    <row r="12243" s="64" customFormat="1" ht="13.5" spans="6:6">
      <c r="F12243" s="126"/>
    </row>
    <row r="12244" s="64" customFormat="1" ht="13.5" spans="6:6">
      <c r="F12244" s="126"/>
    </row>
    <row r="12245" s="64" customFormat="1" ht="13.5" spans="6:6">
      <c r="F12245" s="126"/>
    </row>
    <row r="12246" s="64" customFormat="1" ht="13.5" spans="6:6">
      <c r="F12246" s="126"/>
    </row>
    <row r="12247" s="64" customFormat="1" ht="13.5" spans="6:6">
      <c r="F12247" s="126"/>
    </row>
    <row r="12248" s="64" customFormat="1" ht="13.5" spans="6:6">
      <c r="F12248" s="126"/>
    </row>
    <row r="12249" s="64" customFormat="1" ht="13.5" spans="6:6">
      <c r="F12249" s="126"/>
    </row>
    <row r="12250" s="64" customFormat="1" ht="13.5" spans="6:6">
      <c r="F12250" s="126"/>
    </row>
    <row r="12251" s="64" customFormat="1" ht="13.5" spans="6:6">
      <c r="F12251" s="126"/>
    </row>
    <row r="12252" s="64" customFormat="1" ht="13.5" spans="6:6">
      <c r="F12252" s="126"/>
    </row>
    <row r="12253" s="64" customFormat="1" ht="13.5" spans="6:6">
      <c r="F12253" s="126"/>
    </row>
    <row r="12254" s="64" customFormat="1" ht="13.5" spans="6:6">
      <c r="F12254" s="126"/>
    </row>
    <row r="12255" s="64" customFormat="1" ht="13.5" spans="6:6">
      <c r="F12255" s="126"/>
    </row>
    <row r="12256" s="64" customFormat="1" ht="13.5" spans="6:6">
      <c r="F12256" s="126"/>
    </row>
    <row r="12257" s="64" customFormat="1" ht="13.5" spans="6:6">
      <c r="F12257" s="126"/>
    </row>
    <row r="12258" s="64" customFormat="1" ht="13.5" spans="6:6">
      <c r="F12258" s="126"/>
    </row>
    <row r="12259" s="64" customFormat="1" ht="13.5" spans="6:6">
      <c r="F12259" s="126"/>
    </row>
    <row r="12260" s="64" customFormat="1" ht="13.5" spans="6:6">
      <c r="F12260" s="126"/>
    </row>
    <row r="12261" s="64" customFormat="1" ht="13.5" spans="6:6">
      <c r="F12261" s="126"/>
    </row>
    <row r="12262" s="64" customFormat="1" ht="13.5" spans="6:6">
      <c r="F12262" s="126"/>
    </row>
    <row r="12263" s="64" customFormat="1" ht="13.5" spans="6:6">
      <c r="F12263" s="126"/>
    </row>
    <row r="12264" s="64" customFormat="1" ht="13.5" spans="6:6">
      <c r="F12264" s="126"/>
    </row>
    <row r="12265" s="64" customFormat="1" ht="13.5" spans="6:6">
      <c r="F12265" s="126"/>
    </row>
    <row r="12266" s="64" customFormat="1" ht="13.5" spans="6:6">
      <c r="F12266" s="126"/>
    </row>
    <row r="12267" s="64" customFormat="1" ht="13.5" spans="6:6">
      <c r="F12267" s="126"/>
    </row>
    <row r="12268" s="64" customFormat="1" ht="13.5" spans="6:6">
      <c r="F12268" s="126"/>
    </row>
    <row r="12269" s="64" customFormat="1" ht="13.5" spans="6:6">
      <c r="F12269" s="126"/>
    </row>
    <row r="12270" s="64" customFormat="1" ht="13.5" spans="6:6">
      <c r="F12270" s="126"/>
    </row>
    <row r="12271" s="64" customFormat="1" ht="13.5" spans="6:6">
      <c r="F12271" s="126"/>
    </row>
    <row r="12272" s="64" customFormat="1" ht="13.5" spans="6:6">
      <c r="F12272" s="126"/>
    </row>
    <row r="12273" s="64" customFormat="1" ht="13.5" spans="6:6">
      <c r="F12273" s="126"/>
    </row>
    <row r="12274" s="64" customFormat="1" ht="13.5" spans="6:6">
      <c r="F12274" s="126"/>
    </row>
    <row r="12275" s="64" customFormat="1" ht="13.5" spans="6:6">
      <c r="F12275" s="126"/>
    </row>
    <row r="12276" s="64" customFormat="1" ht="13.5" spans="6:6">
      <c r="F12276" s="126"/>
    </row>
    <row r="12277" s="64" customFormat="1" ht="13.5" spans="6:6">
      <c r="F12277" s="126"/>
    </row>
    <row r="12278" s="64" customFormat="1" ht="13.5" spans="6:6">
      <c r="F12278" s="126"/>
    </row>
    <row r="12279" s="64" customFormat="1" ht="13.5" spans="6:6">
      <c r="F12279" s="126"/>
    </row>
    <row r="12280" s="64" customFormat="1" ht="13.5" spans="6:6">
      <c r="F12280" s="126"/>
    </row>
    <row r="12281" s="64" customFormat="1" ht="13.5" spans="6:6">
      <c r="F12281" s="126"/>
    </row>
    <row r="12282" s="64" customFormat="1" ht="13.5" spans="6:6">
      <c r="F12282" s="126"/>
    </row>
    <row r="12283" s="64" customFormat="1" ht="13.5" spans="6:6">
      <c r="F12283" s="126"/>
    </row>
    <row r="12284" s="64" customFormat="1" ht="13.5" spans="6:6">
      <c r="F12284" s="126"/>
    </row>
    <row r="12285" s="64" customFormat="1" ht="13.5" spans="6:6">
      <c r="F12285" s="126"/>
    </row>
    <row r="12286" s="64" customFormat="1" ht="13.5" spans="6:6">
      <c r="F12286" s="126"/>
    </row>
    <row r="12287" s="64" customFormat="1" ht="13.5" spans="6:6">
      <c r="F12287" s="126"/>
    </row>
    <row r="12288" s="64" customFormat="1" ht="13.5" spans="6:6">
      <c r="F12288" s="126"/>
    </row>
    <row r="12289" s="64" customFormat="1" ht="13.5" spans="6:6">
      <c r="F12289" s="126"/>
    </row>
    <row r="12290" s="64" customFormat="1" ht="13.5" spans="6:6">
      <c r="F12290" s="126"/>
    </row>
    <row r="12291" s="64" customFormat="1" ht="13.5" spans="6:6">
      <c r="F12291" s="126"/>
    </row>
    <row r="12292" s="64" customFormat="1" ht="13.5" spans="6:6">
      <c r="F12292" s="126"/>
    </row>
    <row r="12293" s="64" customFormat="1" ht="13.5" spans="6:6">
      <c r="F12293" s="126"/>
    </row>
    <row r="12294" s="64" customFormat="1" ht="13.5" spans="6:6">
      <c r="F12294" s="126"/>
    </row>
    <row r="12295" s="64" customFormat="1" ht="13.5" spans="6:6">
      <c r="F12295" s="126"/>
    </row>
    <row r="12296" s="64" customFormat="1" ht="13.5" spans="6:6">
      <c r="F12296" s="126"/>
    </row>
    <row r="12297" s="64" customFormat="1" ht="13.5" spans="6:6">
      <c r="F12297" s="126"/>
    </row>
    <row r="12298" s="64" customFormat="1" ht="13.5" spans="6:6">
      <c r="F12298" s="126"/>
    </row>
    <row r="12299" s="64" customFormat="1" ht="13.5" spans="6:6">
      <c r="F12299" s="126"/>
    </row>
    <row r="12300" s="64" customFormat="1" ht="13.5" spans="6:6">
      <c r="F12300" s="126"/>
    </row>
    <row r="12301" s="64" customFormat="1" ht="13.5" spans="6:6">
      <c r="F12301" s="126"/>
    </row>
    <row r="12302" s="64" customFormat="1" ht="13.5" spans="6:6">
      <c r="F12302" s="126"/>
    </row>
    <row r="12303" s="64" customFormat="1" ht="13.5" spans="6:6">
      <c r="F12303" s="126"/>
    </row>
    <row r="12304" s="64" customFormat="1" ht="13.5" spans="6:6">
      <c r="F12304" s="126"/>
    </row>
    <row r="12305" s="64" customFormat="1" ht="13.5" spans="6:6">
      <c r="F12305" s="126"/>
    </row>
    <row r="12306" s="64" customFormat="1" ht="13.5" spans="6:6">
      <c r="F12306" s="126"/>
    </row>
    <row r="12307" s="64" customFormat="1" ht="13.5" spans="6:6">
      <c r="F12307" s="126"/>
    </row>
    <row r="12308" s="64" customFormat="1" ht="13.5" spans="6:6">
      <c r="F12308" s="126"/>
    </row>
    <row r="12309" s="64" customFormat="1" ht="13.5" spans="6:6">
      <c r="F12309" s="126"/>
    </row>
    <row r="12310" s="64" customFormat="1" ht="13.5" spans="6:6">
      <c r="F12310" s="126"/>
    </row>
    <row r="12311" s="64" customFormat="1" ht="13.5" spans="6:6">
      <c r="F12311" s="126"/>
    </row>
    <row r="12312" s="64" customFormat="1" ht="13.5" spans="6:6">
      <c r="F12312" s="126"/>
    </row>
    <row r="12313" s="64" customFormat="1" ht="13.5" spans="6:6">
      <c r="F12313" s="126"/>
    </row>
    <row r="12314" s="64" customFormat="1" ht="13.5" spans="6:6">
      <c r="F12314" s="126"/>
    </row>
    <row r="12315" s="64" customFormat="1" ht="13.5" spans="6:6">
      <c r="F12315" s="126"/>
    </row>
    <row r="12316" s="64" customFormat="1" ht="13.5" spans="6:6">
      <c r="F12316" s="126"/>
    </row>
    <row r="12317" s="64" customFormat="1" ht="13.5" spans="6:6">
      <c r="F12317" s="126"/>
    </row>
    <row r="12318" s="64" customFormat="1" ht="13.5" spans="6:6">
      <c r="F12318" s="126"/>
    </row>
    <row r="12319" s="64" customFormat="1" ht="13.5" spans="6:6">
      <c r="F12319" s="126"/>
    </row>
    <row r="12320" s="64" customFormat="1" ht="13.5" spans="6:6">
      <c r="F12320" s="126"/>
    </row>
    <row r="12321" s="64" customFormat="1" ht="13.5" spans="6:6">
      <c r="F12321" s="126"/>
    </row>
    <row r="12322" s="64" customFormat="1" ht="13.5" spans="6:6">
      <c r="F12322" s="126"/>
    </row>
    <row r="12323" s="64" customFormat="1" ht="13.5" spans="6:6">
      <c r="F12323" s="126"/>
    </row>
    <row r="12324" s="64" customFormat="1" ht="13.5" spans="6:6">
      <c r="F12324" s="126"/>
    </row>
    <row r="12325" s="64" customFormat="1" ht="13.5" spans="6:6">
      <c r="F12325" s="126"/>
    </row>
    <row r="12326" s="64" customFormat="1" ht="13.5" spans="6:6">
      <c r="F12326" s="126"/>
    </row>
    <row r="12327" s="64" customFormat="1" ht="13.5" spans="6:6">
      <c r="F12327" s="126"/>
    </row>
    <row r="12328" s="64" customFormat="1" ht="13.5" spans="6:6">
      <c r="F12328" s="126"/>
    </row>
    <row r="12329" s="64" customFormat="1" ht="13.5" spans="6:6">
      <c r="F12329" s="126"/>
    </row>
    <row r="12330" s="64" customFormat="1" ht="13.5" spans="6:6">
      <c r="F12330" s="126"/>
    </row>
    <row r="12331" s="64" customFormat="1" ht="13.5" spans="6:6">
      <c r="F12331" s="126"/>
    </row>
    <row r="12332" s="64" customFormat="1" ht="13.5" spans="6:6">
      <c r="F12332" s="126"/>
    </row>
    <row r="12333" s="64" customFormat="1" ht="13.5" spans="6:6">
      <c r="F12333" s="126"/>
    </row>
    <row r="12334" s="64" customFormat="1" ht="13.5" spans="6:6">
      <c r="F12334" s="126"/>
    </row>
    <row r="12335" s="64" customFormat="1" ht="13.5" spans="6:6">
      <c r="F12335" s="126"/>
    </row>
    <row r="12336" s="64" customFormat="1" ht="13.5" spans="6:6">
      <c r="F12336" s="126"/>
    </row>
    <row r="12337" s="64" customFormat="1" ht="13.5" spans="6:6">
      <c r="F12337" s="126"/>
    </row>
    <row r="12338" s="64" customFormat="1" ht="13.5" spans="6:6">
      <c r="F12338" s="126"/>
    </row>
    <row r="12339" s="64" customFormat="1" ht="13.5" spans="6:6">
      <c r="F12339" s="126"/>
    </row>
    <row r="12340" s="64" customFormat="1" ht="13.5" spans="6:6">
      <c r="F12340" s="126"/>
    </row>
    <row r="12341" s="64" customFormat="1" ht="13.5" spans="6:6">
      <c r="F12341" s="126"/>
    </row>
    <row r="12342" s="64" customFormat="1" ht="13.5" spans="6:6">
      <c r="F12342" s="126"/>
    </row>
    <row r="12343" s="64" customFormat="1" ht="13.5" spans="6:6">
      <c r="F12343" s="126"/>
    </row>
    <row r="12344" s="64" customFormat="1" ht="13.5" spans="6:6">
      <c r="F12344" s="126"/>
    </row>
    <row r="12345" s="64" customFormat="1" ht="13.5" spans="6:6">
      <c r="F12345" s="126"/>
    </row>
    <row r="12346" s="64" customFormat="1" ht="13.5" spans="6:6">
      <c r="F12346" s="126"/>
    </row>
    <row r="12347" s="64" customFormat="1" ht="13.5" spans="6:6">
      <c r="F12347" s="126"/>
    </row>
    <row r="12348" s="64" customFormat="1" ht="13.5" spans="6:6">
      <c r="F12348" s="126"/>
    </row>
    <row r="12349" s="64" customFormat="1" ht="13.5" spans="6:6">
      <c r="F12349" s="126"/>
    </row>
    <row r="12350" s="64" customFormat="1" ht="13.5" spans="6:6">
      <c r="F12350" s="126"/>
    </row>
    <row r="12351" s="64" customFormat="1" ht="13.5" spans="6:6">
      <c r="F12351" s="126"/>
    </row>
    <row r="12352" s="64" customFormat="1" ht="13.5" spans="6:6">
      <c r="F12352" s="126"/>
    </row>
    <row r="12353" s="64" customFormat="1" ht="13.5" spans="6:6">
      <c r="F12353" s="126"/>
    </row>
    <row r="12354" s="64" customFormat="1" ht="13.5" spans="6:6">
      <c r="F12354" s="126"/>
    </row>
    <row r="12355" s="64" customFormat="1" ht="13.5" spans="6:6">
      <c r="F12355" s="126"/>
    </row>
    <row r="12356" s="64" customFormat="1" ht="13.5" spans="6:6">
      <c r="F12356" s="126"/>
    </row>
    <row r="12357" s="64" customFormat="1" ht="13.5" spans="6:6">
      <c r="F12357" s="126"/>
    </row>
    <row r="12358" s="64" customFormat="1" ht="13.5" spans="6:6">
      <c r="F12358" s="126"/>
    </row>
    <row r="12359" s="64" customFormat="1" ht="13.5" spans="6:6">
      <c r="F12359" s="126"/>
    </row>
    <row r="12360" s="64" customFormat="1" ht="13.5" spans="6:6">
      <c r="F12360" s="126"/>
    </row>
    <row r="12361" s="64" customFormat="1" ht="13.5" spans="6:6">
      <c r="F12361" s="126"/>
    </row>
    <row r="12362" s="64" customFormat="1" ht="13.5" spans="6:6">
      <c r="F12362" s="126"/>
    </row>
    <row r="12363" s="64" customFormat="1" ht="13.5" spans="6:6">
      <c r="F12363" s="126"/>
    </row>
    <row r="12364" s="64" customFormat="1" ht="13.5" spans="6:6">
      <c r="F12364" s="126"/>
    </row>
    <row r="12365" s="64" customFormat="1" ht="13.5" spans="6:6">
      <c r="F12365" s="126"/>
    </row>
    <row r="12366" s="64" customFormat="1" ht="13.5" spans="6:6">
      <c r="F12366" s="126"/>
    </row>
    <row r="12367" s="64" customFormat="1" ht="13.5" spans="6:6">
      <c r="F12367" s="126"/>
    </row>
    <row r="12368" s="64" customFormat="1" ht="13.5" spans="6:6">
      <c r="F12368" s="126"/>
    </row>
    <row r="12369" s="64" customFormat="1" ht="13.5" spans="6:6">
      <c r="F12369" s="126"/>
    </row>
    <row r="12370" s="64" customFormat="1" ht="13.5" spans="6:6">
      <c r="F12370" s="126"/>
    </row>
    <row r="12371" s="64" customFormat="1" ht="13.5" spans="6:6">
      <c r="F12371" s="126"/>
    </row>
    <row r="12372" s="64" customFormat="1" ht="13.5" spans="6:6">
      <c r="F12372" s="126"/>
    </row>
    <row r="12373" s="64" customFormat="1" ht="13.5" spans="6:6">
      <c r="F12373" s="126"/>
    </row>
    <row r="12374" s="64" customFormat="1" ht="13.5" spans="6:6">
      <c r="F12374" s="126"/>
    </row>
    <row r="12375" s="64" customFormat="1" ht="13.5" spans="6:6">
      <c r="F12375" s="126"/>
    </row>
    <row r="12376" s="64" customFormat="1" ht="13.5" spans="6:6">
      <c r="F12376" s="126"/>
    </row>
    <row r="12377" s="64" customFormat="1" ht="13.5" spans="6:6">
      <c r="F12377" s="126"/>
    </row>
    <row r="12378" s="64" customFormat="1" ht="13.5" spans="6:6">
      <c r="F12378" s="126"/>
    </row>
    <row r="12379" s="64" customFormat="1" ht="13.5" spans="6:6">
      <c r="F12379" s="126"/>
    </row>
    <row r="12380" s="64" customFormat="1" ht="13.5" spans="6:6">
      <c r="F12380" s="126"/>
    </row>
    <row r="12381" s="64" customFormat="1" ht="13.5" spans="6:6">
      <c r="F12381" s="126"/>
    </row>
    <row r="12382" s="64" customFormat="1" ht="13.5" spans="6:6">
      <c r="F12382" s="126"/>
    </row>
    <row r="12383" s="64" customFormat="1" ht="13.5" spans="6:6">
      <c r="F12383" s="126"/>
    </row>
    <row r="12384" s="64" customFormat="1" ht="13.5" spans="6:6">
      <c r="F12384" s="126"/>
    </row>
    <row r="12385" s="64" customFormat="1" ht="13.5" spans="6:6">
      <c r="F12385" s="126"/>
    </row>
    <row r="12386" s="64" customFormat="1" ht="13.5" spans="6:6">
      <c r="F12386" s="126"/>
    </row>
    <row r="12387" s="64" customFormat="1" ht="13.5" spans="6:6">
      <c r="F12387" s="126"/>
    </row>
    <row r="12388" s="64" customFormat="1" ht="13.5" spans="6:6">
      <c r="F12388" s="126"/>
    </row>
    <row r="12389" s="64" customFormat="1" ht="13.5" spans="6:6">
      <c r="F12389" s="126"/>
    </row>
    <row r="12390" s="64" customFormat="1" ht="13.5" spans="6:6">
      <c r="F12390" s="126"/>
    </row>
    <row r="12391" s="64" customFormat="1" ht="13.5" spans="6:6">
      <c r="F12391" s="126"/>
    </row>
    <row r="12392" s="64" customFormat="1" ht="13.5" spans="6:6">
      <c r="F12392" s="126"/>
    </row>
    <row r="12393" s="64" customFormat="1" ht="13.5" spans="6:6">
      <c r="F12393" s="126"/>
    </row>
    <row r="12394" s="64" customFormat="1" ht="13.5" spans="6:6">
      <c r="F12394" s="126"/>
    </row>
    <row r="12395" s="64" customFormat="1" ht="13.5" spans="6:6">
      <c r="F12395" s="126"/>
    </row>
    <row r="12396" s="64" customFormat="1" ht="13.5" spans="6:6">
      <c r="F12396" s="126"/>
    </row>
    <row r="12397" s="64" customFormat="1" ht="13.5" spans="6:6">
      <c r="F12397" s="126"/>
    </row>
    <row r="12398" s="64" customFormat="1" ht="13.5" spans="6:6">
      <c r="F12398" s="126"/>
    </row>
    <row r="12399" s="64" customFormat="1" ht="13.5" spans="6:6">
      <c r="F12399" s="126"/>
    </row>
    <row r="12400" s="64" customFormat="1" ht="13.5" spans="6:6">
      <c r="F12400" s="126"/>
    </row>
    <row r="12401" s="64" customFormat="1" ht="13.5" spans="6:6">
      <c r="F12401" s="126"/>
    </row>
    <row r="12402" s="64" customFormat="1" ht="13.5" spans="6:6">
      <c r="F12402" s="126"/>
    </row>
    <row r="12403" s="64" customFormat="1" ht="13.5" spans="6:6">
      <c r="F12403" s="126"/>
    </row>
    <row r="12404" s="64" customFormat="1" ht="13.5" spans="6:6">
      <c r="F12404" s="126"/>
    </row>
    <row r="12405" s="64" customFormat="1" ht="13.5" spans="6:6">
      <c r="F12405" s="126"/>
    </row>
    <row r="12406" s="64" customFormat="1" ht="13.5" spans="6:6">
      <c r="F12406" s="126"/>
    </row>
    <row r="12407" s="64" customFormat="1" ht="13.5" spans="6:6">
      <c r="F12407" s="126"/>
    </row>
    <row r="12408" s="64" customFormat="1" ht="13.5" spans="6:6">
      <c r="F12408" s="126"/>
    </row>
    <row r="12409" s="64" customFormat="1" ht="13.5" spans="6:6">
      <c r="F12409" s="126"/>
    </row>
    <row r="12410" s="64" customFormat="1" ht="13.5" spans="6:6">
      <c r="F12410" s="126"/>
    </row>
    <row r="12411" s="64" customFormat="1" ht="13.5" spans="6:6">
      <c r="F12411" s="126"/>
    </row>
    <row r="12412" s="64" customFormat="1" ht="13.5" spans="6:6">
      <c r="F12412" s="126"/>
    </row>
    <row r="12413" s="64" customFormat="1" ht="13.5" spans="6:6">
      <c r="F12413" s="126"/>
    </row>
    <row r="12414" s="64" customFormat="1" ht="13.5" spans="6:6">
      <c r="F12414" s="126"/>
    </row>
    <row r="12415" s="64" customFormat="1" ht="13.5" spans="6:6">
      <c r="F12415" s="126"/>
    </row>
    <row r="12416" s="64" customFormat="1" ht="13.5" spans="6:6">
      <c r="F12416" s="126"/>
    </row>
    <row r="12417" s="64" customFormat="1" ht="13.5" spans="6:6">
      <c r="F12417" s="126"/>
    </row>
    <row r="12418" s="64" customFormat="1" ht="13.5" spans="6:6">
      <c r="F12418" s="126"/>
    </row>
    <row r="12419" s="64" customFormat="1" ht="13.5" spans="6:6">
      <c r="F12419" s="126"/>
    </row>
    <row r="12420" s="64" customFormat="1" ht="13.5" spans="6:6">
      <c r="F12420" s="126"/>
    </row>
    <row r="12421" s="64" customFormat="1" ht="13.5" spans="6:6">
      <c r="F12421" s="126"/>
    </row>
    <row r="12422" s="64" customFormat="1" ht="13.5" spans="6:6">
      <c r="F12422" s="126"/>
    </row>
    <row r="12423" s="64" customFormat="1" ht="13.5" spans="6:6">
      <c r="F12423" s="126"/>
    </row>
    <row r="12424" s="64" customFormat="1" ht="13.5" spans="6:6">
      <c r="F12424" s="126"/>
    </row>
    <row r="12425" s="64" customFormat="1" ht="13.5" spans="6:6">
      <c r="F12425" s="126"/>
    </row>
    <row r="12426" s="64" customFormat="1" ht="13.5" spans="6:6">
      <c r="F12426" s="126"/>
    </row>
    <row r="12427" s="64" customFormat="1" ht="13.5" spans="6:6">
      <c r="F12427" s="126"/>
    </row>
    <row r="12428" s="64" customFormat="1" ht="13.5" spans="6:6">
      <c r="F12428" s="126"/>
    </row>
    <row r="12429" s="64" customFormat="1" ht="13.5" spans="6:6">
      <c r="F12429" s="126"/>
    </row>
    <row r="12430" s="64" customFormat="1" ht="13.5" spans="6:6">
      <c r="F12430" s="126"/>
    </row>
    <row r="12431" s="64" customFormat="1" ht="13.5" spans="6:6">
      <c r="F12431" s="126"/>
    </row>
    <row r="12432" s="64" customFormat="1" ht="13.5" spans="6:6">
      <c r="F12432" s="126"/>
    </row>
    <row r="12433" s="64" customFormat="1" ht="13.5" spans="6:6">
      <c r="F12433" s="126"/>
    </row>
    <row r="12434" s="64" customFormat="1" ht="13.5" spans="6:6">
      <c r="F12434" s="126"/>
    </row>
    <row r="12435" s="64" customFormat="1" ht="13.5" spans="6:6">
      <c r="F12435" s="126"/>
    </row>
    <row r="12436" s="64" customFormat="1" ht="13.5" spans="6:6">
      <c r="F12436" s="126"/>
    </row>
    <row r="12437" s="64" customFormat="1" ht="13.5" spans="6:6">
      <c r="F12437" s="126"/>
    </row>
    <row r="12438" s="64" customFormat="1" ht="13.5" spans="6:6">
      <c r="F12438" s="126"/>
    </row>
    <row r="12439" s="64" customFormat="1" ht="13.5" spans="6:6">
      <c r="F12439" s="126"/>
    </row>
    <row r="12440" s="64" customFormat="1" ht="13.5" spans="6:6">
      <c r="F12440" s="126"/>
    </row>
    <row r="12441" s="64" customFormat="1" ht="13.5" spans="6:6">
      <c r="F12441" s="126"/>
    </row>
    <row r="12442" s="64" customFormat="1" ht="13.5" spans="6:6">
      <c r="F12442" s="126"/>
    </row>
    <row r="12443" s="64" customFormat="1" ht="13.5" spans="6:6">
      <c r="F12443" s="126"/>
    </row>
    <row r="12444" s="64" customFormat="1" ht="13.5" spans="6:6">
      <c r="F12444" s="126"/>
    </row>
    <row r="12445" s="64" customFormat="1" ht="13.5" spans="6:6">
      <c r="F12445" s="126"/>
    </row>
    <row r="12446" s="64" customFormat="1" ht="13.5" spans="6:6">
      <c r="F12446" s="126"/>
    </row>
    <row r="12447" s="64" customFormat="1" ht="13.5" spans="6:6">
      <c r="F12447" s="126"/>
    </row>
    <row r="12448" s="64" customFormat="1" ht="13.5" spans="6:6">
      <c r="F12448" s="126"/>
    </row>
    <row r="12449" s="64" customFormat="1" ht="13.5" spans="6:6">
      <c r="F12449" s="126"/>
    </row>
    <row r="12450" s="64" customFormat="1" ht="13.5" spans="6:6">
      <c r="F12450" s="126"/>
    </row>
    <row r="12451" s="64" customFormat="1" ht="13.5" spans="6:6">
      <c r="F12451" s="126"/>
    </row>
    <row r="12452" s="64" customFormat="1" ht="13.5" spans="6:6">
      <c r="F12452" s="126"/>
    </row>
    <row r="12453" s="64" customFormat="1" ht="13.5" spans="6:6">
      <c r="F12453" s="126"/>
    </row>
    <row r="12454" s="64" customFormat="1" ht="13.5" spans="6:6">
      <c r="F12454" s="126"/>
    </row>
    <row r="12455" s="64" customFormat="1" ht="13.5" spans="6:6">
      <c r="F12455" s="126"/>
    </row>
    <row r="12456" s="64" customFormat="1" ht="13.5" spans="6:6">
      <c r="F12456" s="126"/>
    </row>
    <row r="12457" s="64" customFormat="1" ht="13.5" spans="6:6">
      <c r="F12457" s="126"/>
    </row>
    <row r="12458" s="64" customFormat="1" ht="13.5" spans="6:6">
      <c r="F12458" s="126"/>
    </row>
    <row r="12459" s="64" customFormat="1" ht="13.5" spans="6:6">
      <c r="F12459" s="126"/>
    </row>
    <row r="12460" s="64" customFormat="1" ht="13.5" spans="6:6">
      <c r="F12460" s="126"/>
    </row>
    <row r="12461" s="64" customFormat="1" ht="13.5" spans="6:6">
      <c r="F12461" s="126"/>
    </row>
    <row r="12462" s="64" customFormat="1" ht="13.5" spans="6:6">
      <c r="F12462" s="126"/>
    </row>
    <row r="12463" s="64" customFormat="1" ht="13.5" spans="6:6">
      <c r="F12463" s="126"/>
    </row>
    <row r="12464" s="64" customFormat="1" ht="13.5" spans="6:6">
      <c r="F12464" s="126"/>
    </row>
    <row r="12465" s="64" customFormat="1" ht="13.5" spans="6:6">
      <c r="F12465" s="126"/>
    </row>
    <row r="12466" s="64" customFormat="1" ht="13.5" spans="6:6">
      <c r="F12466" s="126"/>
    </row>
    <row r="12467" s="64" customFormat="1" ht="13.5" spans="6:6">
      <c r="F12467" s="126"/>
    </row>
    <row r="12468" s="64" customFormat="1" ht="13.5" spans="6:6">
      <c r="F12468" s="126"/>
    </row>
    <row r="12469" s="64" customFormat="1" ht="13.5" spans="6:6">
      <c r="F12469" s="126"/>
    </row>
    <row r="12470" s="64" customFormat="1" ht="13.5" spans="6:6">
      <c r="F12470" s="126"/>
    </row>
    <row r="12471" s="64" customFormat="1" ht="13.5" spans="6:6">
      <c r="F12471" s="126"/>
    </row>
    <row r="12472" s="64" customFormat="1" ht="13.5" spans="6:6">
      <c r="F12472" s="126"/>
    </row>
    <row r="12473" s="64" customFormat="1" ht="13.5" spans="6:6">
      <c r="F12473" s="126"/>
    </row>
    <row r="12474" s="64" customFormat="1" ht="13.5" spans="6:6">
      <c r="F12474" s="126"/>
    </row>
    <row r="12475" s="64" customFormat="1" ht="13.5" spans="6:6">
      <c r="F12475" s="126"/>
    </row>
    <row r="12476" s="64" customFormat="1" ht="13.5" spans="6:6">
      <c r="F12476" s="126"/>
    </row>
    <row r="12477" s="64" customFormat="1" ht="13.5" spans="6:6">
      <c r="F12477" s="126"/>
    </row>
    <row r="12478" s="64" customFormat="1" ht="13.5" spans="6:6">
      <c r="F12478" s="126"/>
    </row>
    <row r="12479" s="64" customFormat="1" ht="13.5" spans="6:6">
      <c r="F12479" s="126"/>
    </row>
    <row r="12480" s="64" customFormat="1" ht="13.5" spans="6:6">
      <c r="F12480" s="126"/>
    </row>
    <row r="12481" s="64" customFormat="1" ht="13.5" spans="6:6">
      <c r="F12481" s="126"/>
    </row>
    <row r="12482" s="64" customFormat="1" ht="13.5" spans="6:6">
      <c r="F12482" s="126"/>
    </row>
    <row r="12483" s="64" customFormat="1" ht="13.5" spans="6:6">
      <c r="F12483" s="126"/>
    </row>
    <row r="12484" s="64" customFormat="1" ht="13.5" spans="6:6">
      <c r="F12484" s="126"/>
    </row>
    <row r="12485" s="64" customFormat="1" ht="13.5" spans="6:6">
      <c r="F12485" s="126"/>
    </row>
    <row r="12486" s="64" customFormat="1" ht="13.5" spans="6:6">
      <c r="F12486" s="126"/>
    </row>
    <row r="12487" s="64" customFormat="1" ht="13.5" spans="6:6">
      <c r="F12487" s="126"/>
    </row>
    <row r="12488" s="64" customFormat="1" ht="13.5" spans="6:6">
      <c r="F12488" s="126"/>
    </row>
    <row r="12489" s="64" customFormat="1" ht="13.5" spans="6:6">
      <c r="F12489" s="126"/>
    </row>
    <row r="12490" s="64" customFormat="1" ht="13.5" spans="6:6">
      <c r="F12490" s="126"/>
    </row>
    <row r="12491" s="64" customFormat="1" ht="13.5" spans="6:6">
      <c r="F12491" s="126"/>
    </row>
    <row r="12492" s="64" customFormat="1" ht="13.5" spans="6:6">
      <c r="F12492" s="126"/>
    </row>
    <row r="12493" s="64" customFormat="1" ht="13.5" spans="6:6">
      <c r="F12493" s="126"/>
    </row>
    <row r="12494" s="64" customFormat="1" ht="13.5" spans="6:6">
      <c r="F12494" s="126"/>
    </row>
    <row r="12495" s="64" customFormat="1" ht="13.5" spans="6:6">
      <c r="F12495" s="126"/>
    </row>
    <row r="12496" s="64" customFormat="1" ht="13.5" spans="6:6">
      <c r="F12496" s="126"/>
    </row>
    <row r="12497" s="64" customFormat="1" ht="13.5" spans="6:6">
      <c r="F12497" s="126"/>
    </row>
    <row r="12498" s="64" customFormat="1" ht="13.5" spans="6:6">
      <c r="F12498" s="126"/>
    </row>
    <row r="12499" s="64" customFormat="1" ht="13.5" spans="6:6">
      <c r="F12499" s="126"/>
    </row>
    <row r="12500" s="64" customFormat="1" ht="13.5" spans="6:6">
      <c r="F12500" s="126"/>
    </row>
    <row r="12501" s="64" customFormat="1" ht="13.5" spans="6:6">
      <c r="F12501" s="126"/>
    </row>
    <row r="12502" s="64" customFormat="1" ht="13.5" spans="6:6">
      <c r="F12502" s="126"/>
    </row>
    <row r="12503" s="64" customFormat="1" ht="13.5" spans="6:6">
      <c r="F12503" s="126"/>
    </row>
    <row r="12504" s="64" customFormat="1" ht="13.5" spans="6:6">
      <c r="F12504" s="126"/>
    </row>
    <row r="12505" s="64" customFormat="1" ht="13.5" spans="6:6">
      <c r="F12505" s="126"/>
    </row>
    <row r="12506" s="64" customFormat="1" ht="13.5" spans="6:6">
      <c r="F12506" s="126"/>
    </row>
    <row r="12507" s="64" customFormat="1" ht="13.5" spans="6:6">
      <c r="F12507" s="126"/>
    </row>
    <row r="12508" s="64" customFormat="1" ht="13.5" spans="6:6">
      <c r="F12508" s="126"/>
    </row>
    <row r="12509" s="64" customFormat="1" ht="13.5" spans="6:6">
      <c r="F12509" s="126"/>
    </row>
    <row r="12510" s="64" customFormat="1" ht="13.5" spans="6:6">
      <c r="F12510" s="126"/>
    </row>
    <row r="12511" s="64" customFormat="1" ht="13.5" spans="6:6">
      <c r="F12511" s="126"/>
    </row>
    <row r="12512" s="64" customFormat="1" ht="13.5" spans="6:6">
      <c r="F12512" s="126"/>
    </row>
    <row r="12513" s="64" customFormat="1" ht="13.5" spans="6:6">
      <c r="F12513" s="126"/>
    </row>
    <row r="12514" s="64" customFormat="1" ht="13.5" spans="6:6">
      <c r="F12514" s="126"/>
    </row>
    <row r="12515" s="64" customFormat="1" ht="13.5" spans="6:6">
      <c r="F12515" s="126"/>
    </row>
    <row r="12516" s="64" customFormat="1" ht="13.5" spans="6:6">
      <c r="F12516" s="126"/>
    </row>
    <row r="12517" s="64" customFormat="1" ht="13.5" spans="6:6">
      <c r="F12517" s="126"/>
    </row>
    <row r="12518" s="64" customFormat="1" ht="13.5" spans="6:6">
      <c r="F12518" s="126"/>
    </row>
    <row r="12519" s="64" customFormat="1" ht="13.5" spans="6:6">
      <c r="F12519" s="126"/>
    </row>
    <row r="12520" s="64" customFormat="1" ht="13.5" spans="6:6">
      <c r="F12520" s="126"/>
    </row>
    <row r="12521" s="64" customFormat="1" ht="13.5" spans="6:6">
      <c r="F12521" s="126"/>
    </row>
    <row r="12522" s="64" customFormat="1" ht="13.5" spans="6:6">
      <c r="F12522" s="126"/>
    </row>
    <row r="12523" s="64" customFormat="1" ht="13.5" spans="6:6">
      <c r="F12523" s="126"/>
    </row>
    <row r="12524" s="64" customFormat="1" ht="13.5" spans="6:6">
      <c r="F12524" s="126"/>
    </row>
    <row r="12525" s="64" customFormat="1" ht="13.5" spans="6:6">
      <c r="F12525" s="126"/>
    </row>
    <row r="12526" s="64" customFormat="1" ht="13.5" spans="6:6">
      <c r="F12526" s="126"/>
    </row>
    <row r="12527" s="64" customFormat="1" ht="13.5" spans="6:6">
      <c r="F12527" s="126"/>
    </row>
    <row r="12528" s="64" customFormat="1" ht="13.5" spans="6:6">
      <c r="F12528" s="126"/>
    </row>
    <row r="12529" s="64" customFormat="1" ht="13.5" spans="6:6">
      <c r="F12529" s="126"/>
    </row>
    <row r="12530" s="64" customFormat="1" ht="13.5" spans="6:6">
      <c r="F12530" s="126"/>
    </row>
    <row r="12531" s="64" customFormat="1" ht="13.5" spans="6:6">
      <c r="F12531" s="126"/>
    </row>
    <row r="12532" s="64" customFormat="1" ht="13.5" spans="6:6">
      <c r="F12532" s="126"/>
    </row>
    <row r="12533" s="64" customFormat="1" ht="13.5" spans="6:6">
      <c r="F12533" s="126"/>
    </row>
    <row r="12534" s="64" customFormat="1" ht="13.5" spans="6:6">
      <c r="F12534" s="126"/>
    </row>
    <row r="12535" s="64" customFormat="1" ht="13.5" spans="6:6">
      <c r="F12535" s="126"/>
    </row>
    <row r="12536" s="64" customFormat="1" ht="13.5" spans="6:6">
      <c r="F12536" s="126"/>
    </row>
    <row r="12537" s="64" customFormat="1" ht="13.5" spans="6:6">
      <c r="F12537" s="126"/>
    </row>
    <row r="12538" s="64" customFormat="1" ht="13.5" spans="6:6">
      <c r="F12538" s="126"/>
    </row>
    <row r="12539" s="64" customFormat="1" ht="13.5" spans="6:6">
      <c r="F12539" s="126"/>
    </row>
    <row r="12540" s="64" customFormat="1" ht="13.5" spans="6:6">
      <c r="F12540" s="126"/>
    </row>
    <row r="12541" s="64" customFormat="1" ht="13.5" spans="6:6">
      <c r="F12541" s="126"/>
    </row>
    <row r="12542" s="64" customFormat="1" ht="13.5" spans="6:6">
      <c r="F12542" s="126"/>
    </row>
    <row r="12543" s="64" customFormat="1" ht="13.5" spans="6:6">
      <c r="F12543" s="126"/>
    </row>
    <row r="12544" s="64" customFormat="1" ht="13.5" spans="6:6">
      <c r="F12544" s="126"/>
    </row>
    <row r="12545" s="64" customFormat="1" ht="13.5" spans="6:6">
      <c r="F12545" s="126"/>
    </row>
    <row r="12546" s="64" customFormat="1" ht="13.5" spans="6:6">
      <c r="F12546" s="126"/>
    </row>
    <row r="12547" s="64" customFormat="1" ht="13.5" spans="6:6">
      <c r="F12547" s="126"/>
    </row>
    <row r="12548" s="64" customFormat="1" ht="13.5" spans="6:6">
      <c r="F12548" s="126"/>
    </row>
    <row r="12549" s="64" customFormat="1" ht="13.5" spans="6:6">
      <c r="F12549" s="126"/>
    </row>
    <row r="12550" s="64" customFormat="1" ht="13.5" spans="6:6">
      <c r="F12550" s="126"/>
    </row>
    <row r="12551" s="64" customFormat="1" ht="13.5" spans="6:6">
      <c r="F12551" s="126"/>
    </row>
    <row r="12552" s="64" customFormat="1" ht="13.5" spans="6:6">
      <c r="F12552" s="126"/>
    </row>
    <row r="12553" s="64" customFormat="1" ht="13.5" spans="6:6">
      <c r="F12553" s="126"/>
    </row>
    <row r="12554" s="64" customFormat="1" ht="13.5" spans="6:6">
      <c r="F12554" s="126"/>
    </row>
    <row r="12555" s="64" customFormat="1" ht="13.5" spans="6:6">
      <c r="F12555" s="126"/>
    </row>
    <row r="12556" s="64" customFormat="1" ht="13.5" spans="6:6">
      <c r="F12556" s="126"/>
    </row>
    <row r="12557" s="64" customFormat="1" ht="13.5" spans="6:6">
      <c r="F12557" s="126"/>
    </row>
    <row r="12558" s="64" customFormat="1" ht="13.5" spans="6:6">
      <c r="F12558" s="126"/>
    </row>
    <row r="12559" s="64" customFormat="1" ht="13.5" spans="6:6">
      <c r="F12559" s="126"/>
    </row>
    <row r="12560" s="64" customFormat="1" ht="13.5" spans="6:6">
      <c r="F12560" s="126"/>
    </row>
    <row r="12561" s="64" customFormat="1" ht="13.5" spans="6:6">
      <c r="F12561" s="126"/>
    </row>
    <row r="12562" s="64" customFormat="1" ht="13.5" spans="6:6">
      <c r="F12562" s="126"/>
    </row>
    <row r="12563" s="64" customFormat="1" ht="13.5" spans="6:6">
      <c r="F12563" s="126"/>
    </row>
    <row r="12564" s="64" customFormat="1" ht="13.5" spans="6:6">
      <c r="F12564" s="126"/>
    </row>
    <row r="12565" s="64" customFormat="1" ht="13.5" spans="6:6">
      <c r="F12565" s="126"/>
    </row>
    <row r="12566" s="64" customFormat="1" ht="13.5" spans="6:6">
      <c r="F12566" s="126"/>
    </row>
    <row r="12567" s="64" customFormat="1" ht="13.5" spans="6:6">
      <c r="F12567" s="126"/>
    </row>
    <row r="12568" s="64" customFormat="1" ht="13.5" spans="6:6">
      <c r="F12568" s="126"/>
    </row>
    <row r="12569" s="64" customFormat="1" ht="13.5" spans="6:6">
      <c r="F12569" s="126"/>
    </row>
    <row r="12570" s="64" customFormat="1" ht="13.5" spans="6:6">
      <c r="F12570" s="126"/>
    </row>
    <row r="12571" s="64" customFormat="1" ht="13.5" spans="6:6">
      <c r="F12571" s="126"/>
    </row>
    <row r="12572" s="64" customFormat="1" ht="13.5" spans="6:6">
      <c r="F12572" s="126"/>
    </row>
    <row r="12573" s="64" customFormat="1" ht="13.5" spans="6:6">
      <c r="F12573" s="126"/>
    </row>
    <row r="12574" s="64" customFormat="1" ht="13.5" spans="6:6">
      <c r="F12574" s="126"/>
    </row>
    <row r="12575" s="64" customFormat="1" ht="13.5" spans="6:6">
      <c r="F12575" s="126"/>
    </row>
    <row r="12576" s="64" customFormat="1" ht="13.5" spans="6:6">
      <c r="F12576" s="126"/>
    </row>
    <row r="12577" s="64" customFormat="1" ht="13.5" spans="6:6">
      <c r="F12577" s="126"/>
    </row>
    <row r="12578" s="64" customFormat="1" ht="13.5" spans="6:6">
      <c r="F12578" s="126"/>
    </row>
    <row r="12579" s="64" customFormat="1" ht="13.5" spans="6:6">
      <c r="F12579" s="126"/>
    </row>
    <row r="12580" s="64" customFormat="1" ht="13.5" spans="6:6">
      <c r="F12580" s="126"/>
    </row>
    <row r="12581" s="64" customFormat="1" ht="13.5" spans="6:6">
      <c r="F12581" s="126"/>
    </row>
    <row r="12582" s="64" customFormat="1" ht="13.5" spans="6:6">
      <c r="F12582" s="126"/>
    </row>
    <row r="12583" s="64" customFormat="1" ht="13.5" spans="6:6">
      <c r="F12583" s="126"/>
    </row>
    <row r="12584" s="64" customFormat="1" ht="13.5" spans="6:6">
      <c r="F12584" s="126"/>
    </row>
    <row r="12585" s="64" customFormat="1" ht="13.5" spans="6:6">
      <c r="F12585" s="126"/>
    </row>
    <row r="12586" s="64" customFormat="1" ht="13.5" spans="6:6">
      <c r="F12586" s="126"/>
    </row>
    <row r="12587" s="64" customFormat="1" ht="13.5" spans="6:6">
      <c r="F12587" s="126"/>
    </row>
    <row r="12588" s="64" customFormat="1" ht="13.5" spans="6:6">
      <c r="F12588" s="126"/>
    </row>
    <row r="12589" s="64" customFormat="1" ht="13.5" spans="6:6">
      <c r="F12589" s="126"/>
    </row>
    <row r="12590" s="64" customFormat="1" ht="13.5" spans="6:6">
      <c r="F12590" s="126"/>
    </row>
    <row r="12591" s="64" customFormat="1" ht="13.5" spans="6:6">
      <c r="F12591" s="126"/>
    </row>
    <row r="12592" s="64" customFormat="1" ht="13.5" spans="6:6">
      <c r="F12592" s="126"/>
    </row>
    <row r="12593" s="64" customFormat="1" ht="13.5" spans="6:6">
      <c r="F12593" s="126"/>
    </row>
    <row r="12594" s="64" customFormat="1" ht="13.5" spans="6:6">
      <c r="F12594" s="126"/>
    </row>
    <row r="12595" s="64" customFormat="1" ht="13.5" spans="6:6">
      <c r="F12595" s="126"/>
    </row>
    <row r="12596" s="64" customFormat="1" ht="13.5" spans="6:6">
      <c r="F12596" s="126"/>
    </row>
    <row r="12597" s="64" customFormat="1" ht="13.5" spans="6:6">
      <c r="F12597" s="126"/>
    </row>
    <row r="12598" s="64" customFormat="1" ht="13.5" spans="6:6">
      <c r="F12598" s="126"/>
    </row>
    <row r="12599" s="64" customFormat="1" ht="13.5" spans="6:6">
      <c r="F12599" s="126"/>
    </row>
    <row r="12600" s="64" customFormat="1" ht="13.5" spans="6:6">
      <c r="F12600" s="126"/>
    </row>
    <row r="12601" s="64" customFormat="1" ht="13.5" spans="6:6">
      <c r="F12601" s="126"/>
    </row>
    <row r="12602" s="64" customFormat="1" ht="13.5" spans="6:6">
      <c r="F12602" s="126"/>
    </row>
    <row r="12603" s="64" customFormat="1" ht="13.5" spans="6:6">
      <c r="F12603" s="126"/>
    </row>
    <row r="12604" s="64" customFormat="1" ht="13.5" spans="6:6">
      <c r="F12604" s="126"/>
    </row>
    <row r="12605" s="64" customFormat="1" ht="13.5" spans="6:6">
      <c r="F12605" s="126"/>
    </row>
    <row r="12606" s="64" customFormat="1" ht="13.5" spans="6:6">
      <c r="F12606" s="126"/>
    </row>
    <row r="12607" s="64" customFormat="1" ht="13.5" spans="6:6">
      <c r="F12607" s="126"/>
    </row>
    <row r="12608" s="64" customFormat="1" ht="13.5" spans="6:6">
      <c r="F12608" s="126"/>
    </row>
    <row r="12609" s="64" customFormat="1" ht="13.5" spans="6:6">
      <c r="F12609" s="126"/>
    </row>
    <row r="12610" s="64" customFormat="1" ht="13.5" spans="6:6">
      <c r="F12610" s="126"/>
    </row>
    <row r="12611" s="64" customFormat="1" ht="13.5" spans="6:6">
      <c r="F12611" s="126"/>
    </row>
    <row r="12612" s="64" customFormat="1" ht="13.5" spans="6:6">
      <c r="F12612" s="126"/>
    </row>
    <row r="12613" s="64" customFormat="1" ht="13.5" spans="6:6">
      <c r="F12613" s="126"/>
    </row>
    <row r="12614" s="64" customFormat="1" ht="13.5" spans="6:6">
      <c r="F12614" s="126"/>
    </row>
    <row r="12615" s="64" customFormat="1" ht="13.5" spans="6:6">
      <c r="F12615" s="126"/>
    </row>
    <row r="12616" s="64" customFormat="1" ht="13.5" spans="6:6">
      <c r="F12616" s="126"/>
    </row>
    <row r="12617" s="64" customFormat="1" ht="13.5" spans="6:6">
      <c r="F12617" s="126"/>
    </row>
    <row r="12618" s="64" customFormat="1" ht="13.5" spans="6:6">
      <c r="F12618" s="126"/>
    </row>
    <row r="12619" s="64" customFormat="1" ht="13.5" spans="6:6">
      <c r="F12619" s="126"/>
    </row>
    <row r="12620" s="64" customFormat="1" ht="13.5" spans="6:6">
      <c r="F12620" s="126"/>
    </row>
    <row r="12621" s="64" customFormat="1" ht="13.5" spans="6:6">
      <c r="F12621" s="126"/>
    </row>
    <row r="12622" s="64" customFormat="1" ht="13.5" spans="6:6">
      <c r="F12622" s="126"/>
    </row>
    <row r="12623" s="64" customFormat="1" ht="13.5" spans="6:6">
      <c r="F12623" s="126"/>
    </row>
    <row r="12624" s="64" customFormat="1" ht="13.5" spans="6:6">
      <c r="F12624" s="126"/>
    </row>
    <row r="12625" s="64" customFormat="1" ht="13.5" spans="6:6">
      <c r="F12625" s="126"/>
    </row>
    <row r="12626" s="64" customFormat="1" ht="13.5" spans="6:6">
      <c r="F12626" s="126"/>
    </row>
    <row r="12627" s="64" customFormat="1" ht="13.5" spans="6:6">
      <c r="F12627" s="126"/>
    </row>
    <row r="12628" s="64" customFormat="1" ht="13.5" spans="6:6">
      <c r="F12628" s="126"/>
    </row>
    <row r="12629" s="64" customFormat="1" ht="13.5" spans="6:6">
      <c r="F12629" s="126"/>
    </row>
    <row r="12630" s="64" customFormat="1" ht="13.5" spans="6:6">
      <c r="F12630" s="126"/>
    </row>
    <row r="12631" s="64" customFormat="1" ht="13.5" spans="6:6">
      <c r="F12631" s="126"/>
    </row>
    <row r="12632" s="64" customFormat="1" ht="13.5" spans="6:6">
      <c r="F12632" s="126"/>
    </row>
    <row r="12633" s="64" customFormat="1" ht="13.5" spans="6:6">
      <c r="F12633" s="126"/>
    </row>
    <row r="12634" s="64" customFormat="1" ht="13.5" spans="6:6">
      <c r="F12634" s="126"/>
    </row>
    <row r="12635" s="64" customFormat="1" ht="13.5" spans="6:6">
      <c r="F12635" s="126"/>
    </row>
    <row r="12636" s="64" customFormat="1" ht="13.5" spans="6:6">
      <c r="F12636" s="126"/>
    </row>
    <row r="12637" s="64" customFormat="1" ht="13.5" spans="6:6">
      <c r="F12637" s="126"/>
    </row>
    <row r="12638" s="64" customFormat="1" ht="13.5" spans="6:6">
      <c r="F12638" s="126"/>
    </row>
    <row r="12639" s="64" customFormat="1" ht="13.5" spans="6:6">
      <c r="F12639" s="126"/>
    </row>
    <row r="12640" s="64" customFormat="1" ht="13.5" spans="6:6">
      <c r="F12640" s="126"/>
    </row>
    <row r="12641" s="64" customFormat="1" ht="13.5" spans="6:6">
      <c r="F12641" s="126"/>
    </row>
    <row r="12642" s="64" customFormat="1" ht="13.5" spans="6:6">
      <c r="F12642" s="126"/>
    </row>
    <row r="12643" s="64" customFormat="1" ht="13.5" spans="6:6">
      <c r="F12643" s="126"/>
    </row>
    <row r="12644" s="64" customFormat="1" ht="13.5" spans="6:6">
      <c r="F12644" s="126"/>
    </row>
    <row r="12645" s="64" customFormat="1" ht="13.5" spans="6:6">
      <c r="F12645" s="126"/>
    </row>
    <row r="12646" s="64" customFormat="1" ht="13.5" spans="6:6">
      <c r="F12646" s="126"/>
    </row>
    <row r="12647" s="64" customFormat="1" ht="13.5" spans="6:6">
      <c r="F12647" s="126"/>
    </row>
    <row r="12648" s="64" customFormat="1" ht="13.5" spans="6:6">
      <c r="F12648" s="126"/>
    </row>
    <row r="12649" s="64" customFormat="1" ht="13.5" spans="6:6">
      <c r="F12649" s="126"/>
    </row>
    <row r="12650" s="64" customFormat="1" ht="13.5" spans="6:6">
      <c r="F12650" s="126"/>
    </row>
    <row r="12651" s="64" customFormat="1" ht="13.5" spans="6:6">
      <c r="F12651" s="126"/>
    </row>
    <row r="12652" s="64" customFormat="1" ht="13.5" spans="6:6">
      <c r="F12652" s="126"/>
    </row>
    <row r="12653" s="64" customFormat="1" ht="13.5" spans="6:6">
      <c r="F12653" s="126"/>
    </row>
    <row r="12654" s="64" customFormat="1" ht="13.5" spans="6:6">
      <c r="F12654" s="126"/>
    </row>
    <row r="12655" s="64" customFormat="1" ht="13.5" spans="6:6">
      <c r="F12655" s="126"/>
    </row>
    <row r="12656" s="64" customFormat="1" ht="13.5" spans="6:6">
      <c r="F12656" s="126"/>
    </row>
    <row r="12657" s="64" customFormat="1" ht="13.5" spans="6:6">
      <c r="F12657" s="126"/>
    </row>
    <row r="12658" s="64" customFormat="1" ht="13.5" spans="6:6">
      <c r="F12658" s="126"/>
    </row>
    <row r="12659" s="64" customFormat="1" ht="13.5" spans="6:6">
      <c r="F12659" s="126"/>
    </row>
    <row r="12660" s="64" customFormat="1" ht="13.5" spans="6:6">
      <c r="F12660" s="126"/>
    </row>
    <row r="12661" s="64" customFormat="1" ht="13.5" spans="6:6">
      <c r="F12661" s="126"/>
    </row>
    <row r="12662" s="64" customFormat="1" ht="13.5" spans="6:6">
      <c r="F12662" s="126"/>
    </row>
    <row r="12663" s="64" customFormat="1" ht="13.5" spans="6:6">
      <c r="F12663" s="126"/>
    </row>
    <row r="12664" s="64" customFormat="1" ht="13.5" spans="6:6">
      <c r="F12664" s="126"/>
    </row>
    <row r="12665" s="64" customFormat="1" ht="13.5" spans="6:6">
      <c r="F12665" s="126"/>
    </row>
    <row r="12666" s="64" customFormat="1" ht="13.5" spans="6:6">
      <c r="F12666" s="126"/>
    </row>
    <row r="12667" s="64" customFormat="1" ht="13.5" spans="6:6">
      <c r="F12667" s="126"/>
    </row>
    <row r="12668" s="64" customFormat="1" ht="13.5" spans="6:6">
      <c r="F12668" s="126"/>
    </row>
    <row r="12669" s="64" customFormat="1" ht="13.5" spans="6:6">
      <c r="F12669" s="126"/>
    </row>
    <row r="12670" s="64" customFormat="1" ht="13.5" spans="6:6">
      <c r="F12670" s="126"/>
    </row>
    <row r="12671" s="64" customFormat="1" ht="13.5" spans="6:6">
      <c r="F12671" s="126"/>
    </row>
    <row r="12672" s="64" customFormat="1" ht="13.5" spans="6:6">
      <c r="F12672" s="126"/>
    </row>
    <row r="12673" s="64" customFormat="1" ht="13.5" spans="6:6">
      <c r="F12673" s="126"/>
    </row>
    <row r="12674" s="64" customFormat="1" ht="13.5" spans="6:6">
      <c r="F12674" s="126"/>
    </row>
    <row r="12675" s="64" customFormat="1" ht="13.5" spans="6:6">
      <c r="F12675" s="126"/>
    </row>
    <row r="12676" s="64" customFormat="1" ht="13.5" spans="6:6">
      <c r="F12676" s="126"/>
    </row>
    <row r="12677" s="64" customFormat="1" ht="13.5" spans="6:6">
      <c r="F12677" s="126"/>
    </row>
    <row r="12678" s="64" customFormat="1" ht="13.5" spans="6:6">
      <c r="F12678" s="126"/>
    </row>
    <row r="12679" s="64" customFormat="1" ht="13.5" spans="6:6">
      <c r="F12679" s="126"/>
    </row>
    <row r="12680" s="64" customFormat="1" ht="13.5" spans="6:6">
      <c r="F12680" s="126"/>
    </row>
    <row r="12681" s="64" customFormat="1" ht="13.5" spans="6:6">
      <c r="F12681" s="126"/>
    </row>
    <row r="12682" s="64" customFormat="1" ht="13.5" spans="6:6">
      <c r="F12682" s="126"/>
    </row>
    <row r="12683" s="64" customFormat="1" ht="13.5" spans="6:6">
      <c r="F12683" s="126"/>
    </row>
    <row r="12684" s="64" customFormat="1" ht="13.5" spans="6:6">
      <c r="F12684" s="126"/>
    </row>
    <row r="12685" s="64" customFormat="1" ht="13.5" spans="6:6">
      <c r="F12685" s="126"/>
    </row>
    <row r="12686" s="64" customFormat="1" ht="13.5" spans="6:6">
      <c r="F12686" s="126"/>
    </row>
    <row r="12687" s="64" customFormat="1" ht="13.5" spans="6:6">
      <c r="F12687" s="126"/>
    </row>
    <row r="12688" s="64" customFormat="1" ht="13.5" spans="6:6">
      <c r="F12688" s="126"/>
    </row>
    <row r="12689" s="64" customFormat="1" ht="13.5" spans="6:6">
      <c r="F12689" s="126"/>
    </row>
    <row r="12690" s="64" customFormat="1" ht="13.5" spans="6:6">
      <c r="F12690" s="126"/>
    </row>
    <row r="12691" s="64" customFormat="1" ht="13.5" spans="6:6">
      <c r="F12691" s="126"/>
    </row>
    <row r="12692" s="64" customFormat="1" ht="13.5" spans="6:6">
      <c r="F12692" s="126"/>
    </row>
    <row r="12693" s="64" customFormat="1" ht="13.5" spans="6:6">
      <c r="F12693" s="126"/>
    </row>
    <row r="12694" s="64" customFormat="1" ht="13.5" spans="6:6">
      <c r="F12694" s="126"/>
    </row>
    <row r="12695" s="64" customFormat="1" ht="13.5" spans="6:6">
      <c r="F12695" s="126"/>
    </row>
    <row r="12696" s="64" customFormat="1" ht="13.5" spans="6:6">
      <c r="F12696" s="126"/>
    </row>
    <row r="12697" s="64" customFormat="1" ht="13.5" spans="6:6">
      <c r="F12697" s="126"/>
    </row>
    <row r="12698" s="64" customFormat="1" ht="13.5" spans="6:6">
      <c r="F12698" s="126"/>
    </row>
    <row r="12699" s="64" customFormat="1" ht="13.5" spans="6:6">
      <c r="F12699" s="126"/>
    </row>
    <row r="12700" s="64" customFormat="1" ht="13.5" spans="6:6">
      <c r="F12700" s="126"/>
    </row>
    <row r="12701" s="64" customFormat="1" ht="13.5" spans="6:6">
      <c r="F12701" s="126"/>
    </row>
    <row r="12702" s="64" customFormat="1" ht="13.5" spans="6:6">
      <c r="F12702" s="126"/>
    </row>
    <row r="12703" s="64" customFormat="1" ht="13.5" spans="6:6">
      <c r="F12703" s="126"/>
    </row>
    <row r="12704" s="64" customFormat="1" ht="13.5" spans="6:6">
      <c r="F12704" s="126"/>
    </row>
    <row r="12705" s="64" customFormat="1" ht="13.5" spans="6:6">
      <c r="F12705" s="126"/>
    </row>
    <row r="12706" s="64" customFormat="1" ht="13.5" spans="6:6">
      <c r="F12706" s="126"/>
    </row>
    <row r="12707" s="64" customFormat="1" ht="13.5" spans="6:6">
      <c r="F12707" s="126"/>
    </row>
    <row r="12708" s="64" customFormat="1" ht="13.5" spans="6:6">
      <c r="F12708" s="126"/>
    </row>
    <row r="12709" s="64" customFormat="1" ht="13.5" spans="6:6">
      <c r="F12709" s="126"/>
    </row>
    <row r="12710" s="64" customFormat="1" ht="13.5" spans="6:6">
      <c r="F12710" s="126"/>
    </row>
    <row r="12711" s="64" customFormat="1" ht="13.5" spans="6:6">
      <c r="F12711" s="126"/>
    </row>
    <row r="12712" s="64" customFormat="1" ht="13.5" spans="6:6">
      <c r="F12712" s="126"/>
    </row>
    <row r="12713" s="64" customFormat="1" ht="13.5" spans="6:6">
      <c r="F12713" s="126"/>
    </row>
    <row r="12714" s="64" customFormat="1" ht="13.5" spans="6:6">
      <c r="F12714" s="126"/>
    </row>
    <row r="12715" s="64" customFormat="1" ht="13.5" spans="6:6">
      <c r="F12715" s="126"/>
    </row>
    <row r="12716" s="64" customFormat="1" ht="13.5" spans="6:6">
      <c r="F12716" s="126"/>
    </row>
    <row r="12717" s="64" customFormat="1" ht="13.5" spans="6:6">
      <c r="F12717" s="126"/>
    </row>
    <row r="12718" s="64" customFormat="1" ht="13.5" spans="6:6">
      <c r="F12718" s="126"/>
    </row>
    <row r="12719" s="64" customFormat="1" ht="13.5" spans="6:6">
      <c r="F12719" s="126"/>
    </row>
    <row r="12720" s="64" customFormat="1" ht="13.5" spans="6:6">
      <c r="F12720" s="126"/>
    </row>
    <row r="12721" s="64" customFormat="1" ht="13.5" spans="6:6">
      <c r="F12721" s="126"/>
    </row>
    <row r="12722" s="64" customFormat="1" ht="13.5" spans="6:6">
      <c r="F12722" s="126"/>
    </row>
    <row r="12723" s="64" customFormat="1" ht="13.5" spans="6:6">
      <c r="F12723" s="126"/>
    </row>
    <row r="12724" s="64" customFormat="1" ht="13.5" spans="6:6">
      <c r="F12724" s="126"/>
    </row>
    <row r="12725" s="64" customFormat="1" ht="13.5" spans="6:6">
      <c r="F12725" s="126"/>
    </row>
    <row r="12726" s="64" customFormat="1" ht="13.5" spans="6:6">
      <c r="F12726" s="126"/>
    </row>
    <row r="12727" s="64" customFormat="1" ht="13.5" spans="6:6">
      <c r="F12727" s="126"/>
    </row>
    <row r="12728" s="64" customFormat="1" ht="13.5" spans="6:6">
      <c r="F12728" s="126"/>
    </row>
    <row r="12729" s="64" customFormat="1" ht="13.5" spans="6:6">
      <c r="F12729" s="126"/>
    </row>
    <row r="12730" s="64" customFormat="1" ht="13.5" spans="6:6">
      <c r="F12730" s="126"/>
    </row>
    <row r="12731" s="64" customFormat="1" ht="13.5" spans="6:6">
      <c r="F12731" s="126"/>
    </row>
    <row r="12732" s="64" customFormat="1" ht="13.5" spans="6:6">
      <c r="F12732" s="126"/>
    </row>
    <row r="12733" s="64" customFormat="1" ht="13.5" spans="6:6">
      <c r="F12733" s="126"/>
    </row>
    <row r="12734" s="64" customFormat="1" ht="13.5" spans="6:6">
      <c r="F12734" s="126"/>
    </row>
    <row r="12735" s="64" customFormat="1" ht="13.5" spans="6:6">
      <c r="F12735" s="126"/>
    </row>
    <row r="12736" s="64" customFormat="1" ht="13.5" spans="6:6">
      <c r="F12736" s="126"/>
    </row>
    <row r="12737" s="64" customFormat="1" ht="13.5" spans="6:6">
      <c r="F12737" s="126"/>
    </row>
    <row r="12738" s="64" customFormat="1" ht="13.5" spans="6:6">
      <c r="F12738" s="126"/>
    </row>
    <row r="12739" s="64" customFormat="1" ht="13.5" spans="6:6">
      <c r="F12739" s="126"/>
    </row>
    <row r="12740" s="64" customFormat="1" ht="13.5" spans="6:6">
      <c r="F12740" s="126"/>
    </row>
    <row r="12741" s="64" customFormat="1" ht="13.5" spans="6:6">
      <c r="F12741" s="126"/>
    </row>
    <row r="12742" s="64" customFormat="1" ht="13.5" spans="6:6">
      <c r="F12742" s="126"/>
    </row>
    <row r="12743" s="64" customFormat="1" ht="13.5" spans="6:6">
      <c r="F12743" s="126"/>
    </row>
    <row r="12744" s="64" customFormat="1" ht="13.5" spans="6:6">
      <c r="F12744" s="126"/>
    </row>
    <row r="12745" s="64" customFormat="1" ht="13.5" spans="6:6">
      <c r="F12745" s="126"/>
    </row>
    <row r="12746" s="64" customFormat="1" ht="13.5" spans="6:6">
      <c r="F12746" s="126"/>
    </row>
    <row r="12747" s="64" customFormat="1" ht="13.5" spans="6:6">
      <c r="F12747" s="126"/>
    </row>
    <row r="12748" s="64" customFormat="1" ht="13.5" spans="6:6">
      <c r="F12748" s="126"/>
    </row>
    <row r="12749" s="64" customFormat="1" ht="13.5" spans="6:6">
      <c r="F12749" s="126"/>
    </row>
    <row r="12750" s="64" customFormat="1" ht="13.5" spans="6:6">
      <c r="F12750" s="126"/>
    </row>
    <row r="12751" s="64" customFormat="1" ht="13.5" spans="6:6">
      <c r="F12751" s="126"/>
    </row>
    <row r="12752" s="64" customFormat="1" ht="13.5" spans="6:6">
      <c r="F12752" s="126"/>
    </row>
    <row r="12753" s="64" customFormat="1" ht="13.5" spans="6:6">
      <c r="F12753" s="126"/>
    </row>
    <row r="12754" s="64" customFormat="1" ht="13.5" spans="6:6">
      <c r="F12754" s="126"/>
    </row>
    <row r="12755" s="64" customFormat="1" ht="13.5" spans="6:6">
      <c r="F12755" s="126"/>
    </row>
    <row r="12756" s="64" customFormat="1" ht="13.5" spans="6:6">
      <c r="F12756" s="126"/>
    </row>
    <row r="12757" s="64" customFormat="1" ht="13.5" spans="6:6">
      <c r="F12757" s="126"/>
    </row>
    <row r="12758" s="64" customFormat="1" ht="13.5" spans="6:6">
      <c r="F12758" s="126"/>
    </row>
    <row r="12759" s="64" customFormat="1" ht="13.5" spans="6:6">
      <c r="F12759" s="126"/>
    </row>
    <row r="12760" s="64" customFormat="1" ht="13.5" spans="6:6">
      <c r="F12760" s="126"/>
    </row>
    <row r="12761" s="64" customFormat="1" ht="13.5" spans="6:6">
      <c r="F12761" s="126"/>
    </row>
    <row r="12762" s="64" customFormat="1" ht="13.5" spans="6:6">
      <c r="F12762" s="126"/>
    </row>
    <row r="12763" s="64" customFormat="1" ht="13.5" spans="6:6">
      <c r="F12763" s="126"/>
    </row>
    <row r="12764" s="64" customFormat="1" ht="13.5" spans="6:6">
      <c r="F12764" s="126"/>
    </row>
    <row r="12765" s="64" customFormat="1" ht="13.5" spans="6:6">
      <c r="F12765" s="126"/>
    </row>
    <row r="12766" s="64" customFormat="1" ht="13.5" spans="6:6">
      <c r="F12766" s="126"/>
    </row>
    <row r="12767" s="64" customFormat="1" ht="13.5" spans="6:6">
      <c r="F12767" s="126"/>
    </row>
    <row r="12768" s="64" customFormat="1" ht="13.5" spans="6:6">
      <c r="F12768" s="126"/>
    </row>
    <row r="12769" s="64" customFormat="1" ht="13.5" spans="6:6">
      <c r="F12769" s="126"/>
    </row>
    <row r="12770" s="64" customFormat="1" ht="13.5" spans="6:6">
      <c r="F12770" s="126"/>
    </row>
    <row r="12771" s="64" customFormat="1" ht="13.5" spans="6:6">
      <c r="F12771" s="126"/>
    </row>
    <row r="12772" s="64" customFormat="1" ht="13.5" spans="6:6">
      <c r="F12772" s="126"/>
    </row>
    <row r="12773" s="64" customFormat="1" ht="13.5" spans="6:6">
      <c r="F12773" s="126"/>
    </row>
    <row r="12774" s="64" customFormat="1" ht="13.5" spans="6:6">
      <c r="F12774" s="126"/>
    </row>
    <row r="12775" s="64" customFormat="1" ht="13.5" spans="6:6">
      <c r="F12775" s="126"/>
    </row>
    <row r="12776" s="64" customFormat="1" ht="13.5" spans="6:6">
      <c r="F12776" s="126"/>
    </row>
    <row r="12777" s="64" customFormat="1" ht="13.5" spans="6:6">
      <c r="F12777" s="126"/>
    </row>
    <row r="12778" s="64" customFormat="1" ht="13.5" spans="6:6">
      <c r="F12778" s="126"/>
    </row>
    <row r="12779" s="64" customFormat="1" ht="13.5" spans="6:6">
      <c r="F12779" s="126"/>
    </row>
    <row r="12780" s="64" customFormat="1" ht="13.5" spans="6:6">
      <c r="F12780" s="126"/>
    </row>
    <row r="12781" s="64" customFormat="1" ht="13.5" spans="6:6">
      <c r="F12781" s="126"/>
    </row>
    <row r="12782" s="64" customFormat="1" ht="13.5" spans="6:6">
      <c r="F12782" s="126"/>
    </row>
    <row r="12783" s="64" customFormat="1" ht="13.5" spans="6:6">
      <c r="F12783" s="126"/>
    </row>
    <row r="12784" s="64" customFormat="1" ht="13.5" spans="6:6">
      <c r="F12784" s="126"/>
    </row>
    <row r="12785" s="64" customFormat="1" ht="13.5" spans="6:6">
      <c r="F12785" s="126"/>
    </row>
    <row r="12786" s="64" customFormat="1" ht="13.5" spans="6:6">
      <c r="F12786" s="126"/>
    </row>
    <row r="12787" s="64" customFormat="1" ht="13.5" spans="6:6">
      <c r="F12787" s="126"/>
    </row>
    <row r="12788" s="64" customFormat="1" ht="13.5" spans="6:6">
      <c r="F12788" s="126"/>
    </row>
    <row r="12789" s="64" customFormat="1" ht="13.5" spans="6:6">
      <c r="F12789" s="126"/>
    </row>
    <row r="12790" s="64" customFormat="1" ht="13.5" spans="6:6">
      <c r="F12790" s="126"/>
    </row>
    <row r="12791" s="64" customFormat="1" ht="13.5" spans="6:6">
      <c r="F12791" s="126"/>
    </row>
    <row r="12792" s="64" customFormat="1" ht="13.5" spans="6:6">
      <c r="F12792" s="126"/>
    </row>
    <row r="12793" s="64" customFormat="1" ht="13.5" spans="6:6">
      <c r="F12793" s="126"/>
    </row>
    <row r="12794" s="64" customFormat="1" ht="13.5" spans="6:6">
      <c r="F12794" s="126"/>
    </row>
    <row r="12795" s="64" customFormat="1" ht="13.5" spans="6:6">
      <c r="F12795" s="126"/>
    </row>
    <row r="12796" s="64" customFormat="1" ht="13.5" spans="6:6">
      <c r="F12796" s="126"/>
    </row>
    <row r="12797" s="64" customFormat="1" ht="13.5" spans="6:6">
      <c r="F12797" s="126"/>
    </row>
    <row r="12798" s="64" customFormat="1" ht="13.5" spans="6:6">
      <c r="F12798" s="126"/>
    </row>
    <row r="12799" s="64" customFormat="1" ht="13.5" spans="6:6">
      <c r="F12799" s="126"/>
    </row>
    <row r="12800" s="64" customFormat="1" ht="13.5" spans="6:6">
      <c r="F12800" s="126"/>
    </row>
    <row r="12801" s="64" customFormat="1" ht="13.5" spans="6:6">
      <c r="F12801" s="126"/>
    </row>
    <row r="12802" s="64" customFormat="1" ht="13.5" spans="6:6">
      <c r="F12802" s="126"/>
    </row>
    <row r="12803" s="64" customFormat="1" ht="13.5" spans="6:6">
      <c r="F12803" s="126"/>
    </row>
    <row r="12804" s="64" customFormat="1" ht="13.5" spans="6:6">
      <c r="F12804" s="126"/>
    </row>
    <row r="12805" s="64" customFormat="1" ht="13.5" spans="6:6">
      <c r="F12805" s="126"/>
    </row>
    <row r="12806" s="64" customFormat="1" ht="13.5" spans="6:6">
      <c r="F12806" s="126"/>
    </row>
    <row r="12807" s="64" customFormat="1" ht="13.5" spans="6:6">
      <c r="F12807" s="126"/>
    </row>
    <row r="12808" s="64" customFormat="1" ht="13.5" spans="6:6">
      <c r="F12808" s="126"/>
    </row>
    <row r="12809" s="64" customFormat="1" ht="13.5" spans="6:6">
      <c r="F12809" s="126"/>
    </row>
    <row r="12810" s="64" customFormat="1" ht="13.5" spans="6:6">
      <c r="F12810" s="126"/>
    </row>
    <row r="12811" s="64" customFormat="1" ht="13.5" spans="6:6">
      <c r="F12811" s="126"/>
    </row>
    <row r="12812" s="64" customFormat="1" ht="13.5" spans="6:6">
      <c r="F12812" s="126"/>
    </row>
    <row r="12813" s="64" customFormat="1" ht="13.5" spans="6:6">
      <c r="F12813" s="126"/>
    </row>
    <row r="12814" s="64" customFormat="1" ht="13.5" spans="6:6">
      <c r="F12814" s="126"/>
    </row>
    <row r="12815" s="64" customFormat="1" ht="13.5" spans="6:6">
      <c r="F12815" s="126"/>
    </row>
    <row r="12816" s="64" customFormat="1" ht="13.5" spans="6:6">
      <c r="F12816" s="126"/>
    </row>
    <row r="12817" s="64" customFormat="1" ht="13.5" spans="6:6">
      <c r="F12817" s="126"/>
    </row>
    <row r="12818" s="64" customFormat="1" ht="13.5" spans="6:6">
      <c r="F12818" s="126"/>
    </row>
    <row r="12819" s="64" customFormat="1" ht="13.5" spans="6:6">
      <c r="F12819" s="126"/>
    </row>
    <row r="12820" s="64" customFormat="1" ht="13.5" spans="6:6">
      <c r="F12820" s="126"/>
    </row>
    <row r="12821" s="64" customFormat="1" ht="13.5" spans="6:6">
      <c r="F12821" s="126"/>
    </row>
    <row r="12822" s="64" customFormat="1" ht="13.5" spans="6:6">
      <c r="F12822" s="126"/>
    </row>
    <row r="12823" s="64" customFormat="1" ht="13.5" spans="6:6">
      <c r="F12823" s="126"/>
    </row>
    <row r="12824" s="64" customFormat="1" ht="13.5" spans="6:6">
      <c r="F12824" s="126"/>
    </row>
    <row r="12825" s="64" customFormat="1" ht="13.5" spans="6:6">
      <c r="F12825" s="126"/>
    </row>
    <row r="12826" s="64" customFormat="1" ht="13.5" spans="6:6">
      <c r="F12826" s="126"/>
    </row>
    <row r="12827" s="64" customFormat="1" ht="13.5" spans="6:6">
      <c r="F12827" s="126"/>
    </row>
    <row r="12828" s="64" customFormat="1" ht="13.5" spans="6:6">
      <c r="F12828" s="126"/>
    </row>
    <row r="12829" s="64" customFormat="1" ht="13.5" spans="6:6">
      <c r="F12829" s="126"/>
    </row>
    <row r="12830" s="64" customFormat="1" ht="13.5" spans="6:6">
      <c r="F12830" s="126"/>
    </row>
    <row r="12831" s="64" customFormat="1" ht="13.5" spans="6:6">
      <c r="F12831" s="126"/>
    </row>
    <row r="12832" s="64" customFormat="1" ht="13.5" spans="6:6">
      <c r="F12832" s="126"/>
    </row>
    <row r="12833" s="64" customFormat="1" ht="13.5" spans="6:6">
      <c r="F12833" s="126"/>
    </row>
    <row r="12834" s="64" customFormat="1" ht="13.5" spans="6:6">
      <c r="F12834" s="126"/>
    </row>
    <row r="12835" s="64" customFormat="1" ht="13.5" spans="6:6">
      <c r="F12835" s="126"/>
    </row>
    <row r="12836" s="64" customFormat="1" ht="13.5" spans="6:6">
      <c r="F12836" s="126"/>
    </row>
    <row r="12837" s="64" customFormat="1" ht="13.5" spans="6:6">
      <c r="F12837" s="126"/>
    </row>
    <row r="12838" s="64" customFormat="1" ht="13.5" spans="6:6">
      <c r="F12838" s="126"/>
    </row>
    <row r="12839" s="64" customFormat="1" ht="13.5" spans="6:6">
      <c r="F12839" s="126"/>
    </row>
    <row r="12840" s="64" customFormat="1" ht="13.5" spans="6:6">
      <c r="F12840" s="126"/>
    </row>
    <row r="12841" s="64" customFormat="1" ht="13.5" spans="6:6">
      <c r="F12841" s="126"/>
    </row>
    <row r="12842" s="64" customFormat="1" ht="13.5" spans="6:6">
      <c r="F12842" s="126"/>
    </row>
    <row r="12843" s="64" customFormat="1" ht="13.5" spans="6:6">
      <c r="F12843" s="126"/>
    </row>
    <row r="12844" s="64" customFormat="1" ht="13.5" spans="6:6">
      <c r="F12844" s="126"/>
    </row>
    <row r="12845" s="64" customFormat="1" ht="13.5" spans="6:6">
      <c r="F12845" s="126"/>
    </row>
    <row r="12846" s="64" customFormat="1" ht="13.5" spans="6:6">
      <c r="F12846" s="126"/>
    </row>
    <row r="12847" s="64" customFormat="1" ht="13.5" spans="6:6">
      <c r="F12847" s="126"/>
    </row>
    <row r="12848" s="64" customFormat="1" ht="13.5" spans="6:6">
      <c r="F12848" s="126"/>
    </row>
    <row r="12849" s="64" customFormat="1" ht="13.5" spans="6:6">
      <c r="F12849" s="126"/>
    </row>
    <row r="12850" s="64" customFormat="1" ht="13.5" spans="6:6">
      <c r="F12850" s="126"/>
    </row>
    <row r="12851" s="64" customFormat="1" ht="13.5" spans="6:6">
      <c r="F12851" s="126"/>
    </row>
    <row r="12852" s="64" customFormat="1" ht="13.5" spans="6:6">
      <c r="F12852" s="126"/>
    </row>
    <row r="12853" s="64" customFormat="1" ht="13.5" spans="6:6">
      <c r="F12853" s="126"/>
    </row>
    <row r="12854" s="64" customFormat="1" ht="13.5" spans="6:6">
      <c r="F12854" s="126"/>
    </row>
    <row r="12855" s="64" customFormat="1" ht="13.5" spans="6:6">
      <c r="F12855" s="126"/>
    </row>
    <row r="12856" s="64" customFormat="1" ht="13.5" spans="6:6">
      <c r="F12856" s="126"/>
    </row>
    <row r="12857" s="64" customFormat="1" ht="13.5" spans="6:6">
      <c r="F12857" s="126"/>
    </row>
    <row r="12858" s="64" customFormat="1" ht="13.5" spans="6:6">
      <c r="F12858" s="126"/>
    </row>
    <row r="12859" s="64" customFormat="1" ht="13.5" spans="6:6">
      <c r="F12859" s="126"/>
    </row>
    <row r="12860" s="64" customFormat="1" ht="13.5" spans="6:6">
      <c r="F12860" s="126"/>
    </row>
    <row r="12861" s="64" customFormat="1" ht="13.5" spans="6:6">
      <c r="F12861" s="126"/>
    </row>
    <row r="12862" s="64" customFormat="1" ht="13.5" spans="6:6">
      <c r="F12862" s="126"/>
    </row>
    <row r="12863" s="64" customFormat="1" ht="13.5" spans="6:6">
      <c r="F12863" s="126"/>
    </row>
    <row r="12864" s="64" customFormat="1" ht="13.5" spans="6:6">
      <c r="F12864" s="126"/>
    </row>
    <row r="12865" s="64" customFormat="1" ht="13.5" spans="6:6">
      <c r="F12865" s="126"/>
    </row>
    <row r="12866" s="64" customFormat="1" ht="13.5" spans="6:6">
      <c r="F12866" s="126"/>
    </row>
    <row r="12867" s="64" customFormat="1" ht="13.5" spans="6:6">
      <c r="F12867" s="126"/>
    </row>
    <row r="12868" s="64" customFormat="1" ht="13.5" spans="6:6">
      <c r="F12868" s="126"/>
    </row>
    <row r="12869" s="64" customFormat="1" ht="13.5" spans="6:6">
      <c r="F12869" s="126"/>
    </row>
    <row r="12870" s="64" customFormat="1" ht="13.5" spans="6:6">
      <c r="F12870" s="126"/>
    </row>
    <row r="12871" s="64" customFormat="1" ht="13.5" spans="6:6">
      <c r="F12871" s="126"/>
    </row>
    <row r="12872" s="64" customFormat="1" ht="13.5" spans="6:6">
      <c r="F12872" s="126"/>
    </row>
    <row r="12873" s="64" customFormat="1" ht="13.5" spans="6:6">
      <c r="F12873" s="126"/>
    </row>
    <row r="12874" s="64" customFormat="1" ht="13.5" spans="6:6">
      <c r="F12874" s="126"/>
    </row>
    <row r="12875" s="64" customFormat="1" ht="13.5" spans="6:6">
      <c r="F12875" s="126"/>
    </row>
    <row r="12876" s="64" customFormat="1" ht="13.5" spans="6:6">
      <c r="F12876" s="126"/>
    </row>
    <row r="12877" s="64" customFormat="1" ht="13.5" spans="6:6">
      <c r="F12877" s="126"/>
    </row>
    <row r="12878" s="64" customFormat="1" ht="13.5" spans="6:6">
      <c r="F12878" s="126"/>
    </row>
    <row r="12879" s="64" customFormat="1" ht="13.5" spans="6:6">
      <c r="F12879" s="126"/>
    </row>
    <row r="12880" s="64" customFormat="1" ht="13.5" spans="6:6">
      <c r="F12880" s="126"/>
    </row>
    <row r="12881" s="64" customFormat="1" ht="13.5" spans="6:6">
      <c r="F12881" s="126"/>
    </row>
    <row r="12882" s="64" customFormat="1" ht="13.5" spans="6:6">
      <c r="F12882" s="126"/>
    </row>
    <row r="12883" s="64" customFormat="1" ht="13.5" spans="6:6">
      <c r="F12883" s="126"/>
    </row>
    <row r="12884" s="64" customFormat="1" ht="13.5" spans="6:6">
      <c r="F12884" s="126"/>
    </row>
    <row r="12885" s="64" customFormat="1" ht="13.5" spans="6:6">
      <c r="F12885" s="126"/>
    </row>
    <row r="12886" s="64" customFormat="1" ht="13.5" spans="6:6">
      <c r="F12886" s="126"/>
    </row>
    <row r="12887" s="64" customFormat="1" ht="13.5" spans="6:6">
      <c r="F12887" s="126"/>
    </row>
    <row r="12888" s="64" customFormat="1" ht="13.5" spans="6:6">
      <c r="F12888" s="126"/>
    </row>
    <row r="12889" s="64" customFormat="1" ht="13.5" spans="6:6">
      <c r="F12889" s="126"/>
    </row>
    <row r="12890" s="64" customFormat="1" ht="13.5" spans="6:6">
      <c r="F12890" s="126"/>
    </row>
    <row r="12891" s="64" customFormat="1" ht="13.5" spans="6:6">
      <c r="F12891" s="126"/>
    </row>
    <row r="12892" s="64" customFormat="1" ht="13.5" spans="6:6">
      <c r="F12892" s="126"/>
    </row>
    <row r="12893" s="64" customFormat="1" ht="13.5" spans="6:6">
      <c r="F12893" s="126"/>
    </row>
    <row r="12894" s="64" customFormat="1" ht="13.5" spans="6:6">
      <c r="F12894" s="126"/>
    </row>
    <row r="12895" s="64" customFormat="1" ht="13.5" spans="6:6">
      <c r="F12895" s="126"/>
    </row>
    <row r="12896" s="64" customFormat="1" ht="13.5" spans="6:6">
      <c r="F12896" s="126"/>
    </row>
    <row r="12897" s="64" customFormat="1" ht="13.5" spans="6:6">
      <c r="F12897" s="126"/>
    </row>
    <row r="12898" s="64" customFormat="1" ht="13.5" spans="6:6">
      <c r="F12898" s="126"/>
    </row>
    <row r="12899" s="64" customFormat="1" ht="13.5" spans="6:6">
      <c r="F12899" s="126"/>
    </row>
    <row r="12900" s="64" customFormat="1" ht="13.5" spans="6:6">
      <c r="F12900" s="126"/>
    </row>
    <row r="12901" s="64" customFormat="1" ht="13.5" spans="6:6">
      <c r="F12901" s="126"/>
    </row>
    <row r="12902" s="64" customFormat="1" ht="13.5" spans="6:6">
      <c r="F12902" s="126"/>
    </row>
    <row r="12903" s="64" customFormat="1" ht="13.5" spans="6:6">
      <c r="F12903" s="126"/>
    </row>
    <row r="12904" s="64" customFormat="1" ht="13.5" spans="6:6">
      <c r="F12904" s="126"/>
    </row>
    <row r="12905" s="64" customFormat="1" ht="13.5" spans="6:6">
      <c r="F12905" s="126"/>
    </row>
    <row r="12906" s="64" customFormat="1" ht="13.5" spans="6:6">
      <c r="F12906" s="126"/>
    </row>
    <row r="12907" s="64" customFormat="1" ht="13.5" spans="6:6">
      <c r="F12907" s="126"/>
    </row>
    <row r="12908" s="64" customFormat="1" ht="13.5" spans="6:6">
      <c r="F12908" s="126"/>
    </row>
    <row r="12909" s="64" customFormat="1" ht="13.5" spans="6:6">
      <c r="F12909" s="126"/>
    </row>
    <row r="12910" s="64" customFormat="1" ht="13.5" spans="6:6">
      <c r="F12910" s="126"/>
    </row>
    <row r="12911" s="64" customFormat="1" ht="13.5" spans="6:6">
      <c r="F12911" s="126"/>
    </row>
    <row r="12912" s="64" customFormat="1" ht="13.5" spans="6:6">
      <c r="F12912" s="126"/>
    </row>
    <row r="12913" s="64" customFormat="1" ht="13.5" spans="6:6">
      <c r="F12913" s="126"/>
    </row>
    <row r="12914" s="64" customFormat="1" ht="13.5" spans="6:6">
      <c r="F12914" s="126"/>
    </row>
    <row r="12915" s="64" customFormat="1" ht="13.5" spans="6:6">
      <c r="F12915" s="126"/>
    </row>
    <row r="12916" s="64" customFormat="1" ht="13.5" spans="6:6">
      <c r="F12916" s="126"/>
    </row>
    <row r="12917" s="64" customFormat="1" ht="13.5" spans="6:6">
      <c r="F12917" s="126"/>
    </row>
    <row r="12918" s="64" customFormat="1" ht="13.5" spans="6:6">
      <c r="F12918" s="126"/>
    </row>
    <row r="12919" s="64" customFormat="1" ht="13.5" spans="6:6">
      <c r="F12919" s="126"/>
    </row>
    <row r="12920" s="64" customFormat="1" ht="13.5" spans="6:6">
      <c r="F12920" s="126"/>
    </row>
    <row r="12921" s="64" customFormat="1" ht="13.5" spans="6:6">
      <c r="F12921" s="126"/>
    </row>
    <row r="12922" s="64" customFormat="1" ht="13.5" spans="6:6">
      <c r="F12922" s="126"/>
    </row>
    <row r="12923" s="64" customFormat="1" ht="13.5" spans="6:6">
      <c r="F12923" s="126"/>
    </row>
    <row r="12924" s="64" customFormat="1" ht="13.5" spans="6:6">
      <c r="F12924" s="126"/>
    </row>
    <row r="12925" s="64" customFormat="1" ht="13.5" spans="6:6">
      <c r="F12925" s="126"/>
    </row>
    <row r="12926" s="64" customFormat="1" ht="13.5" spans="6:6">
      <c r="F12926" s="126"/>
    </row>
    <row r="12927" s="64" customFormat="1" ht="13.5" spans="6:6">
      <c r="F12927" s="126"/>
    </row>
    <row r="12928" s="64" customFormat="1" ht="13.5" spans="6:6">
      <c r="F12928" s="126"/>
    </row>
    <row r="12929" s="64" customFormat="1" ht="13.5" spans="6:6">
      <c r="F12929" s="126"/>
    </row>
    <row r="12930" s="64" customFormat="1" ht="13.5" spans="6:6">
      <c r="F12930" s="126"/>
    </row>
    <row r="12931" s="64" customFormat="1" ht="13.5" spans="6:6">
      <c r="F12931" s="126"/>
    </row>
    <row r="12932" s="64" customFormat="1" ht="13.5" spans="6:6">
      <c r="F12932" s="126"/>
    </row>
    <row r="12933" s="64" customFormat="1" ht="13.5" spans="6:6">
      <c r="F12933" s="126"/>
    </row>
    <row r="12934" s="64" customFormat="1" ht="13.5" spans="6:6">
      <c r="F12934" s="126"/>
    </row>
    <row r="12935" s="64" customFormat="1" ht="13.5" spans="6:6">
      <c r="F12935" s="126"/>
    </row>
    <row r="12936" s="64" customFormat="1" ht="13.5" spans="6:6">
      <c r="F12936" s="126"/>
    </row>
    <row r="12937" s="64" customFormat="1" ht="13.5" spans="6:6">
      <c r="F12937" s="126"/>
    </row>
    <row r="12938" s="64" customFormat="1" ht="13.5" spans="6:6">
      <c r="F12938" s="126"/>
    </row>
    <row r="12939" s="64" customFormat="1" ht="13.5" spans="6:6">
      <c r="F12939" s="126"/>
    </row>
    <row r="12940" s="64" customFormat="1" ht="13.5" spans="6:6">
      <c r="F12940" s="126"/>
    </row>
    <row r="12941" s="64" customFormat="1" ht="13.5" spans="6:6">
      <c r="F12941" s="126"/>
    </row>
    <row r="12942" s="64" customFormat="1" ht="13.5" spans="6:6">
      <c r="F12942" s="126"/>
    </row>
    <row r="12943" s="64" customFormat="1" ht="13.5" spans="6:6">
      <c r="F12943" s="126"/>
    </row>
    <row r="12944" s="64" customFormat="1" ht="13.5" spans="6:6">
      <c r="F12944" s="126"/>
    </row>
    <row r="12945" s="64" customFormat="1" ht="13.5" spans="6:6">
      <c r="F12945" s="126"/>
    </row>
    <row r="12946" s="64" customFormat="1" ht="13.5" spans="6:6">
      <c r="F12946" s="126"/>
    </row>
    <row r="12947" s="64" customFormat="1" ht="13.5" spans="6:6">
      <c r="F12947" s="126"/>
    </row>
    <row r="12948" s="64" customFormat="1" ht="13.5" spans="6:6">
      <c r="F12948" s="126"/>
    </row>
    <row r="12949" s="64" customFormat="1" ht="13.5" spans="6:6">
      <c r="F12949" s="126"/>
    </row>
    <row r="12950" s="64" customFormat="1" ht="13.5" spans="6:6">
      <c r="F12950" s="126"/>
    </row>
    <row r="12951" s="64" customFormat="1" ht="13.5" spans="6:6">
      <c r="F12951" s="126"/>
    </row>
    <row r="12952" s="64" customFormat="1" ht="13.5" spans="6:6">
      <c r="F12952" s="126"/>
    </row>
    <row r="12953" s="64" customFormat="1" ht="13.5" spans="6:6">
      <c r="F12953" s="126"/>
    </row>
    <row r="12954" s="64" customFormat="1" ht="13.5" spans="6:6">
      <c r="F12954" s="126"/>
    </row>
    <row r="12955" s="64" customFormat="1" ht="13.5" spans="6:6">
      <c r="F12955" s="126"/>
    </row>
    <row r="12956" s="64" customFormat="1" ht="13.5" spans="6:6">
      <c r="F12956" s="126"/>
    </row>
    <row r="12957" s="64" customFormat="1" ht="13.5" spans="6:6">
      <c r="F12957" s="126"/>
    </row>
    <row r="12958" s="64" customFormat="1" ht="13.5" spans="6:6">
      <c r="F12958" s="126"/>
    </row>
    <row r="12959" s="64" customFormat="1" ht="13.5" spans="6:6">
      <c r="F12959" s="126"/>
    </row>
    <row r="12960" s="64" customFormat="1" ht="13.5" spans="6:6">
      <c r="F12960" s="126"/>
    </row>
    <row r="12961" s="64" customFormat="1" ht="13.5" spans="6:6">
      <c r="F12961" s="126"/>
    </row>
    <row r="12962" s="64" customFormat="1" ht="13.5" spans="6:6">
      <c r="F12962" s="126"/>
    </row>
    <row r="12963" s="64" customFormat="1" ht="13.5" spans="6:6">
      <c r="F12963" s="126"/>
    </row>
    <row r="12964" s="64" customFormat="1" ht="13.5" spans="6:6">
      <c r="F12964" s="126"/>
    </row>
    <row r="12965" s="64" customFormat="1" ht="13.5" spans="6:6">
      <c r="F12965" s="126"/>
    </row>
    <row r="12966" s="64" customFormat="1" ht="13.5" spans="6:6">
      <c r="F12966" s="126"/>
    </row>
    <row r="12967" s="64" customFormat="1" ht="13.5" spans="6:6">
      <c r="F12967" s="126"/>
    </row>
    <row r="12968" s="64" customFormat="1" ht="13.5" spans="6:6">
      <c r="F12968" s="126"/>
    </row>
    <row r="12969" s="64" customFormat="1" ht="13.5" spans="6:6">
      <c r="F12969" s="126"/>
    </row>
    <row r="12970" s="64" customFormat="1" ht="13.5" spans="6:6">
      <c r="F12970" s="126"/>
    </row>
    <row r="12971" s="64" customFormat="1" ht="13.5" spans="6:6">
      <c r="F12971" s="126"/>
    </row>
    <row r="12972" s="64" customFormat="1" ht="13.5" spans="6:6">
      <c r="F12972" s="126"/>
    </row>
    <row r="12973" s="64" customFormat="1" ht="13.5" spans="6:6">
      <c r="F12973" s="126"/>
    </row>
    <row r="12974" s="64" customFormat="1" ht="13.5" spans="6:6">
      <c r="F12974" s="126"/>
    </row>
    <row r="12975" s="64" customFormat="1" ht="13.5" spans="6:6">
      <c r="F12975" s="126"/>
    </row>
    <row r="12976" s="64" customFormat="1" ht="13.5" spans="6:6">
      <c r="F12976" s="126"/>
    </row>
    <row r="12977" s="64" customFormat="1" ht="13.5" spans="6:6">
      <c r="F12977" s="126"/>
    </row>
    <row r="12978" s="64" customFormat="1" ht="13.5" spans="6:6">
      <c r="F12978" s="126"/>
    </row>
    <row r="12979" s="64" customFormat="1" ht="13.5" spans="6:6">
      <c r="F12979" s="126"/>
    </row>
    <row r="12980" s="64" customFormat="1" ht="13.5" spans="6:6">
      <c r="F12980" s="126"/>
    </row>
    <row r="12981" s="64" customFormat="1" ht="13.5" spans="6:6">
      <c r="F12981" s="126"/>
    </row>
    <row r="12982" s="64" customFormat="1" ht="13.5" spans="6:6">
      <c r="F12982" s="126"/>
    </row>
    <row r="12983" s="64" customFormat="1" ht="13.5" spans="6:6">
      <c r="F12983" s="126"/>
    </row>
    <row r="12984" s="64" customFormat="1" ht="13.5" spans="6:6">
      <c r="F12984" s="126"/>
    </row>
    <row r="12985" s="64" customFormat="1" ht="13.5" spans="6:6">
      <c r="F12985" s="126"/>
    </row>
    <row r="12986" s="64" customFormat="1" ht="13.5" spans="6:6">
      <c r="F12986" s="126"/>
    </row>
    <row r="12987" s="64" customFormat="1" ht="13.5" spans="6:6">
      <c r="F12987" s="126"/>
    </row>
    <row r="12988" s="64" customFormat="1" ht="13.5" spans="6:6">
      <c r="F12988" s="126"/>
    </row>
    <row r="12989" s="64" customFormat="1" ht="13.5" spans="6:6">
      <c r="F12989" s="126"/>
    </row>
    <row r="12990" s="64" customFormat="1" ht="13.5" spans="6:6">
      <c r="F12990" s="126"/>
    </row>
    <row r="12991" s="64" customFormat="1" ht="13.5" spans="6:6">
      <c r="F12991" s="126"/>
    </row>
    <row r="12992" s="64" customFormat="1" ht="13.5" spans="6:6">
      <c r="F12992" s="126"/>
    </row>
    <row r="12993" s="64" customFormat="1" ht="13.5" spans="6:6">
      <c r="F12993" s="126"/>
    </row>
    <row r="12994" s="64" customFormat="1" ht="13.5" spans="6:6">
      <c r="F12994" s="126"/>
    </row>
    <row r="12995" s="64" customFormat="1" ht="13.5" spans="6:6">
      <c r="F12995" s="126"/>
    </row>
    <row r="12996" s="64" customFormat="1" ht="13.5" spans="6:6">
      <c r="F12996" s="126"/>
    </row>
    <row r="12997" s="64" customFormat="1" ht="13.5" spans="6:6">
      <c r="F12997" s="126"/>
    </row>
    <row r="12998" s="64" customFormat="1" ht="13.5" spans="6:6">
      <c r="F12998" s="126"/>
    </row>
    <row r="12999" s="64" customFormat="1" ht="13.5" spans="6:6">
      <c r="F12999" s="126"/>
    </row>
    <row r="13000" s="64" customFormat="1" ht="13.5" spans="6:6">
      <c r="F13000" s="126"/>
    </row>
    <row r="13001" s="64" customFormat="1" ht="13.5" spans="6:6">
      <c r="F13001" s="126"/>
    </row>
    <row r="13002" s="64" customFormat="1" ht="13.5" spans="6:6">
      <c r="F13002" s="126"/>
    </row>
    <row r="13003" s="64" customFormat="1" ht="13.5" spans="6:6">
      <c r="F13003" s="126"/>
    </row>
    <row r="13004" s="64" customFormat="1" ht="13.5" spans="6:6">
      <c r="F13004" s="126"/>
    </row>
    <row r="13005" s="64" customFormat="1" ht="13.5" spans="6:6">
      <c r="F13005" s="126"/>
    </row>
    <row r="13006" s="64" customFormat="1" ht="13.5" spans="6:6">
      <c r="F13006" s="126"/>
    </row>
    <row r="13007" s="64" customFormat="1" ht="13.5" spans="6:6">
      <c r="F13007" s="126"/>
    </row>
    <row r="13008" s="64" customFormat="1" ht="13.5" spans="6:6">
      <c r="F13008" s="126"/>
    </row>
    <row r="13009" s="64" customFormat="1" ht="13.5" spans="6:6">
      <c r="F13009" s="126"/>
    </row>
    <row r="13010" s="64" customFormat="1" ht="13.5" spans="6:6">
      <c r="F13010" s="126"/>
    </row>
    <row r="13011" s="64" customFormat="1" ht="13.5" spans="6:6">
      <c r="F13011" s="126"/>
    </row>
    <row r="13012" s="64" customFormat="1" ht="13.5" spans="6:6">
      <c r="F13012" s="126"/>
    </row>
    <row r="13013" s="64" customFormat="1" ht="13.5" spans="6:6">
      <c r="F13013" s="126"/>
    </row>
    <row r="13014" s="64" customFormat="1" ht="13.5" spans="6:6">
      <c r="F13014" s="126"/>
    </row>
    <row r="13015" s="64" customFormat="1" ht="13.5" spans="6:6">
      <c r="F13015" s="126"/>
    </row>
    <row r="13016" s="64" customFormat="1" ht="13.5" spans="6:6">
      <c r="F13016" s="126"/>
    </row>
    <row r="13017" s="64" customFormat="1" ht="13.5" spans="6:6">
      <c r="F13017" s="126"/>
    </row>
    <row r="13018" s="64" customFormat="1" ht="13.5" spans="6:6">
      <c r="F13018" s="126"/>
    </row>
    <row r="13019" s="64" customFormat="1" ht="13.5" spans="6:6">
      <c r="F13019" s="126"/>
    </row>
    <row r="13020" s="64" customFormat="1" ht="13.5" spans="6:6">
      <c r="F13020" s="126"/>
    </row>
    <row r="13021" s="64" customFormat="1" ht="13.5" spans="6:6">
      <c r="F13021" s="126"/>
    </row>
    <row r="13022" s="64" customFormat="1" ht="13.5" spans="6:6">
      <c r="F13022" s="126"/>
    </row>
    <row r="13023" s="64" customFormat="1" ht="13.5" spans="6:6">
      <c r="F13023" s="126"/>
    </row>
    <row r="13024" s="64" customFormat="1" ht="13.5" spans="6:6">
      <c r="F13024" s="126"/>
    </row>
    <row r="13025" s="64" customFormat="1" ht="13.5" spans="6:6">
      <c r="F13025" s="126"/>
    </row>
    <row r="13026" s="64" customFormat="1" ht="13.5" spans="6:6">
      <c r="F13026" s="126"/>
    </row>
    <row r="13027" s="64" customFormat="1" ht="13.5" spans="6:6">
      <c r="F13027" s="126"/>
    </row>
    <row r="13028" s="64" customFormat="1" ht="13.5" spans="6:6">
      <c r="F13028" s="126"/>
    </row>
    <row r="13029" s="64" customFormat="1" ht="13.5" spans="6:6">
      <c r="F13029" s="126"/>
    </row>
    <row r="13030" s="64" customFormat="1" ht="13.5" spans="6:6">
      <c r="F13030" s="126"/>
    </row>
    <row r="13031" s="64" customFormat="1" ht="13.5" spans="6:6">
      <c r="F13031" s="126"/>
    </row>
    <row r="13032" s="64" customFormat="1" ht="13.5" spans="6:6">
      <c r="F13032" s="126"/>
    </row>
    <row r="13033" s="64" customFormat="1" ht="13.5" spans="6:6">
      <c r="F13033" s="126"/>
    </row>
    <row r="13034" s="64" customFormat="1" ht="13.5" spans="6:6">
      <c r="F13034" s="126"/>
    </row>
    <row r="13035" s="64" customFormat="1" ht="13.5" spans="6:6">
      <c r="F13035" s="126"/>
    </row>
    <row r="13036" s="64" customFormat="1" ht="13.5" spans="6:6">
      <c r="F13036" s="126"/>
    </row>
    <row r="13037" s="64" customFormat="1" ht="13.5" spans="6:6">
      <c r="F13037" s="126"/>
    </row>
    <row r="13038" s="64" customFormat="1" ht="13.5" spans="6:6">
      <c r="F13038" s="126"/>
    </row>
    <row r="13039" s="64" customFormat="1" ht="13.5" spans="6:6">
      <c r="F13039" s="126"/>
    </row>
    <row r="13040" s="64" customFormat="1" ht="13.5" spans="6:6">
      <c r="F13040" s="126"/>
    </row>
    <row r="13041" s="64" customFormat="1" ht="13.5" spans="6:6">
      <c r="F13041" s="126"/>
    </row>
    <row r="13042" s="64" customFormat="1" ht="13.5" spans="6:6">
      <c r="F13042" s="126"/>
    </row>
    <row r="13043" s="64" customFormat="1" ht="13.5" spans="6:6">
      <c r="F13043" s="126"/>
    </row>
    <row r="13044" s="64" customFormat="1" ht="13.5" spans="6:6">
      <c r="F13044" s="126"/>
    </row>
    <row r="13045" s="64" customFormat="1" ht="13.5" spans="6:6">
      <c r="F13045" s="126"/>
    </row>
    <row r="13046" s="64" customFormat="1" ht="13.5" spans="6:6">
      <c r="F13046" s="126"/>
    </row>
    <row r="13047" s="64" customFormat="1" ht="13.5" spans="6:6">
      <c r="F13047" s="126"/>
    </row>
    <row r="13048" s="64" customFormat="1" ht="13.5" spans="6:6">
      <c r="F13048" s="126"/>
    </row>
    <row r="13049" s="64" customFormat="1" ht="13.5" spans="6:6">
      <c r="F13049" s="126"/>
    </row>
    <row r="13050" s="64" customFormat="1" ht="13.5" spans="6:6">
      <c r="F13050" s="126"/>
    </row>
    <row r="13051" s="64" customFormat="1" ht="13.5" spans="6:6">
      <c r="F13051" s="126"/>
    </row>
    <row r="13052" s="64" customFormat="1" ht="13.5" spans="6:6">
      <c r="F13052" s="126"/>
    </row>
    <row r="13053" s="64" customFormat="1" ht="13.5" spans="6:6">
      <c r="F13053" s="126"/>
    </row>
    <row r="13054" s="64" customFormat="1" ht="13.5" spans="6:6">
      <c r="F13054" s="126"/>
    </row>
    <row r="13055" s="64" customFormat="1" ht="13.5" spans="6:6">
      <c r="F13055" s="126"/>
    </row>
    <row r="13056" s="64" customFormat="1" ht="13.5" spans="6:6">
      <c r="F13056" s="126"/>
    </row>
    <row r="13057" s="64" customFormat="1" ht="13.5" spans="6:6">
      <c r="F13057" s="126"/>
    </row>
    <row r="13058" s="64" customFormat="1" ht="13.5" spans="6:6">
      <c r="F13058" s="126"/>
    </row>
    <row r="13059" s="64" customFormat="1" ht="13.5" spans="6:6">
      <c r="F13059" s="126"/>
    </row>
    <row r="13060" s="64" customFormat="1" ht="13.5" spans="6:6">
      <c r="F13060" s="126"/>
    </row>
    <row r="13061" s="64" customFormat="1" ht="13.5" spans="6:6">
      <c r="F13061" s="126"/>
    </row>
    <row r="13062" s="64" customFormat="1" ht="13.5" spans="6:6">
      <c r="F13062" s="126"/>
    </row>
    <row r="13063" s="64" customFormat="1" ht="13.5" spans="6:6">
      <c r="F13063" s="126"/>
    </row>
    <row r="13064" s="64" customFormat="1" ht="13.5" spans="6:6">
      <c r="F13064" s="126"/>
    </row>
    <row r="13065" s="64" customFormat="1" ht="13.5" spans="6:6">
      <c r="F13065" s="126"/>
    </row>
    <row r="13066" s="64" customFormat="1" ht="13.5" spans="6:6">
      <c r="F13066" s="126"/>
    </row>
    <row r="13067" s="64" customFormat="1" ht="13.5" spans="6:6">
      <c r="F13067" s="126"/>
    </row>
    <row r="13068" s="64" customFormat="1" ht="13.5" spans="6:6">
      <c r="F13068" s="126"/>
    </row>
    <row r="13069" s="64" customFormat="1" ht="13.5" spans="6:6">
      <c r="F13069" s="126"/>
    </row>
    <row r="13070" s="64" customFormat="1" ht="13.5" spans="6:6">
      <c r="F13070" s="126"/>
    </row>
    <row r="13071" s="64" customFormat="1" ht="13.5" spans="6:6">
      <c r="F13071" s="126"/>
    </row>
    <row r="13072" s="64" customFormat="1" ht="13.5" spans="6:6">
      <c r="F13072" s="126"/>
    </row>
    <row r="13073" s="64" customFormat="1" ht="13.5" spans="6:6">
      <c r="F13073" s="126"/>
    </row>
    <row r="13074" s="64" customFormat="1" ht="13.5" spans="6:6">
      <c r="F13074" s="126"/>
    </row>
    <row r="13075" s="64" customFormat="1" ht="13.5" spans="6:6">
      <c r="F13075" s="126"/>
    </row>
    <row r="13076" s="64" customFormat="1" ht="13.5" spans="6:6">
      <c r="F13076" s="126"/>
    </row>
    <row r="13077" s="64" customFormat="1" ht="13.5" spans="6:6">
      <c r="F13077" s="126"/>
    </row>
    <row r="13078" s="64" customFormat="1" ht="13.5" spans="6:6">
      <c r="F13078" s="126"/>
    </row>
    <row r="13079" s="64" customFormat="1" ht="13.5" spans="6:6">
      <c r="F13079" s="126"/>
    </row>
    <row r="13080" s="64" customFormat="1" ht="13.5" spans="6:6">
      <c r="F13080" s="126"/>
    </row>
    <row r="13081" s="64" customFormat="1" ht="13.5" spans="6:6">
      <c r="F13081" s="126"/>
    </row>
    <row r="13082" s="64" customFormat="1" ht="13.5" spans="6:6">
      <c r="F13082" s="126"/>
    </row>
    <row r="13083" s="64" customFormat="1" ht="13.5" spans="6:6">
      <c r="F13083" s="126"/>
    </row>
    <row r="13084" s="64" customFormat="1" ht="13.5" spans="6:6">
      <c r="F13084" s="126"/>
    </row>
    <row r="13085" s="64" customFormat="1" ht="13.5" spans="6:6">
      <c r="F13085" s="126"/>
    </row>
    <row r="13086" s="64" customFormat="1" ht="13.5" spans="6:6">
      <c r="F13086" s="126"/>
    </row>
    <row r="13087" s="64" customFormat="1" ht="13.5" spans="6:6">
      <c r="F13087" s="126"/>
    </row>
    <row r="13088" s="64" customFormat="1" ht="13.5" spans="6:6">
      <c r="F13088" s="126"/>
    </row>
    <row r="13089" s="64" customFormat="1" ht="13.5" spans="6:6">
      <c r="F13089" s="126"/>
    </row>
    <row r="13090" s="64" customFormat="1" ht="13.5" spans="6:6">
      <c r="F13090" s="126"/>
    </row>
    <row r="13091" s="64" customFormat="1" ht="13.5" spans="6:6">
      <c r="F13091" s="126"/>
    </row>
    <row r="13092" s="64" customFormat="1" ht="13.5" spans="6:6">
      <c r="F13092" s="126"/>
    </row>
    <row r="13093" s="64" customFormat="1" ht="13.5" spans="6:6">
      <c r="F13093" s="126"/>
    </row>
    <row r="13094" s="64" customFormat="1" ht="13.5" spans="6:6">
      <c r="F13094" s="126"/>
    </row>
    <row r="13095" s="64" customFormat="1" ht="13.5" spans="6:6">
      <c r="F13095" s="126"/>
    </row>
    <row r="13096" s="64" customFormat="1" ht="13.5" spans="6:6">
      <c r="F13096" s="126"/>
    </row>
    <row r="13097" s="64" customFormat="1" ht="13.5" spans="6:6">
      <c r="F13097" s="126"/>
    </row>
    <row r="13098" s="64" customFormat="1" ht="13.5" spans="6:6">
      <c r="F13098" s="126"/>
    </row>
    <row r="13099" s="64" customFormat="1" ht="13.5" spans="6:6">
      <c r="F13099" s="126"/>
    </row>
    <row r="13100" s="64" customFormat="1" ht="13.5" spans="6:6">
      <c r="F13100" s="126"/>
    </row>
    <row r="13101" s="64" customFormat="1" ht="13.5" spans="6:6">
      <c r="F13101" s="126"/>
    </row>
    <row r="13102" s="64" customFormat="1" ht="13.5" spans="6:6">
      <c r="F13102" s="126"/>
    </row>
    <row r="13103" s="64" customFormat="1" ht="13.5" spans="6:6">
      <c r="F13103" s="126"/>
    </row>
    <row r="13104" s="64" customFormat="1" ht="13.5" spans="6:6">
      <c r="F13104" s="126"/>
    </row>
    <row r="13105" s="64" customFormat="1" ht="13.5" spans="6:6">
      <c r="F13105" s="126"/>
    </row>
    <row r="13106" s="64" customFormat="1" ht="13.5" spans="6:6">
      <c r="F13106" s="126"/>
    </row>
    <row r="13107" s="64" customFormat="1" ht="13.5" spans="6:6">
      <c r="F13107" s="126"/>
    </row>
    <row r="13108" s="64" customFormat="1" ht="13.5" spans="6:6">
      <c r="F13108" s="126"/>
    </row>
    <row r="13109" s="64" customFormat="1" ht="13.5" spans="6:6">
      <c r="F13109" s="126"/>
    </row>
    <row r="13110" s="64" customFormat="1" ht="13.5" spans="6:6">
      <c r="F13110" s="126"/>
    </row>
    <row r="13111" s="64" customFormat="1" ht="13.5" spans="6:6">
      <c r="F13111" s="126"/>
    </row>
    <row r="13112" s="64" customFormat="1" ht="13.5" spans="6:6">
      <c r="F13112" s="126"/>
    </row>
    <row r="13113" s="64" customFormat="1" ht="13.5" spans="6:6">
      <c r="F13113" s="126"/>
    </row>
    <row r="13114" s="64" customFormat="1" ht="13.5" spans="6:6">
      <c r="F13114" s="126"/>
    </row>
    <row r="13115" s="64" customFormat="1" ht="13.5" spans="6:6">
      <c r="F13115" s="126"/>
    </row>
    <row r="13116" s="64" customFormat="1" ht="13.5" spans="6:6">
      <c r="F13116" s="126"/>
    </row>
    <row r="13117" s="64" customFormat="1" ht="13.5" spans="6:6">
      <c r="F13117" s="126"/>
    </row>
    <row r="13118" s="64" customFormat="1" ht="13.5" spans="6:6">
      <c r="F13118" s="126"/>
    </row>
    <row r="13119" s="64" customFormat="1" ht="13.5" spans="6:6">
      <c r="F13119" s="126"/>
    </row>
    <row r="13120" s="64" customFormat="1" ht="13.5" spans="6:6">
      <c r="F13120" s="126"/>
    </row>
    <row r="13121" s="64" customFormat="1" ht="13.5" spans="6:6">
      <c r="F13121" s="126"/>
    </row>
    <row r="13122" s="64" customFormat="1" ht="13.5" spans="6:6">
      <c r="F13122" s="126"/>
    </row>
    <row r="13123" s="64" customFormat="1" ht="13.5" spans="6:6">
      <c r="F13123" s="126"/>
    </row>
    <row r="13124" s="64" customFormat="1" ht="13.5" spans="6:6">
      <c r="F13124" s="126"/>
    </row>
    <row r="13125" s="64" customFormat="1" ht="13.5" spans="6:6">
      <c r="F13125" s="126"/>
    </row>
    <row r="13126" s="64" customFormat="1" ht="13.5" spans="6:6">
      <c r="F13126" s="126"/>
    </row>
    <row r="13127" s="64" customFormat="1" ht="13.5" spans="6:6">
      <c r="F13127" s="126"/>
    </row>
    <row r="13128" s="64" customFormat="1" ht="13.5" spans="6:6">
      <c r="F13128" s="126"/>
    </row>
    <row r="13129" s="64" customFormat="1" ht="13.5" spans="6:6">
      <c r="F13129" s="126"/>
    </row>
    <row r="13130" s="64" customFormat="1" ht="13.5" spans="6:6">
      <c r="F13130" s="126"/>
    </row>
    <row r="13131" s="64" customFormat="1" ht="13.5" spans="6:6">
      <c r="F13131" s="126"/>
    </row>
    <row r="13132" s="64" customFormat="1" ht="13.5" spans="6:6">
      <c r="F13132" s="126"/>
    </row>
    <row r="13133" s="64" customFormat="1" ht="13.5" spans="6:6">
      <c r="F13133" s="126"/>
    </row>
    <row r="13134" s="64" customFormat="1" ht="13.5" spans="6:6">
      <c r="F13134" s="126"/>
    </row>
    <row r="13135" s="64" customFormat="1" ht="13.5" spans="6:6">
      <c r="F13135" s="126"/>
    </row>
    <row r="13136" s="64" customFormat="1" ht="13.5" spans="6:6">
      <c r="F13136" s="126"/>
    </row>
    <row r="13137" s="64" customFormat="1" ht="13.5" spans="6:6">
      <c r="F13137" s="126"/>
    </row>
    <row r="13138" s="64" customFormat="1" ht="13.5" spans="6:6">
      <c r="F13138" s="126"/>
    </row>
    <row r="13139" s="64" customFormat="1" ht="13.5" spans="6:6">
      <c r="F13139" s="126"/>
    </row>
    <row r="13140" s="64" customFormat="1" ht="13.5" spans="6:6">
      <c r="F13140" s="126"/>
    </row>
    <row r="13141" s="64" customFormat="1" ht="13.5" spans="6:6">
      <c r="F13141" s="126"/>
    </row>
    <row r="13142" s="64" customFormat="1" ht="13.5" spans="6:6">
      <c r="F13142" s="126"/>
    </row>
    <row r="13143" s="64" customFormat="1" ht="13.5" spans="6:6">
      <c r="F13143" s="126"/>
    </row>
    <row r="13144" s="64" customFormat="1" ht="13.5" spans="6:6">
      <c r="F13144" s="126"/>
    </row>
    <row r="13145" s="64" customFormat="1" ht="13.5" spans="6:6">
      <c r="F13145" s="126"/>
    </row>
    <row r="13146" s="64" customFormat="1" ht="13.5" spans="6:6">
      <c r="F13146" s="126"/>
    </row>
    <row r="13147" s="64" customFormat="1" ht="13.5" spans="6:6">
      <c r="F13147" s="126"/>
    </row>
    <row r="13148" s="64" customFormat="1" ht="13.5" spans="6:6">
      <c r="F13148" s="126"/>
    </row>
    <row r="13149" s="64" customFormat="1" ht="13.5" spans="6:6">
      <c r="F13149" s="126"/>
    </row>
    <row r="13150" s="64" customFormat="1" ht="13.5" spans="6:6">
      <c r="F13150" s="126"/>
    </row>
    <row r="13151" s="64" customFormat="1" ht="13.5" spans="6:6">
      <c r="F13151" s="126"/>
    </row>
    <row r="13152" s="64" customFormat="1" ht="13.5" spans="6:6">
      <c r="F13152" s="126"/>
    </row>
    <row r="13153" s="64" customFormat="1" ht="13.5" spans="6:6">
      <c r="F13153" s="126"/>
    </row>
    <row r="13154" s="64" customFormat="1" ht="13.5" spans="6:6">
      <c r="F13154" s="126"/>
    </row>
    <row r="13155" s="64" customFormat="1" ht="13.5" spans="6:6">
      <c r="F13155" s="126"/>
    </row>
    <row r="13156" s="64" customFormat="1" ht="13.5" spans="6:6">
      <c r="F13156" s="126"/>
    </row>
    <row r="13157" s="64" customFormat="1" ht="13.5" spans="6:6">
      <c r="F13157" s="126"/>
    </row>
    <row r="13158" s="64" customFormat="1" ht="13.5" spans="6:6">
      <c r="F13158" s="126"/>
    </row>
    <row r="13159" s="64" customFormat="1" ht="13.5" spans="6:6">
      <c r="F13159" s="126"/>
    </row>
    <row r="13160" s="64" customFormat="1" ht="13.5" spans="6:6">
      <c r="F13160" s="126"/>
    </row>
    <row r="13161" s="64" customFormat="1" ht="13.5" spans="6:6">
      <c r="F13161" s="126"/>
    </row>
    <row r="13162" s="64" customFormat="1" ht="13.5" spans="6:6">
      <c r="F13162" s="126"/>
    </row>
    <row r="13163" s="64" customFormat="1" ht="13.5" spans="6:6">
      <c r="F13163" s="126"/>
    </row>
    <row r="13164" s="64" customFormat="1" ht="13.5" spans="6:6">
      <c r="F13164" s="126"/>
    </row>
    <row r="13165" s="64" customFormat="1" ht="13.5" spans="6:6">
      <c r="F13165" s="126"/>
    </row>
    <row r="13166" s="64" customFormat="1" ht="13.5" spans="6:6">
      <c r="F13166" s="126"/>
    </row>
    <row r="13167" s="64" customFormat="1" ht="13.5" spans="6:6">
      <c r="F13167" s="126"/>
    </row>
    <row r="13168" s="64" customFormat="1" ht="13.5" spans="6:6">
      <c r="F13168" s="126"/>
    </row>
    <row r="13169" s="64" customFormat="1" ht="13.5" spans="6:6">
      <c r="F13169" s="126"/>
    </row>
    <row r="13170" s="64" customFormat="1" ht="13.5" spans="6:6">
      <c r="F13170" s="126"/>
    </row>
    <row r="13171" s="64" customFormat="1" ht="13.5" spans="6:6">
      <c r="F13171" s="126"/>
    </row>
    <row r="13172" s="64" customFormat="1" ht="13.5" spans="6:6">
      <c r="F13172" s="126"/>
    </row>
    <row r="13173" s="64" customFormat="1" ht="13.5" spans="6:6">
      <c r="F13173" s="126"/>
    </row>
    <row r="13174" s="64" customFormat="1" ht="13.5" spans="6:6">
      <c r="F13174" s="126"/>
    </row>
    <row r="13175" s="64" customFormat="1" ht="13.5" spans="6:6">
      <c r="F13175" s="126"/>
    </row>
    <row r="13176" s="64" customFormat="1" ht="13.5" spans="6:6">
      <c r="F13176" s="126"/>
    </row>
    <row r="13177" s="64" customFormat="1" ht="13.5" spans="6:6">
      <c r="F13177" s="126"/>
    </row>
    <row r="13178" s="64" customFormat="1" ht="13.5" spans="6:6">
      <c r="F13178" s="126"/>
    </row>
    <row r="13179" s="64" customFormat="1" ht="13.5" spans="6:6">
      <c r="F13179" s="126"/>
    </row>
    <row r="13180" s="64" customFormat="1" ht="13.5" spans="6:6">
      <c r="F13180" s="126"/>
    </row>
    <row r="13181" s="64" customFormat="1" ht="13.5" spans="6:6">
      <c r="F13181" s="126"/>
    </row>
    <row r="13182" s="64" customFormat="1" ht="13.5" spans="6:6">
      <c r="F13182" s="126"/>
    </row>
    <row r="13183" s="64" customFormat="1" ht="13.5" spans="6:6">
      <c r="F13183" s="126"/>
    </row>
    <row r="13184" s="64" customFormat="1" ht="13.5" spans="6:6">
      <c r="F13184" s="126"/>
    </row>
    <row r="13185" s="64" customFormat="1" ht="13.5" spans="6:6">
      <c r="F13185" s="126"/>
    </row>
    <row r="13186" s="64" customFormat="1" ht="13.5" spans="6:6">
      <c r="F13186" s="126"/>
    </row>
    <row r="13187" s="64" customFormat="1" ht="13.5" spans="6:6">
      <c r="F13187" s="126"/>
    </row>
    <row r="13188" s="64" customFormat="1" ht="13.5" spans="6:6">
      <c r="F13188" s="126"/>
    </row>
    <row r="13189" s="64" customFormat="1" ht="13.5" spans="6:6">
      <c r="F13189" s="126"/>
    </row>
    <row r="13190" s="64" customFormat="1" ht="13.5" spans="6:6">
      <c r="F13190" s="126"/>
    </row>
    <row r="13191" s="64" customFormat="1" ht="13.5" spans="6:6">
      <c r="F13191" s="126"/>
    </row>
    <row r="13192" s="64" customFormat="1" ht="13.5" spans="6:6">
      <c r="F13192" s="126"/>
    </row>
    <row r="13193" s="64" customFormat="1" ht="13.5" spans="6:6">
      <c r="F13193" s="126"/>
    </row>
    <row r="13194" s="64" customFormat="1" ht="13.5" spans="6:6">
      <c r="F13194" s="126"/>
    </row>
    <row r="13195" s="64" customFormat="1" ht="13.5" spans="6:6">
      <c r="F13195" s="126"/>
    </row>
    <row r="13196" s="64" customFormat="1" ht="13.5" spans="6:6">
      <c r="F13196" s="126"/>
    </row>
    <row r="13197" s="64" customFormat="1" ht="13.5" spans="6:6">
      <c r="F13197" s="126"/>
    </row>
    <row r="13198" s="64" customFormat="1" ht="13.5" spans="6:6">
      <c r="F13198" s="126"/>
    </row>
    <row r="13199" s="64" customFormat="1" ht="13.5" spans="6:6">
      <c r="F13199" s="126"/>
    </row>
    <row r="13200" s="64" customFormat="1" ht="13.5" spans="6:6">
      <c r="F13200" s="126"/>
    </row>
    <row r="13201" s="64" customFormat="1" ht="13.5" spans="6:6">
      <c r="F13201" s="126"/>
    </row>
    <row r="13202" s="64" customFormat="1" ht="13.5" spans="6:6">
      <c r="F13202" s="126"/>
    </row>
    <row r="13203" s="64" customFormat="1" ht="13.5" spans="6:6">
      <c r="F13203" s="126"/>
    </row>
    <row r="13204" s="64" customFormat="1" ht="13.5" spans="6:6">
      <c r="F13204" s="126"/>
    </row>
    <row r="13205" s="64" customFormat="1" ht="13.5" spans="6:6">
      <c r="F13205" s="126"/>
    </row>
    <row r="13206" s="64" customFormat="1" ht="13.5" spans="6:6">
      <c r="F13206" s="126"/>
    </row>
    <row r="13207" s="64" customFormat="1" ht="13.5" spans="6:6">
      <c r="F13207" s="126"/>
    </row>
    <row r="13208" s="64" customFormat="1" ht="13.5" spans="6:6">
      <c r="F13208" s="126"/>
    </row>
    <row r="13209" s="64" customFormat="1" ht="13.5" spans="6:6">
      <c r="F13209" s="126"/>
    </row>
    <row r="13210" s="64" customFormat="1" ht="13.5" spans="6:6">
      <c r="F13210" s="126"/>
    </row>
    <row r="13211" s="64" customFormat="1" ht="13.5" spans="6:6">
      <c r="F13211" s="126"/>
    </row>
    <row r="13212" s="64" customFormat="1" ht="13.5" spans="6:6">
      <c r="F13212" s="126"/>
    </row>
    <row r="13213" s="64" customFormat="1" ht="13.5" spans="6:6">
      <c r="F13213" s="126"/>
    </row>
    <row r="13214" s="64" customFormat="1" ht="13.5" spans="6:6">
      <c r="F13214" s="126"/>
    </row>
    <row r="13215" s="64" customFormat="1" ht="13.5" spans="6:6">
      <c r="F13215" s="126"/>
    </row>
    <row r="13216" s="64" customFormat="1" ht="13.5" spans="6:6">
      <c r="F13216" s="126"/>
    </row>
    <row r="13217" s="64" customFormat="1" ht="13.5" spans="6:6">
      <c r="F13217" s="126"/>
    </row>
    <row r="13218" s="64" customFormat="1" ht="13.5" spans="6:6">
      <c r="F13218" s="126"/>
    </row>
    <row r="13219" s="64" customFormat="1" ht="13.5" spans="6:6">
      <c r="F13219" s="126"/>
    </row>
    <row r="13220" s="64" customFormat="1" ht="13.5" spans="6:6">
      <c r="F13220" s="126"/>
    </row>
    <row r="13221" s="64" customFormat="1" ht="13.5" spans="6:6">
      <c r="F13221" s="126"/>
    </row>
    <row r="13222" s="64" customFormat="1" ht="13.5" spans="6:6">
      <c r="F13222" s="126"/>
    </row>
    <row r="13223" s="64" customFormat="1" ht="13.5" spans="6:6">
      <c r="F13223" s="126"/>
    </row>
    <row r="13224" s="64" customFormat="1" ht="13.5" spans="6:6">
      <c r="F13224" s="126"/>
    </row>
    <row r="13225" s="64" customFormat="1" ht="13.5" spans="6:6">
      <c r="F13225" s="126"/>
    </row>
    <row r="13226" s="64" customFormat="1" ht="13.5" spans="6:6">
      <c r="F13226" s="126"/>
    </row>
    <row r="13227" s="64" customFormat="1" ht="13.5" spans="6:6">
      <c r="F13227" s="126"/>
    </row>
    <row r="13228" s="64" customFormat="1" ht="13.5" spans="6:6">
      <c r="F13228" s="126"/>
    </row>
    <row r="13229" s="64" customFormat="1" ht="13.5" spans="6:6">
      <c r="F13229" s="126"/>
    </row>
    <row r="13230" s="64" customFormat="1" ht="13.5" spans="6:6">
      <c r="F13230" s="126"/>
    </row>
    <row r="13231" s="64" customFormat="1" ht="13.5" spans="6:6">
      <c r="F13231" s="126"/>
    </row>
    <row r="13232" s="64" customFormat="1" ht="13.5" spans="6:6">
      <c r="F13232" s="126"/>
    </row>
    <row r="13233" s="64" customFormat="1" ht="13.5" spans="6:6">
      <c r="F13233" s="126"/>
    </row>
    <row r="13234" s="64" customFormat="1" ht="13.5" spans="6:6">
      <c r="F13234" s="126"/>
    </row>
    <row r="13235" s="64" customFormat="1" ht="13.5" spans="6:6">
      <c r="F13235" s="126"/>
    </row>
    <row r="13236" s="64" customFormat="1" ht="13.5" spans="6:6">
      <c r="F13236" s="126"/>
    </row>
    <row r="13237" s="64" customFormat="1" ht="13.5" spans="6:6">
      <c r="F13237" s="126"/>
    </row>
    <row r="13238" s="64" customFormat="1" ht="13.5" spans="6:6">
      <c r="F13238" s="126"/>
    </row>
    <row r="13239" s="64" customFormat="1" ht="13.5" spans="6:6">
      <c r="F13239" s="126"/>
    </row>
    <row r="13240" s="64" customFormat="1" ht="13.5" spans="6:6">
      <c r="F13240" s="126"/>
    </row>
    <row r="13241" s="64" customFormat="1" ht="13.5" spans="6:6">
      <c r="F13241" s="126"/>
    </row>
    <row r="13242" s="64" customFormat="1" ht="13.5" spans="6:6">
      <c r="F13242" s="126"/>
    </row>
    <row r="13243" s="64" customFormat="1" ht="13.5" spans="6:6">
      <c r="F13243" s="126"/>
    </row>
    <row r="13244" s="64" customFormat="1" ht="13.5" spans="6:6">
      <c r="F13244" s="126"/>
    </row>
    <row r="13245" s="64" customFormat="1" ht="13.5" spans="6:6">
      <c r="F13245" s="126"/>
    </row>
    <row r="13246" s="64" customFormat="1" ht="13.5" spans="6:6">
      <c r="F13246" s="126"/>
    </row>
    <row r="13247" s="64" customFormat="1" ht="13.5" spans="6:6">
      <c r="F13247" s="126"/>
    </row>
    <row r="13248" s="64" customFormat="1" ht="13.5" spans="6:6">
      <c r="F13248" s="126"/>
    </row>
    <row r="13249" s="64" customFormat="1" ht="13.5" spans="6:6">
      <c r="F13249" s="126"/>
    </row>
    <row r="13250" s="64" customFormat="1" ht="13.5" spans="6:6">
      <c r="F13250" s="126"/>
    </row>
    <row r="13251" s="64" customFormat="1" ht="13.5" spans="6:6">
      <c r="F13251" s="126"/>
    </row>
    <row r="13252" s="64" customFormat="1" ht="13.5" spans="6:6">
      <c r="F13252" s="126"/>
    </row>
    <row r="13253" s="64" customFormat="1" ht="13.5" spans="6:6">
      <c r="F13253" s="126"/>
    </row>
    <row r="13254" s="64" customFormat="1" ht="13.5" spans="6:6">
      <c r="F13254" s="126"/>
    </row>
    <row r="13255" s="64" customFormat="1" ht="13.5" spans="6:6">
      <c r="F13255" s="126"/>
    </row>
    <row r="13256" s="64" customFormat="1" ht="13.5" spans="6:6">
      <c r="F13256" s="126"/>
    </row>
    <row r="13257" s="64" customFormat="1" ht="13.5" spans="6:6">
      <c r="F13257" s="126"/>
    </row>
    <row r="13258" s="64" customFormat="1" ht="13.5" spans="6:6">
      <c r="F13258" s="126"/>
    </row>
    <row r="13259" s="64" customFormat="1" ht="13.5" spans="6:6">
      <c r="F13259" s="126"/>
    </row>
    <row r="13260" s="64" customFormat="1" ht="13.5" spans="6:6">
      <c r="F13260" s="126"/>
    </row>
    <row r="13261" s="64" customFormat="1" ht="13.5" spans="6:6">
      <c r="F13261" s="126"/>
    </row>
    <row r="13262" s="64" customFormat="1" ht="13.5" spans="6:6">
      <c r="F13262" s="126"/>
    </row>
    <row r="13263" s="64" customFormat="1" ht="13.5" spans="6:6">
      <c r="F13263" s="126"/>
    </row>
    <row r="13264" s="64" customFormat="1" ht="13.5" spans="6:6">
      <c r="F13264" s="126"/>
    </row>
    <row r="13265" s="64" customFormat="1" ht="13.5" spans="6:6">
      <c r="F13265" s="126"/>
    </row>
    <row r="13266" s="64" customFormat="1" ht="13.5" spans="6:6">
      <c r="F13266" s="126"/>
    </row>
    <row r="13267" s="64" customFormat="1" ht="13.5" spans="6:6">
      <c r="F13267" s="126"/>
    </row>
    <row r="13268" s="64" customFormat="1" ht="13.5" spans="6:6">
      <c r="F13268" s="126"/>
    </row>
    <row r="13269" s="64" customFormat="1" ht="13.5" spans="6:6">
      <c r="F13269" s="126"/>
    </row>
    <row r="13270" s="64" customFormat="1" ht="13.5" spans="6:6">
      <c r="F13270" s="126"/>
    </row>
    <row r="13271" s="64" customFormat="1" ht="13.5" spans="6:6">
      <c r="F13271" s="126"/>
    </row>
    <row r="13272" s="64" customFormat="1" ht="13.5" spans="6:6">
      <c r="F13272" s="126"/>
    </row>
    <row r="13273" s="64" customFormat="1" ht="13.5" spans="6:6">
      <c r="F13273" s="126"/>
    </row>
    <row r="13274" s="64" customFormat="1" ht="13.5" spans="6:6">
      <c r="F13274" s="126"/>
    </row>
    <row r="13275" s="64" customFormat="1" ht="13.5" spans="6:6">
      <c r="F13275" s="126"/>
    </row>
    <row r="13276" s="64" customFormat="1" ht="13.5" spans="6:6">
      <c r="F13276" s="126"/>
    </row>
    <row r="13277" s="64" customFormat="1" ht="13.5" spans="6:6">
      <c r="F13277" s="126"/>
    </row>
    <row r="13278" s="64" customFormat="1" ht="13.5" spans="6:6">
      <c r="F13278" s="126"/>
    </row>
    <row r="13279" s="64" customFormat="1" ht="13.5" spans="6:6">
      <c r="F13279" s="126"/>
    </row>
    <row r="13280" s="64" customFormat="1" ht="13.5" spans="6:6">
      <c r="F13280" s="126"/>
    </row>
    <row r="13281" s="64" customFormat="1" ht="13.5" spans="6:6">
      <c r="F13281" s="126"/>
    </row>
    <row r="13282" s="64" customFormat="1" ht="13.5" spans="6:6">
      <c r="F13282" s="126"/>
    </row>
    <row r="13283" s="64" customFormat="1" ht="13.5" spans="6:6">
      <c r="F13283" s="126"/>
    </row>
    <row r="13284" s="64" customFormat="1" ht="13.5" spans="6:6">
      <c r="F13284" s="126"/>
    </row>
    <row r="13285" s="64" customFormat="1" ht="13.5" spans="6:6">
      <c r="F13285" s="126"/>
    </row>
    <row r="13286" s="64" customFormat="1" ht="13.5" spans="6:6">
      <c r="F13286" s="126"/>
    </row>
    <row r="13287" s="64" customFormat="1" ht="13.5" spans="6:6">
      <c r="F13287" s="126"/>
    </row>
    <row r="13288" s="64" customFormat="1" ht="13.5" spans="6:6">
      <c r="F13288" s="126"/>
    </row>
    <row r="13289" s="64" customFormat="1" ht="13.5" spans="6:6">
      <c r="F13289" s="126"/>
    </row>
    <row r="13290" s="64" customFormat="1" ht="13.5" spans="6:6">
      <c r="F13290" s="126"/>
    </row>
    <row r="13291" s="64" customFormat="1" ht="13.5" spans="6:6">
      <c r="F13291" s="126"/>
    </row>
    <row r="13292" s="64" customFormat="1" ht="13.5" spans="6:6">
      <c r="F13292" s="126"/>
    </row>
    <row r="13293" s="64" customFormat="1" ht="13.5" spans="6:6">
      <c r="F13293" s="126"/>
    </row>
    <row r="13294" s="64" customFormat="1" ht="13.5" spans="6:6">
      <c r="F13294" s="126"/>
    </row>
    <row r="13295" s="64" customFormat="1" ht="13.5" spans="6:6">
      <c r="F13295" s="126"/>
    </row>
    <row r="13296" s="64" customFormat="1" ht="13.5" spans="6:6">
      <c r="F13296" s="126"/>
    </row>
    <row r="13297" s="64" customFormat="1" ht="13.5" spans="6:6">
      <c r="F13297" s="126"/>
    </row>
    <row r="13298" s="64" customFormat="1" ht="13.5" spans="6:6">
      <c r="F13298" s="126"/>
    </row>
    <row r="13299" s="64" customFormat="1" ht="13.5" spans="6:6">
      <c r="F13299" s="126"/>
    </row>
    <row r="13300" s="64" customFormat="1" ht="13.5" spans="6:6">
      <c r="F13300" s="126"/>
    </row>
    <row r="13301" s="64" customFormat="1" ht="13.5" spans="6:6">
      <c r="F13301" s="126"/>
    </row>
    <row r="13302" s="64" customFormat="1" ht="13.5" spans="6:6">
      <c r="F13302" s="126"/>
    </row>
    <row r="13303" s="64" customFormat="1" ht="13.5" spans="6:6">
      <c r="F13303" s="126"/>
    </row>
    <row r="13304" s="64" customFormat="1" ht="13.5" spans="6:6">
      <c r="F13304" s="126"/>
    </row>
    <row r="13305" s="64" customFormat="1" ht="13.5" spans="6:6">
      <c r="F13305" s="126"/>
    </row>
    <row r="13306" s="64" customFormat="1" ht="13.5" spans="6:6">
      <c r="F13306" s="126"/>
    </row>
    <row r="13307" s="64" customFormat="1" ht="13.5" spans="6:6">
      <c r="F13307" s="126"/>
    </row>
    <row r="13308" s="64" customFormat="1" ht="13.5" spans="6:6">
      <c r="F13308" s="126"/>
    </row>
    <row r="13309" s="64" customFormat="1" ht="13.5" spans="6:6">
      <c r="F13309" s="126"/>
    </row>
    <row r="13310" s="64" customFormat="1" ht="13.5" spans="6:6">
      <c r="F13310" s="126"/>
    </row>
    <row r="13311" s="64" customFormat="1" ht="13.5" spans="6:6">
      <c r="F13311" s="126"/>
    </row>
    <row r="13312" s="64" customFormat="1" ht="13.5" spans="6:6">
      <c r="F13312" s="126"/>
    </row>
    <row r="13313" s="64" customFormat="1" ht="13.5" spans="6:6">
      <c r="F13313" s="126"/>
    </row>
    <row r="13314" s="64" customFormat="1" ht="13.5" spans="6:6">
      <c r="F13314" s="126"/>
    </row>
    <row r="13315" s="64" customFormat="1" ht="13.5" spans="6:6">
      <c r="F13315" s="126"/>
    </row>
    <row r="13316" s="64" customFormat="1" ht="13.5" spans="6:6">
      <c r="F13316" s="126"/>
    </row>
    <row r="13317" s="64" customFormat="1" ht="13.5" spans="6:6">
      <c r="F13317" s="126"/>
    </row>
    <row r="13318" s="64" customFormat="1" ht="13.5" spans="6:6">
      <c r="F13318" s="126"/>
    </row>
    <row r="13319" s="64" customFormat="1" ht="13.5" spans="6:6">
      <c r="F13319" s="126"/>
    </row>
    <row r="13320" s="64" customFormat="1" ht="13.5" spans="6:6">
      <c r="F13320" s="126"/>
    </row>
    <row r="13321" s="64" customFormat="1" ht="13.5" spans="6:6">
      <c r="F13321" s="126"/>
    </row>
    <row r="13322" s="64" customFormat="1" ht="13.5" spans="6:6">
      <c r="F13322" s="126"/>
    </row>
    <row r="13323" s="64" customFormat="1" ht="13.5" spans="6:6">
      <c r="F13323" s="126"/>
    </row>
    <row r="13324" s="64" customFormat="1" ht="13.5" spans="6:6">
      <c r="F13324" s="126"/>
    </row>
    <row r="13325" s="64" customFormat="1" ht="13.5" spans="6:6">
      <c r="F13325" s="126"/>
    </row>
    <row r="13326" s="64" customFormat="1" ht="13.5" spans="6:6">
      <c r="F13326" s="126"/>
    </row>
    <row r="13327" s="64" customFormat="1" ht="13.5" spans="6:6">
      <c r="F13327" s="126"/>
    </row>
    <row r="13328" s="64" customFormat="1" ht="13.5" spans="6:6">
      <c r="F13328" s="126"/>
    </row>
    <row r="13329" s="64" customFormat="1" ht="13.5" spans="6:6">
      <c r="F13329" s="126"/>
    </row>
    <row r="13330" s="64" customFormat="1" ht="13.5" spans="6:6">
      <c r="F13330" s="126"/>
    </row>
    <row r="13331" s="64" customFormat="1" ht="13.5" spans="6:6">
      <c r="F13331" s="126"/>
    </row>
    <row r="13332" s="64" customFormat="1" ht="13.5" spans="6:6">
      <c r="F13332" s="126"/>
    </row>
    <row r="13333" s="64" customFormat="1" ht="13.5" spans="6:6">
      <c r="F13333" s="126"/>
    </row>
    <row r="13334" s="64" customFormat="1" ht="13.5" spans="6:6">
      <c r="F13334" s="126"/>
    </row>
    <row r="13335" s="64" customFormat="1" ht="13.5" spans="6:6">
      <c r="F13335" s="126"/>
    </row>
    <row r="13336" s="64" customFormat="1" ht="13.5" spans="6:6">
      <c r="F13336" s="126"/>
    </row>
    <row r="13337" s="64" customFormat="1" ht="13.5" spans="6:6">
      <c r="F13337" s="126"/>
    </row>
    <row r="13338" s="64" customFormat="1" ht="13.5" spans="6:6">
      <c r="F13338" s="126"/>
    </row>
    <row r="13339" s="64" customFormat="1" ht="13.5" spans="6:6">
      <c r="F13339" s="126"/>
    </row>
    <row r="13340" s="64" customFormat="1" ht="13.5" spans="6:6">
      <c r="F13340" s="126"/>
    </row>
    <row r="13341" s="64" customFormat="1" ht="13.5" spans="6:6">
      <c r="F13341" s="126"/>
    </row>
    <row r="13342" s="64" customFormat="1" ht="13.5" spans="6:6">
      <c r="F13342" s="126"/>
    </row>
    <row r="13343" s="64" customFormat="1" ht="13.5" spans="6:6">
      <c r="F13343" s="126"/>
    </row>
    <row r="13344" s="64" customFormat="1" ht="13.5" spans="6:6">
      <c r="F13344" s="126"/>
    </row>
    <row r="13345" s="64" customFormat="1" ht="13.5" spans="6:6">
      <c r="F13345" s="126"/>
    </row>
    <row r="13346" s="64" customFormat="1" ht="13.5" spans="6:6">
      <c r="F13346" s="126"/>
    </row>
    <row r="13347" s="64" customFormat="1" ht="13.5" spans="6:6">
      <c r="F13347" s="126"/>
    </row>
    <row r="13348" s="64" customFormat="1" ht="13.5" spans="6:6">
      <c r="F13348" s="126"/>
    </row>
    <row r="13349" s="64" customFormat="1" ht="13.5" spans="6:6">
      <c r="F13349" s="126"/>
    </row>
    <row r="13350" s="64" customFormat="1" ht="13.5" spans="6:6">
      <c r="F13350" s="126"/>
    </row>
    <row r="13351" s="64" customFormat="1" ht="13.5" spans="6:6">
      <c r="F13351" s="126"/>
    </row>
    <row r="13352" s="64" customFormat="1" ht="13.5" spans="6:6">
      <c r="F13352" s="126"/>
    </row>
    <row r="13353" s="64" customFormat="1" ht="13.5" spans="6:6">
      <c r="F13353" s="126"/>
    </row>
    <row r="13354" s="64" customFormat="1" ht="13.5" spans="6:6">
      <c r="F13354" s="126"/>
    </row>
    <row r="13355" s="64" customFormat="1" ht="13.5" spans="6:6">
      <c r="F13355" s="126"/>
    </row>
    <row r="13356" s="64" customFormat="1" ht="13.5" spans="6:6">
      <c r="F13356" s="126"/>
    </row>
    <row r="13357" s="64" customFormat="1" ht="13.5" spans="6:6">
      <c r="F13357" s="126"/>
    </row>
    <row r="13358" s="64" customFormat="1" ht="13.5" spans="6:6">
      <c r="F13358" s="126"/>
    </row>
    <row r="13359" s="64" customFormat="1" ht="13.5" spans="6:6">
      <c r="F13359" s="126"/>
    </row>
    <row r="13360" s="64" customFormat="1" ht="13.5" spans="6:6">
      <c r="F13360" s="126"/>
    </row>
    <row r="13361" s="64" customFormat="1" ht="13.5" spans="6:6">
      <c r="F13361" s="126"/>
    </row>
    <row r="13362" s="64" customFormat="1" ht="13.5" spans="6:6">
      <c r="F13362" s="126"/>
    </row>
    <row r="13363" s="64" customFormat="1" ht="13.5" spans="6:6">
      <c r="F13363" s="126"/>
    </row>
    <row r="13364" s="64" customFormat="1" ht="13.5" spans="6:6">
      <c r="F13364" s="126"/>
    </row>
    <row r="13365" s="64" customFormat="1" ht="13.5" spans="6:6">
      <c r="F13365" s="126"/>
    </row>
    <row r="13366" s="64" customFormat="1" ht="13.5" spans="6:6">
      <c r="F13366" s="126"/>
    </row>
    <row r="13367" s="64" customFormat="1" ht="13.5" spans="6:6">
      <c r="F13367" s="126"/>
    </row>
    <row r="13368" s="64" customFormat="1" ht="13.5" spans="6:6">
      <c r="F13368" s="126"/>
    </row>
    <row r="13369" s="64" customFormat="1" ht="13.5" spans="6:6">
      <c r="F13369" s="126"/>
    </row>
    <row r="13370" s="64" customFormat="1" ht="13.5" spans="6:6">
      <c r="F13370" s="126"/>
    </row>
    <row r="13371" s="64" customFormat="1" ht="13.5" spans="6:6">
      <c r="F13371" s="126"/>
    </row>
    <row r="13372" s="64" customFormat="1" ht="13.5" spans="6:6">
      <c r="F13372" s="126"/>
    </row>
    <row r="13373" s="64" customFormat="1" ht="13.5" spans="6:6">
      <c r="F13373" s="126"/>
    </row>
    <row r="13374" s="64" customFormat="1" ht="13.5" spans="6:6">
      <c r="F13374" s="126"/>
    </row>
    <row r="13375" s="64" customFormat="1" ht="13.5" spans="6:6">
      <c r="F13375" s="126"/>
    </row>
    <row r="13376" s="64" customFormat="1" ht="13.5" spans="6:6">
      <c r="F13376" s="126"/>
    </row>
    <row r="13377" s="64" customFormat="1" ht="13.5" spans="6:6">
      <c r="F13377" s="126"/>
    </row>
    <row r="13378" s="64" customFormat="1" ht="13.5" spans="6:6">
      <c r="F13378" s="126"/>
    </row>
    <row r="13379" s="64" customFormat="1" ht="13.5" spans="6:6">
      <c r="F13379" s="126"/>
    </row>
    <row r="13380" s="64" customFormat="1" ht="13.5" spans="6:6">
      <c r="F13380" s="126"/>
    </row>
    <row r="13381" s="64" customFormat="1" ht="13.5" spans="6:6">
      <c r="F13381" s="126"/>
    </row>
    <row r="13382" s="64" customFormat="1" ht="13.5" spans="6:6">
      <c r="F13382" s="126"/>
    </row>
    <row r="13383" s="64" customFormat="1" ht="13.5" spans="6:6">
      <c r="F13383" s="126"/>
    </row>
    <row r="13384" s="64" customFormat="1" ht="13.5" spans="6:6">
      <c r="F13384" s="126"/>
    </row>
    <row r="13385" s="64" customFormat="1" ht="13.5" spans="6:6">
      <c r="F13385" s="126"/>
    </row>
    <row r="13386" s="64" customFormat="1" ht="13.5" spans="6:6">
      <c r="F13386" s="126"/>
    </row>
    <row r="13387" s="64" customFormat="1" ht="13.5" spans="6:6">
      <c r="F13387" s="126"/>
    </row>
    <row r="13388" s="64" customFormat="1" ht="13.5" spans="6:6">
      <c r="F13388" s="126"/>
    </row>
    <row r="13389" s="64" customFormat="1" ht="13.5" spans="6:6">
      <c r="F13389" s="126"/>
    </row>
    <row r="13390" s="64" customFormat="1" ht="13.5" spans="6:6">
      <c r="F13390" s="126"/>
    </row>
    <row r="13391" s="64" customFormat="1" ht="13.5" spans="6:6">
      <c r="F13391" s="126"/>
    </row>
    <row r="13392" s="64" customFormat="1" ht="13.5" spans="6:6">
      <c r="F13392" s="126"/>
    </row>
    <row r="13393" s="64" customFormat="1" ht="13.5" spans="6:6">
      <c r="F13393" s="126"/>
    </row>
    <row r="13394" s="64" customFormat="1" ht="13.5" spans="6:6">
      <c r="F13394" s="126"/>
    </row>
    <row r="13395" s="64" customFormat="1" ht="13.5" spans="6:6">
      <c r="F13395" s="126"/>
    </row>
    <row r="13396" s="64" customFormat="1" ht="13.5" spans="6:6">
      <c r="F13396" s="126"/>
    </row>
    <row r="13397" s="64" customFormat="1" ht="13.5" spans="6:6">
      <c r="F13397" s="126"/>
    </row>
    <row r="13398" s="64" customFormat="1" ht="13.5" spans="6:6">
      <c r="F13398" s="126"/>
    </row>
    <row r="13399" s="64" customFormat="1" ht="13.5" spans="6:6">
      <c r="F13399" s="126"/>
    </row>
    <row r="13400" s="64" customFormat="1" ht="13.5" spans="6:6">
      <c r="F13400" s="126"/>
    </row>
    <row r="13401" s="64" customFormat="1" ht="13.5" spans="6:6">
      <c r="F13401" s="126"/>
    </row>
    <row r="13402" s="64" customFormat="1" ht="13.5" spans="6:6">
      <c r="F13402" s="126"/>
    </row>
    <row r="13403" s="64" customFormat="1" ht="13.5" spans="6:6">
      <c r="F13403" s="126"/>
    </row>
    <row r="13404" s="64" customFormat="1" ht="13.5" spans="6:6">
      <c r="F13404" s="126"/>
    </row>
    <row r="13405" s="64" customFormat="1" ht="13.5" spans="6:6">
      <c r="F13405" s="126"/>
    </row>
    <row r="13406" s="64" customFormat="1" ht="13.5" spans="6:6">
      <c r="F13406" s="126"/>
    </row>
    <row r="13407" s="64" customFormat="1" ht="13.5" spans="6:6">
      <c r="F13407" s="126"/>
    </row>
    <row r="13408" s="64" customFormat="1" ht="13.5" spans="6:6">
      <c r="F13408" s="126"/>
    </row>
    <row r="13409" s="64" customFormat="1" ht="13.5" spans="6:6">
      <c r="F13409" s="126"/>
    </row>
    <row r="13410" s="64" customFormat="1" ht="13.5" spans="6:6">
      <c r="F13410" s="126"/>
    </row>
    <row r="13411" s="64" customFormat="1" ht="13.5" spans="6:6">
      <c r="F13411" s="126"/>
    </row>
    <row r="13412" s="64" customFormat="1" ht="13.5" spans="6:6">
      <c r="F13412" s="126"/>
    </row>
    <row r="13413" s="64" customFormat="1" ht="13.5" spans="6:6">
      <c r="F13413" s="126"/>
    </row>
    <row r="13414" s="64" customFormat="1" ht="13.5" spans="6:6">
      <c r="F13414" s="126"/>
    </row>
    <row r="13415" s="64" customFormat="1" ht="13.5" spans="6:6">
      <c r="F13415" s="126"/>
    </row>
    <row r="13416" s="64" customFormat="1" ht="13.5" spans="6:6">
      <c r="F13416" s="126"/>
    </row>
    <row r="13417" s="64" customFormat="1" ht="13.5" spans="6:6">
      <c r="F13417" s="126"/>
    </row>
    <row r="13418" s="64" customFormat="1" ht="13.5" spans="6:6">
      <c r="F13418" s="126"/>
    </row>
    <row r="13419" s="64" customFormat="1" ht="13.5" spans="6:6">
      <c r="F13419" s="126"/>
    </row>
    <row r="13420" s="64" customFormat="1" ht="13.5" spans="6:6">
      <c r="F13420" s="126"/>
    </row>
    <row r="13421" s="64" customFormat="1" ht="13.5" spans="6:6">
      <c r="F13421" s="126"/>
    </row>
    <row r="13422" s="64" customFormat="1" ht="13.5" spans="6:6">
      <c r="F13422" s="126"/>
    </row>
    <row r="13423" s="64" customFormat="1" ht="13.5" spans="6:6">
      <c r="F13423" s="126"/>
    </row>
    <row r="13424" s="64" customFormat="1" ht="13.5" spans="6:6">
      <c r="F13424" s="126"/>
    </row>
    <row r="13425" s="64" customFormat="1" ht="13.5" spans="6:6">
      <c r="F13425" s="126"/>
    </row>
    <row r="13426" s="64" customFormat="1" ht="13.5" spans="6:6">
      <c r="F13426" s="126"/>
    </row>
    <row r="13427" s="64" customFormat="1" ht="13.5" spans="6:6">
      <c r="F13427" s="126"/>
    </row>
    <row r="13428" s="64" customFormat="1" ht="13.5" spans="6:6">
      <c r="F13428" s="126"/>
    </row>
    <row r="13429" s="64" customFormat="1" ht="13.5" spans="6:6">
      <c r="F13429" s="126"/>
    </row>
    <row r="13430" s="64" customFormat="1" ht="13.5" spans="6:6">
      <c r="F13430" s="126"/>
    </row>
    <row r="13431" s="64" customFormat="1" ht="13.5" spans="6:6">
      <c r="F13431" s="126"/>
    </row>
    <row r="13432" s="64" customFormat="1" ht="13.5" spans="6:6">
      <c r="F13432" s="126"/>
    </row>
    <row r="13433" s="64" customFormat="1" ht="13.5" spans="6:6">
      <c r="F13433" s="126"/>
    </row>
    <row r="13434" s="64" customFormat="1" ht="13.5" spans="6:6">
      <c r="F13434" s="126"/>
    </row>
    <row r="13435" s="64" customFormat="1" ht="13.5" spans="6:6">
      <c r="F13435" s="126"/>
    </row>
    <row r="13436" s="64" customFormat="1" ht="13.5" spans="6:6">
      <c r="F13436" s="126"/>
    </row>
    <row r="13437" s="64" customFormat="1" ht="13.5" spans="6:6">
      <c r="F13437" s="126"/>
    </row>
    <row r="13438" s="64" customFormat="1" ht="13.5" spans="6:6">
      <c r="F13438" s="126"/>
    </row>
    <row r="13439" s="64" customFormat="1" ht="13.5" spans="6:6">
      <c r="F13439" s="126"/>
    </row>
    <row r="13440" s="64" customFormat="1" ht="13.5" spans="6:6">
      <c r="F13440" s="126"/>
    </row>
    <row r="13441" s="64" customFormat="1" ht="13.5" spans="6:6">
      <c r="F13441" s="126"/>
    </row>
    <row r="13442" s="64" customFormat="1" ht="13.5" spans="6:6">
      <c r="F13442" s="126"/>
    </row>
    <row r="13443" s="64" customFormat="1" ht="13.5" spans="6:6">
      <c r="F13443" s="126"/>
    </row>
    <row r="13444" s="64" customFormat="1" ht="13.5" spans="6:6">
      <c r="F13444" s="126"/>
    </row>
    <row r="13445" s="64" customFormat="1" ht="13.5" spans="6:6">
      <c r="F13445" s="126"/>
    </row>
    <row r="13446" s="64" customFormat="1" ht="13.5" spans="6:6">
      <c r="F13446" s="126"/>
    </row>
    <row r="13447" s="64" customFormat="1" ht="13.5" spans="6:6">
      <c r="F13447" s="126"/>
    </row>
    <row r="13448" s="64" customFormat="1" ht="13.5" spans="6:6">
      <c r="F13448" s="126"/>
    </row>
    <row r="13449" s="64" customFormat="1" ht="13.5" spans="6:6">
      <c r="F13449" s="126"/>
    </row>
    <row r="13450" s="64" customFormat="1" ht="13.5" spans="6:6">
      <c r="F13450" s="126"/>
    </row>
    <row r="13451" s="64" customFormat="1" ht="13.5" spans="6:6">
      <c r="F13451" s="126"/>
    </row>
    <row r="13452" s="64" customFormat="1" ht="13.5" spans="6:6">
      <c r="F13452" s="126"/>
    </row>
    <row r="13453" s="64" customFormat="1" ht="13.5" spans="6:6">
      <c r="F13453" s="126"/>
    </row>
    <row r="13454" s="64" customFormat="1" ht="13.5" spans="6:6">
      <c r="F13454" s="126"/>
    </row>
    <row r="13455" s="64" customFormat="1" ht="13.5" spans="6:6">
      <c r="F13455" s="126"/>
    </row>
    <row r="13456" s="64" customFormat="1" ht="13.5" spans="6:6">
      <c r="F13456" s="126"/>
    </row>
    <row r="13457" s="64" customFormat="1" ht="13.5" spans="6:6">
      <c r="F13457" s="126"/>
    </row>
    <row r="13458" s="64" customFormat="1" ht="13.5" spans="6:6">
      <c r="F13458" s="126"/>
    </row>
    <row r="13459" s="64" customFormat="1" ht="13.5" spans="6:6">
      <c r="F13459" s="126"/>
    </row>
    <row r="13460" s="64" customFormat="1" ht="13.5" spans="6:6">
      <c r="F13460" s="126"/>
    </row>
    <row r="13461" s="64" customFormat="1" ht="13.5" spans="6:6">
      <c r="F13461" s="126"/>
    </row>
    <row r="13462" s="64" customFormat="1" ht="13.5" spans="6:6">
      <c r="F13462" s="126"/>
    </row>
    <row r="13463" s="64" customFormat="1" ht="13.5" spans="6:6">
      <c r="F13463" s="126"/>
    </row>
    <row r="13464" s="64" customFormat="1" ht="13.5" spans="6:6">
      <c r="F13464" s="126"/>
    </row>
    <row r="13465" s="64" customFormat="1" ht="13.5" spans="6:6">
      <c r="F13465" s="126"/>
    </row>
    <row r="13466" s="64" customFormat="1" ht="13.5" spans="6:6">
      <c r="F13466" s="126"/>
    </row>
    <row r="13467" s="64" customFormat="1" ht="13.5" spans="6:6">
      <c r="F13467" s="126"/>
    </row>
    <row r="13468" s="64" customFormat="1" ht="13.5" spans="6:6">
      <c r="F13468" s="126"/>
    </row>
    <row r="13469" s="64" customFormat="1" ht="13.5" spans="6:6">
      <c r="F13469" s="126"/>
    </row>
    <row r="13470" s="64" customFormat="1" ht="13.5" spans="6:6">
      <c r="F13470" s="126"/>
    </row>
    <row r="13471" s="64" customFormat="1" ht="13.5" spans="6:6">
      <c r="F13471" s="126"/>
    </row>
    <row r="13472" s="64" customFormat="1" ht="13.5" spans="6:6">
      <c r="F13472" s="126"/>
    </row>
    <row r="13473" s="64" customFormat="1" ht="13.5" spans="6:6">
      <c r="F13473" s="126"/>
    </row>
    <row r="13474" s="64" customFormat="1" ht="13.5" spans="6:6">
      <c r="F13474" s="126"/>
    </row>
    <row r="13475" s="64" customFormat="1" ht="13.5" spans="6:6">
      <c r="F13475" s="126"/>
    </row>
    <row r="13476" s="64" customFormat="1" ht="13.5" spans="6:6">
      <c r="F13476" s="126"/>
    </row>
    <row r="13477" s="64" customFormat="1" ht="13.5" spans="6:6">
      <c r="F13477" s="126"/>
    </row>
    <row r="13478" s="64" customFormat="1" ht="13.5" spans="6:6">
      <c r="F13478" s="126"/>
    </row>
    <row r="13479" s="64" customFormat="1" ht="13.5" spans="6:6">
      <c r="F13479" s="126"/>
    </row>
    <row r="13480" s="64" customFormat="1" ht="13.5" spans="6:6">
      <c r="F13480" s="126"/>
    </row>
    <row r="13481" s="64" customFormat="1" ht="13.5" spans="6:6">
      <c r="F13481" s="126"/>
    </row>
    <row r="13482" s="64" customFormat="1" ht="13.5" spans="6:6">
      <c r="F13482" s="126"/>
    </row>
    <row r="13483" s="64" customFormat="1" ht="13.5" spans="6:6">
      <c r="F13483" s="126"/>
    </row>
    <row r="13484" s="64" customFormat="1" ht="13.5" spans="6:6">
      <c r="F13484" s="126"/>
    </row>
    <row r="13485" s="64" customFormat="1" ht="13.5" spans="6:6">
      <c r="F13485" s="126"/>
    </row>
    <row r="13486" s="64" customFormat="1" ht="13.5" spans="6:6">
      <c r="F13486" s="126"/>
    </row>
    <row r="13487" s="64" customFormat="1" ht="13.5" spans="6:6">
      <c r="F13487" s="126"/>
    </row>
    <row r="13488" s="64" customFormat="1" ht="13.5" spans="6:6">
      <c r="F13488" s="126"/>
    </row>
    <row r="13489" s="64" customFormat="1" ht="13.5" spans="6:6">
      <c r="F13489" s="126"/>
    </row>
    <row r="13490" s="64" customFormat="1" ht="13.5" spans="6:6">
      <c r="F13490" s="126"/>
    </row>
    <row r="13491" s="64" customFormat="1" ht="13.5" spans="6:6">
      <c r="F13491" s="126"/>
    </row>
    <row r="13492" s="64" customFormat="1" ht="13.5" spans="6:6">
      <c r="F13492" s="126"/>
    </row>
    <row r="13493" s="64" customFormat="1" ht="13.5" spans="6:6">
      <c r="F13493" s="126"/>
    </row>
    <row r="13494" s="64" customFormat="1" ht="13.5" spans="6:6">
      <c r="F13494" s="126"/>
    </row>
    <row r="13495" s="64" customFormat="1" ht="13.5" spans="6:6">
      <c r="F13495" s="126"/>
    </row>
    <row r="13496" s="64" customFormat="1" ht="13.5" spans="6:6">
      <c r="F13496" s="126"/>
    </row>
    <row r="13497" s="64" customFormat="1" ht="13.5" spans="6:6">
      <c r="F13497" s="126"/>
    </row>
    <row r="13498" s="64" customFormat="1" ht="13.5" spans="6:6">
      <c r="F13498" s="126"/>
    </row>
    <row r="13499" s="64" customFormat="1" ht="13.5" spans="6:6">
      <c r="F13499" s="126"/>
    </row>
    <row r="13500" s="64" customFormat="1" ht="13.5" spans="6:6">
      <c r="F13500" s="126"/>
    </row>
    <row r="13501" s="64" customFormat="1" ht="13.5" spans="6:6">
      <c r="F13501" s="126"/>
    </row>
    <row r="13502" s="64" customFormat="1" ht="13.5" spans="6:6">
      <c r="F13502" s="126"/>
    </row>
    <row r="13503" s="64" customFormat="1" ht="13.5" spans="6:6">
      <c r="F13503" s="126"/>
    </row>
    <row r="13504" s="64" customFormat="1" ht="13.5" spans="6:6">
      <c r="F13504" s="126"/>
    </row>
    <row r="13505" s="64" customFormat="1" ht="13.5" spans="6:6">
      <c r="F13505" s="126"/>
    </row>
    <row r="13506" s="64" customFormat="1" ht="13.5" spans="6:6">
      <c r="F13506" s="126"/>
    </row>
    <row r="13507" s="64" customFormat="1" ht="13.5" spans="6:6">
      <c r="F13507" s="126"/>
    </row>
    <row r="13508" s="64" customFormat="1" ht="13.5" spans="6:6">
      <c r="F13508" s="126"/>
    </row>
    <row r="13509" s="64" customFormat="1" ht="13.5" spans="6:6">
      <c r="F13509" s="126"/>
    </row>
    <row r="13510" s="64" customFormat="1" ht="13.5" spans="6:6">
      <c r="F13510" s="126"/>
    </row>
    <row r="13511" s="64" customFormat="1" ht="13.5" spans="6:6">
      <c r="F13511" s="126"/>
    </row>
    <row r="13512" s="64" customFormat="1" ht="13.5" spans="6:6">
      <c r="F13512" s="126"/>
    </row>
    <row r="13513" s="64" customFormat="1" ht="13.5" spans="6:6">
      <c r="F13513" s="126"/>
    </row>
    <row r="13514" s="64" customFormat="1" ht="13.5" spans="6:6">
      <c r="F13514" s="126"/>
    </row>
    <row r="13515" s="64" customFormat="1" ht="13.5" spans="6:6">
      <c r="F13515" s="126"/>
    </row>
    <row r="13516" s="64" customFormat="1" ht="13.5" spans="6:6">
      <c r="F13516" s="126"/>
    </row>
    <row r="13517" s="64" customFormat="1" ht="13.5" spans="6:6">
      <c r="F13517" s="126"/>
    </row>
    <row r="13518" s="64" customFormat="1" ht="13.5" spans="6:6">
      <c r="F13518" s="126"/>
    </row>
    <row r="13519" s="64" customFormat="1" ht="13.5" spans="6:6">
      <c r="F13519" s="126"/>
    </row>
    <row r="13520" s="64" customFormat="1" ht="13.5" spans="6:6">
      <c r="F13520" s="126"/>
    </row>
    <row r="13521" s="64" customFormat="1" ht="13.5" spans="6:6">
      <c r="F13521" s="126"/>
    </row>
    <row r="13522" s="64" customFormat="1" ht="13.5" spans="6:6">
      <c r="F13522" s="126"/>
    </row>
    <row r="13523" s="64" customFormat="1" ht="13.5" spans="6:6">
      <c r="F13523" s="126"/>
    </row>
    <row r="13524" s="64" customFormat="1" ht="13.5" spans="6:6">
      <c r="F13524" s="126"/>
    </row>
    <row r="13525" s="64" customFormat="1" ht="13.5" spans="6:6">
      <c r="F13525" s="126"/>
    </row>
    <row r="13526" s="64" customFormat="1" ht="13.5" spans="6:6">
      <c r="F13526" s="126"/>
    </row>
    <row r="13527" s="64" customFormat="1" ht="13.5" spans="6:6">
      <c r="F13527" s="126"/>
    </row>
    <row r="13528" s="64" customFormat="1" ht="13.5" spans="6:6">
      <c r="F13528" s="126"/>
    </row>
    <row r="13529" s="64" customFormat="1" ht="13.5" spans="6:6">
      <c r="F13529" s="126"/>
    </row>
    <row r="13530" s="64" customFormat="1" ht="13.5" spans="6:6">
      <c r="F13530" s="126"/>
    </row>
    <row r="13531" s="64" customFormat="1" ht="13.5" spans="6:6">
      <c r="F13531" s="126"/>
    </row>
    <row r="13532" s="64" customFormat="1" ht="13.5" spans="6:6">
      <c r="F13532" s="126"/>
    </row>
    <row r="13533" s="64" customFormat="1" ht="13.5" spans="6:6">
      <c r="F13533" s="126"/>
    </row>
    <row r="13534" s="64" customFormat="1" ht="13.5" spans="6:6">
      <c r="F13534" s="126"/>
    </row>
    <row r="13535" s="64" customFormat="1" ht="13.5" spans="6:6">
      <c r="F13535" s="126"/>
    </row>
    <row r="13536" s="64" customFormat="1" ht="13.5" spans="6:6">
      <c r="F13536" s="126"/>
    </row>
    <row r="13537" s="64" customFormat="1" ht="13.5" spans="6:6">
      <c r="F13537" s="126"/>
    </row>
    <row r="13538" s="64" customFormat="1" ht="13.5" spans="6:6">
      <c r="F13538" s="126"/>
    </row>
    <row r="13539" s="64" customFormat="1" ht="13.5" spans="6:6">
      <c r="F13539" s="126"/>
    </row>
    <row r="13540" s="64" customFormat="1" ht="13.5" spans="6:6">
      <c r="F13540" s="126"/>
    </row>
    <row r="13541" s="64" customFormat="1" ht="13.5" spans="6:6">
      <c r="F13541" s="126"/>
    </row>
    <row r="13542" s="64" customFormat="1" ht="13.5" spans="6:6">
      <c r="F13542" s="126"/>
    </row>
    <row r="13543" s="64" customFormat="1" ht="13.5" spans="6:6">
      <c r="F13543" s="126"/>
    </row>
    <row r="13544" s="64" customFormat="1" ht="13.5" spans="6:6">
      <c r="F13544" s="126"/>
    </row>
    <row r="13545" s="64" customFormat="1" ht="13.5" spans="6:6">
      <c r="F13545" s="126"/>
    </row>
    <row r="13546" s="64" customFormat="1" ht="13.5" spans="6:6">
      <c r="F13546" s="126"/>
    </row>
    <row r="13547" s="64" customFormat="1" ht="13.5" spans="6:6">
      <c r="F13547" s="126"/>
    </row>
    <row r="13548" s="64" customFormat="1" ht="13.5" spans="6:6">
      <c r="F13548" s="126"/>
    </row>
    <row r="13549" s="64" customFormat="1" ht="13.5" spans="6:6">
      <c r="F13549" s="126"/>
    </row>
    <row r="13550" s="64" customFormat="1" ht="13.5" spans="6:6">
      <c r="F13550" s="126"/>
    </row>
    <row r="13551" s="64" customFormat="1" ht="13.5" spans="6:6">
      <c r="F13551" s="126"/>
    </row>
    <row r="13552" s="64" customFormat="1" ht="13.5" spans="6:6">
      <c r="F13552" s="126"/>
    </row>
    <row r="13553" s="64" customFormat="1" ht="13.5" spans="6:6">
      <c r="F13553" s="126"/>
    </row>
    <row r="13554" s="64" customFormat="1" ht="13.5" spans="6:6">
      <c r="F13554" s="126"/>
    </row>
    <row r="13555" s="64" customFormat="1" ht="13.5" spans="6:6">
      <c r="F13555" s="126"/>
    </row>
    <row r="13556" s="64" customFormat="1" ht="13.5" spans="6:6">
      <c r="F13556" s="126"/>
    </row>
    <row r="13557" s="64" customFormat="1" ht="13.5" spans="6:6">
      <c r="F13557" s="126"/>
    </row>
    <row r="13558" s="64" customFormat="1" ht="13.5" spans="6:6">
      <c r="F13558" s="126"/>
    </row>
    <row r="13559" s="64" customFormat="1" ht="13.5" spans="6:6">
      <c r="F13559" s="126"/>
    </row>
    <row r="13560" s="64" customFormat="1" ht="13.5" spans="6:6">
      <c r="F13560" s="126"/>
    </row>
    <row r="13561" s="64" customFormat="1" ht="13.5" spans="6:6">
      <c r="F13561" s="126"/>
    </row>
    <row r="13562" s="64" customFormat="1" ht="13.5" spans="6:6">
      <c r="F13562" s="126"/>
    </row>
    <row r="13563" s="64" customFormat="1" ht="13.5" spans="6:6">
      <c r="F13563" s="126"/>
    </row>
    <row r="13564" s="64" customFormat="1" ht="13.5" spans="6:6">
      <c r="F13564" s="126"/>
    </row>
    <row r="13565" s="64" customFormat="1" ht="13.5" spans="6:6">
      <c r="F13565" s="126"/>
    </row>
    <row r="13566" s="64" customFormat="1" ht="13.5" spans="6:6">
      <c r="F13566" s="126"/>
    </row>
    <row r="13567" s="64" customFormat="1" ht="13.5" spans="6:6">
      <c r="F13567" s="126"/>
    </row>
    <row r="13568" s="64" customFormat="1" ht="13.5" spans="6:6">
      <c r="F13568" s="126"/>
    </row>
    <row r="13569" s="64" customFormat="1" ht="13.5" spans="6:6">
      <c r="F13569" s="126"/>
    </row>
    <row r="13570" s="64" customFormat="1" ht="13.5" spans="6:6">
      <c r="F13570" s="126"/>
    </row>
    <row r="13571" s="64" customFormat="1" ht="13.5" spans="6:6">
      <c r="F13571" s="126"/>
    </row>
    <row r="13572" s="64" customFormat="1" ht="13.5" spans="6:6">
      <c r="F13572" s="126"/>
    </row>
    <row r="13573" s="64" customFormat="1" ht="13.5" spans="6:6">
      <c r="F13573" s="126"/>
    </row>
    <row r="13574" s="64" customFormat="1" ht="13.5" spans="6:6">
      <c r="F13574" s="126"/>
    </row>
    <row r="13575" s="64" customFormat="1" ht="13.5" spans="6:6">
      <c r="F13575" s="126"/>
    </row>
    <row r="13576" s="64" customFormat="1" ht="13.5" spans="6:6">
      <c r="F13576" s="126"/>
    </row>
    <row r="13577" s="64" customFormat="1" ht="13.5" spans="6:6">
      <c r="F13577" s="126"/>
    </row>
    <row r="13578" s="64" customFormat="1" ht="13.5" spans="6:6">
      <c r="F13578" s="126"/>
    </row>
    <row r="13579" s="64" customFormat="1" ht="13.5" spans="6:6">
      <c r="F13579" s="126"/>
    </row>
    <row r="13580" s="64" customFormat="1" ht="13.5" spans="6:6">
      <c r="F13580" s="126"/>
    </row>
    <row r="13581" s="64" customFormat="1" ht="13.5" spans="6:6">
      <c r="F13581" s="126"/>
    </row>
    <row r="13582" s="64" customFormat="1" ht="13.5" spans="6:6">
      <c r="F13582" s="126"/>
    </row>
    <row r="13583" s="64" customFormat="1" ht="13.5" spans="6:6">
      <c r="F13583" s="126"/>
    </row>
    <row r="13584" s="64" customFormat="1" ht="13.5" spans="6:6">
      <c r="F13584" s="126"/>
    </row>
    <row r="13585" s="64" customFormat="1" ht="13.5" spans="6:6">
      <c r="F13585" s="126"/>
    </row>
    <row r="13586" s="64" customFormat="1" ht="13.5" spans="6:6">
      <c r="F13586" s="126"/>
    </row>
    <row r="13587" s="64" customFormat="1" ht="13.5" spans="6:6">
      <c r="F13587" s="126"/>
    </row>
    <row r="13588" s="64" customFormat="1" ht="13.5" spans="6:6">
      <c r="F13588" s="126"/>
    </row>
    <row r="13589" s="64" customFormat="1" ht="13.5" spans="6:6">
      <c r="F13589" s="126"/>
    </row>
    <row r="13590" s="64" customFormat="1" ht="13.5" spans="6:6">
      <c r="F13590" s="126"/>
    </row>
    <row r="13591" s="64" customFormat="1" ht="13.5" spans="6:6">
      <c r="F13591" s="126"/>
    </row>
    <row r="13592" s="64" customFormat="1" ht="13.5" spans="6:6">
      <c r="F13592" s="126"/>
    </row>
    <row r="13593" s="64" customFormat="1" ht="13.5" spans="6:6">
      <c r="F13593" s="126"/>
    </row>
    <row r="13594" s="64" customFormat="1" ht="13.5" spans="6:6">
      <c r="F13594" s="126"/>
    </row>
    <row r="13595" s="64" customFormat="1" ht="13.5" spans="6:6">
      <c r="F13595" s="126"/>
    </row>
    <row r="13596" s="64" customFormat="1" ht="13.5" spans="6:6">
      <c r="F13596" s="126"/>
    </row>
    <row r="13597" s="64" customFormat="1" ht="13.5" spans="6:6">
      <c r="F13597" s="126"/>
    </row>
    <row r="13598" s="64" customFormat="1" ht="13.5" spans="6:6">
      <c r="F13598" s="126"/>
    </row>
    <row r="13599" s="64" customFormat="1" ht="13.5" spans="6:6">
      <c r="F13599" s="126"/>
    </row>
    <row r="13600" s="64" customFormat="1" ht="13.5" spans="6:6">
      <c r="F13600" s="126"/>
    </row>
    <row r="13601" s="64" customFormat="1" ht="13.5" spans="6:6">
      <c r="F13601" s="126"/>
    </row>
    <row r="13602" s="64" customFormat="1" ht="13.5" spans="6:6">
      <c r="F13602" s="126"/>
    </row>
    <row r="13603" s="64" customFormat="1" ht="13.5" spans="6:6">
      <c r="F13603" s="126"/>
    </row>
    <row r="13604" s="64" customFormat="1" ht="13.5" spans="6:6">
      <c r="F13604" s="126"/>
    </row>
    <row r="13605" s="64" customFormat="1" ht="13.5" spans="6:6">
      <c r="F13605" s="126"/>
    </row>
    <row r="13606" s="64" customFormat="1" ht="13.5" spans="6:6">
      <c r="F13606" s="126"/>
    </row>
    <row r="13607" s="64" customFormat="1" ht="13.5" spans="6:6">
      <c r="F13607" s="126"/>
    </row>
    <row r="13608" s="64" customFormat="1" ht="13.5" spans="6:6">
      <c r="F13608" s="126"/>
    </row>
    <row r="13609" s="64" customFormat="1" ht="13.5" spans="6:6">
      <c r="F13609" s="126"/>
    </row>
    <row r="13610" s="64" customFormat="1" ht="13.5" spans="6:6">
      <c r="F13610" s="126"/>
    </row>
    <row r="13611" s="64" customFormat="1" ht="13.5" spans="6:6">
      <c r="F13611" s="126"/>
    </row>
    <row r="13612" s="64" customFormat="1" ht="13.5" spans="6:6">
      <c r="F13612" s="126"/>
    </row>
    <row r="13613" s="64" customFormat="1" ht="13.5" spans="6:6">
      <c r="F13613" s="126"/>
    </row>
    <row r="13614" s="64" customFormat="1" ht="13.5" spans="6:6">
      <c r="F13614" s="126"/>
    </row>
    <row r="13615" s="64" customFormat="1" ht="13.5" spans="6:6">
      <c r="F13615" s="126"/>
    </row>
    <row r="13616" s="64" customFormat="1" ht="13.5" spans="6:6">
      <c r="F13616" s="126"/>
    </row>
    <row r="13617" s="64" customFormat="1" ht="13.5" spans="6:6">
      <c r="F13617" s="126"/>
    </row>
    <row r="13618" s="64" customFormat="1" ht="13.5" spans="6:6">
      <c r="F13618" s="126"/>
    </row>
    <row r="13619" s="64" customFormat="1" ht="13.5" spans="6:6">
      <c r="F13619" s="126"/>
    </row>
    <row r="13620" s="64" customFormat="1" ht="13.5" spans="6:6">
      <c r="F13620" s="126"/>
    </row>
    <row r="13621" s="64" customFormat="1" ht="13.5" spans="6:6">
      <c r="F13621" s="126"/>
    </row>
    <row r="13622" s="64" customFormat="1" ht="13.5" spans="6:6">
      <c r="F13622" s="126"/>
    </row>
    <row r="13623" s="64" customFormat="1" ht="13.5" spans="6:6">
      <c r="F13623" s="126"/>
    </row>
    <row r="13624" s="64" customFormat="1" ht="13.5" spans="6:6">
      <c r="F13624" s="126"/>
    </row>
    <row r="13625" s="64" customFormat="1" ht="13.5" spans="6:6">
      <c r="F13625" s="126"/>
    </row>
    <row r="13626" s="64" customFormat="1" ht="13.5" spans="6:6">
      <c r="F13626" s="126"/>
    </row>
    <row r="13627" s="64" customFormat="1" ht="13.5" spans="6:6">
      <c r="F13627" s="126"/>
    </row>
    <row r="13628" s="64" customFormat="1" ht="13.5" spans="6:6">
      <c r="F13628" s="126"/>
    </row>
    <row r="13629" s="64" customFormat="1" ht="13.5" spans="6:6">
      <c r="F13629" s="126"/>
    </row>
    <row r="13630" s="64" customFormat="1" ht="13.5" spans="6:6">
      <c r="F13630" s="126"/>
    </row>
    <row r="13631" s="64" customFormat="1" ht="13.5" spans="6:6">
      <c r="F13631" s="126"/>
    </row>
    <row r="13632" s="64" customFormat="1" ht="13.5" spans="6:6">
      <c r="F13632" s="126"/>
    </row>
    <row r="13633" s="64" customFormat="1" ht="13.5" spans="6:6">
      <c r="F13633" s="126"/>
    </row>
    <row r="13634" s="64" customFormat="1" ht="13.5" spans="6:6">
      <c r="F13634" s="126"/>
    </row>
    <row r="13635" s="64" customFormat="1" ht="13.5" spans="6:6">
      <c r="F13635" s="126"/>
    </row>
    <row r="13636" s="64" customFormat="1" ht="13.5" spans="6:6">
      <c r="F13636" s="126"/>
    </row>
    <row r="13637" s="64" customFormat="1" ht="13.5" spans="6:6">
      <c r="F13637" s="126"/>
    </row>
    <row r="13638" s="64" customFormat="1" ht="13.5" spans="6:6">
      <c r="F13638" s="126"/>
    </row>
    <row r="13639" s="64" customFormat="1" ht="13.5" spans="6:6">
      <c r="F13639" s="126"/>
    </row>
    <row r="13640" s="64" customFormat="1" ht="13.5" spans="6:6">
      <c r="F13640" s="126"/>
    </row>
    <row r="13641" s="64" customFormat="1" ht="13.5" spans="6:6">
      <c r="F13641" s="126"/>
    </row>
    <row r="13642" s="64" customFormat="1" ht="13.5" spans="6:6">
      <c r="F13642" s="126"/>
    </row>
    <row r="13643" s="64" customFormat="1" ht="13.5" spans="6:6">
      <c r="F13643" s="126"/>
    </row>
    <row r="13644" s="64" customFormat="1" ht="13.5" spans="6:6">
      <c r="F13644" s="126"/>
    </row>
    <row r="13645" s="64" customFormat="1" ht="13.5" spans="6:6">
      <c r="F13645" s="126"/>
    </row>
    <row r="13646" s="64" customFormat="1" ht="13.5" spans="6:6">
      <c r="F13646" s="126"/>
    </row>
    <row r="13647" s="64" customFormat="1" ht="13.5" spans="6:6">
      <c r="F13647" s="126"/>
    </row>
    <row r="13648" s="64" customFormat="1" ht="13.5" spans="6:6">
      <c r="F13648" s="126"/>
    </row>
    <row r="13649" s="64" customFormat="1" ht="13.5" spans="6:6">
      <c r="F13649" s="126"/>
    </row>
    <row r="13650" s="64" customFormat="1" ht="13.5" spans="6:6">
      <c r="F13650" s="126"/>
    </row>
    <row r="13651" s="64" customFormat="1" ht="13.5" spans="6:6">
      <c r="F13651" s="126"/>
    </row>
    <row r="13652" s="64" customFormat="1" ht="13.5" spans="6:6">
      <c r="F13652" s="126"/>
    </row>
    <row r="13653" s="64" customFormat="1" ht="13.5" spans="6:6">
      <c r="F13653" s="126"/>
    </row>
    <row r="13654" s="64" customFormat="1" ht="13.5" spans="6:6">
      <c r="F13654" s="126"/>
    </row>
    <row r="13655" s="64" customFormat="1" ht="13.5" spans="6:6">
      <c r="F13655" s="126"/>
    </row>
    <row r="13656" s="64" customFormat="1" ht="13.5" spans="6:6">
      <c r="F13656" s="126"/>
    </row>
    <row r="13657" s="64" customFormat="1" ht="13.5" spans="6:6">
      <c r="F13657" s="126"/>
    </row>
    <row r="13658" s="64" customFormat="1" ht="13.5" spans="6:6">
      <c r="F13658" s="126"/>
    </row>
    <row r="13659" s="64" customFormat="1" ht="13.5" spans="6:6">
      <c r="F13659" s="126"/>
    </row>
    <row r="13660" s="64" customFormat="1" ht="13.5" spans="6:6">
      <c r="F13660" s="126"/>
    </row>
    <row r="13661" s="64" customFormat="1" ht="13.5" spans="6:6">
      <c r="F13661" s="126"/>
    </row>
    <row r="13662" s="64" customFormat="1" ht="13.5" spans="6:6">
      <c r="F13662" s="126"/>
    </row>
    <row r="13663" s="64" customFormat="1" ht="13.5" spans="6:6">
      <c r="F13663" s="126"/>
    </row>
    <row r="13664" s="64" customFormat="1" ht="13.5" spans="6:6">
      <c r="F13664" s="126"/>
    </row>
    <row r="13665" s="64" customFormat="1" ht="13.5" spans="6:6">
      <c r="F13665" s="126"/>
    </row>
    <row r="13666" s="64" customFormat="1" ht="13.5" spans="6:6">
      <c r="F13666" s="126"/>
    </row>
    <row r="13667" s="64" customFormat="1" ht="13.5" spans="6:6">
      <c r="F13667" s="126"/>
    </row>
    <row r="13668" s="64" customFormat="1" ht="13.5" spans="6:6">
      <c r="F13668" s="126"/>
    </row>
    <row r="13669" s="64" customFormat="1" ht="13.5" spans="6:6">
      <c r="F13669" s="126"/>
    </row>
    <row r="13670" s="64" customFormat="1" ht="13.5" spans="6:6">
      <c r="F13670" s="126"/>
    </row>
    <row r="13671" s="64" customFormat="1" ht="13.5" spans="6:6">
      <c r="F13671" s="126"/>
    </row>
    <row r="13672" s="64" customFormat="1" ht="13.5" spans="6:6">
      <c r="F13672" s="126"/>
    </row>
    <row r="13673" s="64" customFormat="1" ht="13.5" spans="6:6">
      <c r="F13673" s="126"/>
    </row>
    <row r="13674" s="64" customFormat="1" ht="13.5" spans="6:6">
      <c r="F13674" s="126"/>
    </row>
    <row r="13675" s="64" customFormat="1" ht="13.5" spans="6:6">
      <c r="F13675" s="126"/>
    </row>
    <row r="13676" s="64" customFormat="1" ht="13.5" spans="6:6">
      <c r="F13676" s="126"/>
    </row>
    <row r="13677" s="64" customFormat="1" ht="13.5" spans="6:6">
      <c r="F13677" s="126"/>
    </row>
    <row r="13678" s="64" customFormat="1" ht="13.5" spans="6:6">
      <c r="F13678" s="126"/>
    </row>
    <row r="13679" s="64" customFormat="1" ht="13.5" spans="6:6">
      <c r="F13679" s="126"/>
    </row>
    <row r="13680" s="64" customFormat="1" ht="13.5" spans="6:6">
      <c r="F13680" s="126"/>
    </row>
    <row r="13681" s="64" customFormat="1" ht="13.5" spans="6:6">
      <c r="F13681" s="126"/>
    </row>
    <row r="13682" s="64" customFormat="1" ht="13.5" spans="6:6">
      <c r="F13682" s="126"/>
    </row>
    <row r="13683" s="64" customFormat="1" ht="13.5" spans="6:6">
      <c r="F13683" s="126"/>
    </row>
    <row r="13684" s="64" customFormat="1" ht="13.5" spans="6:6">
      <c r="F13684" s="126"/>
    </row>
    <row r="13685" s="64" customFormat="1" ht="13.5" spans="6:6">
      <c r="F13685" s="126"/>
    </row>
    <row r="13686" s="64" customFormat="1" ht="13.5" spans="6:6">
      <c r="F13686" s="126"/>
    </row>
    <row r="13687" s="64" customFormat="1" ht="13.5" spans="6:6">
      <c r="F13687" s="126"/>
    </row>
    <row r="13688" s="64" customFormat="1" ht="13.5" spans="6:6">
      <c r="F13688" s="126"/>
    </row>
    <row r="13689" s="64" customFormat="1" ht="13.5" spans="6:6">
      <c r="F13689" s="126"/>
    </row>
    <row r="13690" s="64" customFormat="1" ht="13.5" spans="6:6">
      <c r="F13690" s="126"/>
    </row>
    <row r="13691" s="64" customFormat="1" ht="13.5" spans="6:6">
      <c r="F13691" s="126"/>
    </row>
    <row r="13692" s="64" customFormat="1" ht="13.5" spans="6:6">
      <c r="F13692" s="126"/>
    </row>
    <row r="13693" s="64" customFormat="1" ht="13.5" spans="6:6">
      <c r="F13693" s="126"/>
    </row>
    <row r="13694" s="64" customFormat="1" ht="13.5" spans="6:6">
      <c r="F13694" s="126"/>
    </row>
    <row r="13695" s="64" customFormat="1" ht="13.5" spans="6:6">
      <c r="F13695" s="126"/>
    </row>
    <row r="13696" s="64" customFormat="1" ht="13.5" spans="6:6">
      <c r="F13696" s="126"/>
    </row>
    <row r="13697" s="64" customFormat="1" ht="13.5" spans="6:6">
      <c r="F13697" s="126"/>
    </row>
    <row r="13698" s="64" customFormat="1" ht="13.5" spans="6:6">
      <c r="F13698" s="126"/>
    </row>
    <row r="13699" s="64" customFormat="1" ht="13.5" spans="6:6">
      <c r="F13699" s="126"/>
    </row>
    <row r="13700" s="64" customFormat="1" ht="13.5" spans="6:6">
      <c r="F13700" s="126"/>
    </row>
    <row r="13701" s="64" customFormat="1" ht="13.5" spans="6:6">
      <c r="F13701" s="126"/>
    </row>
    <row r="13702" s="64" customFormat="1" ht="13.5" spans="6:6">
      <c r="F13702" s="126"/>
    </row>
    <row r="13703" s="64" customFormat="1" ht="13.5" spans="6:6">
      <c r="F13703" s="126"/>
    </row>
    <row r="13704" s="64" customFormat="1" ht="13.5" spans="6:6">
      <c r="F13704" s="126"/>
    </row>
    <row r="13705" s="64" customFormat="1" ht="13.5" spans="6:6">
      <c r="F13705" s="126"/>
    </row>
    <row r="13706" s="64" customFormat="1" ht="13.5" spans="6:6">
      <c r="F13706" s="126"/>
    </row>
    <row r="13707" s="64" customFormat="1" ht="13.5" spans="6:6">
      <c r="F13707" s="126"/>
    </row>
    <row r="13708" s="64" customFormat="1" ht="13.5" spans="6:6">
      <c r="F13708" s="126"/>
    </row>
    <row r="13709" s="64" customFormat="1" ht="13.5" spans="6:6">
      <c r="F13709" s="126"/>
    </row>
    <row r="13710" s="64" customFormat="1" ht="13.5" spans="6:6">
      <c r="F13710" s="126"/>
    </row>
    <row r="13711" s="64" customFormat="1" ht="13.5" spans="6:6">
      <c r="F13711" s="126"/>
    </row>
    <row r="13712" s="64" customFormat="1" ht="13.5" spans="6:6">
      <c r="F13712" s="126"/>
    </row>
    <row r="13713" s="64" customFormat="1" ht="13.5" spans="6:6">
      <c r="F13713" s="126"/>
    </row>
    <row r="13714" s="64" customFormat="1" ht="13.5" spans="6:6">
      <c r="F13714" s="126"/>
    </row>
    <row r="13715" s="64" customFormat="1" ht="13.5" spans="6:6">
      <c r="F13715" s="126"/>
    </row>
    <row r="13716" s="64" customFormat="1" ht="13.5" spans="6:6">
      <c r="F13716" s="126"/>
    </row>
    <row r="13717" s="64" customFormat="1" ht="13.5" spans="6:6">
      <c r="F13717" s="126"/>
    </row>
    <row r="13718" s="64" customFormat="1" ht="13.5" spans="6:6">
      <c r="F13718" s="126"/>
    </row>
    <row r="13719" s="64" customFormat="1" ht="13.5" spans="6:6">
      <c r="F13719" s="126"/>
    </row>
    <row r="13720" s="64" customFormat="1" ht="13.5" spans="6:6">
      <c r="F13720" s="126"/>
    </row>
    <row r="13721" s="64" customFormat="1" ht="13.5" spans="6:6">
      <c r="F13721" s="126"/>
    </row>
    <row r="13722" s="64" customFormat="1" ht="13.5" spans="6:6">
      <c r="F13722" s="126"/>
    </row>
    <row r="13723" s="64" customFormat="1" ht="13.5" spans="6:6">
      <c r="F13723" s="126"/>
    </row>
    <row r="13724" s="64" customFormat="1" ht="13.5" spans="6:6">
      <c r="F13724" s="126"/>
    </row>
    <row r="13725" s="64" customFormat="1" ht="13.5" spans="6:6">
      <c r="F13725" s="126"/>
    </row>
    <row r="13726" s="64" customFormat="1" ht="13.5" spans="6:6">
      <c r="F13726" s="126"/>
    </row>
    <row r="13727" s="64" customFormat="1" ht="13.5" spans="6:6">
      <c r="F13727" s="126"/>
    </row>
    <row r="13728" s="64" customFormat="1" ht="13.5" spans="6:6">
      <c r="F13728" s="126"/>
    </row>
    <row r="13729" s="64" customFormat="1" ht="13.5" spans="6:6">
      <c r="F13729" s="126"/>
    </row>
    <row r="13730" s="64" customFormat="1" ht="13.5" spans="6:6">
      <c r="F13730" s="126"/>
    </row>
    <row r="13731" s="64" customFormat="1" ht="13.5" spans="6:6">
      <c r="F13731" s="126"/>
    </row>
    <row r="13732" s="64" customFormat="1" ht="13.5" spans="6:6">
      <c r="F13732" s="126"/>
    </row>
    <row r="13733" s="64" customFormat="1" ht="13.5" spans="6:6">
      <c r="F13733" s="126"/>
    </row>
    <row r="13734" s="64" customFormat="1" ht="13.5" spans="6:6">
      <c r="F13734" s="126"/>
    </row>
    <row r="13735" s="64" customFormat="1" ht="13.5" spans="6:6">
      <c r="F13735" s="126"/>
    </row>
    <row r="13736" s="64" customFormat="1" ht="13.5" spans="6:6">
      <c r="F13736" s="126"/>
    </row>
    <row r="13737" s="64" customFormat="1" ht="13.5" spans="6:6">
      <c r="F13737" s="126"/>
    </row>
    <row r="13738" s="64" customFormat="1" ht="13.5" spans="6:6">
      <c r="F13738" s="126"/>
    </row>
    <row r="13739" s="64" customFormat="1" ht="13.5" spans="6:6">
      <c r="F13739" s="126"/>
    </row>
    <row r="13740" s="64" customFormat="1" ht="13.5" spans="6:6">
      <c r="F13740" s="126"/>
    </row>
    <row r="13741" s="64" customFormat="1" ht="13.5" spans="6:6">
      <c r="F13741" s="126"/>
    </row>
    <row r="13742" s="64" customFormat="1" ht="13.5" spans="6:6">
      <c r="F13742" s="126"/>
    </row>
    <row r="13743" s="64" customFormat="1" ht="13.5" spans="6:6">
      <c r="F13743" s="126"/>
    </row>
    <row r="13744" s="64" customFormat="1" ht="13.5" spans="6:6">
      <c r="F13744" s="126"/>
    </row>
    <row r="13745" s="64" customFormat="1" ht="13.5" spans="6:6">
      <c r="F13745" s="126"/>
    </row>
    <row r="13746" s="64" customFormat="1" ht="13.5" spans="6:6">
      <c r="F13746" s="126"/>
    </row>
    <row r="13747" s="64" customFormat="1" ht="13.5" spans="6:6">
      <c r="F13747" s="126"/>
    </row>
    <row r="13748" s="64" customFormat="1" ht="13.5" spans="6:6">
      <c r="F13748" s="126"/>
    </row>
    <row r="13749" s="64" customFormat="1" ht="13.5" spans="6:6">
      <c r="F13749" s="126"/>
    </row>
    <row r="13750" s="64" customFormat="1" ht="13.5" spans="6:6">
      <c r="F13750" s="126"/>
    </row>
    <row r="13751" s="64" customFormat="1" ht="13.5" spans="6:6">
      <c r="F13751" s="126"/>
    </row>
    <row r="13752" s="64" customFormat="1" ht="13.5" spans="6:6">
      <c r="F13752" s="126"/>
    </row>
    <row r="13753" s="64" customFormat="1" ht="13.5" spans="6:6">
      <c r="F13753" s="126"/>
    </row>
    <row r="13754" s="64" customFormat="1" ht="13.5" spans="6:6">
      <c r="F13754" s="126"/>
    </row>
    <row r="13755" s="64" customFormat="1" ht="13.5" spans="6:6">
      <c r="F13755" s="126"/>
    </row>
    <row r="13756" s="64" customFormat="1" ht="13.5" spans="6:6">
      <c r="F13756" s="126"/>
    </row>
    <row r="13757" s="64" customFormat="1" ht="13.5" spans="6:6">
      <c r="F13757" s="126"/>
    </row>
    <row r="13758" s="64" customFormat="1" ht="13.5" spans="6:6">
      <c r="F13758" s="126"/>
    </row>
    <row r="13759" s="64" customFormat="1" ht="13.5" spans="6:6">
      <c r="F13759" s="126"/>
    </row>
    <row r="13760" s="64" customFormat="1" ht="13.5" spans="6:6">
      <c r="F13760" s="126"/>
    </row>
    <row r="13761" s="64" customFormat="1" ht="13.5" spans="6:6">
      <c r="F13761" s="126"/>
    </row>
    <row r="13762" s="64" customFormat="1" ht="13.5" spans="6:6">
      <c r="F13762" s="126"/>
    </row>
    <row r="13763" s="64" customFormat="1" ht="13.5" spans="6:6">
      <c r="F13763" s="126"/>
    </row>
    <row r="13764" s="64" customFormat="1" ht="13.5" spans="6:6">
      <c r="F13764" s="126"/>
    </row>
    <row r="13765" s="64" customFormat="1" ht="13.5" spans="6:6">
      <c r="F13765" s="126"/>
    </row>
    <row r="13766" s="64" customFormat="1" ht="13.5" spans="6:6">
      <c r="F13766" s="126"/>
    </row>
    <row r="13767" s="64" customFormat="1" ht="13.5" spans="6:6">
      <c r="F13767" s="126"/>
    </row>
    <row r="13768" s="64" customFormat="1" ht="13.5" spans="6:6">
      <c r="F13768" s="126"/>
    </row>
    <row r="13769" s="64" customFormat="1" ht="13.5" spans="6:6">
      <c r="F13769" s="126"/>
    </row>
    <row r="13770" s="64" customFormat="1" ht="13.5" spans="6:6">
      <c r="F13770" s="126"/>
    </row>
    <row r="13771" s="64" customFormat="1" ht="13.5" spans="6:6">
      <c r="F13771" s="126"/>
    </row>
    <row r="13772" s="64" customFormat="1" ht="13.5" spans="6:6">
      <c r="F13772" s="126"/>
    </row>
    <row r="13773" s="64" customFormat="1" ht="13.5" spans="6:6">
      <c r="F13773" s="126"/>
    </row>
    <row r="13774" s="64" customFormat="1" ht="13.5" spans="6:6">
      <c r="F13774" s="126"/>
    </row>
    <row r="13775" s="64" customFormat="1" ht="13.5" spans="6:6">
      <c r="F13775" s="126"/>
    </row>
    <row r="13776" s="64" customFormat="1" ht="13.5" spans="6:6">
      <c r="F13776" s="126"/>
    </row>
    <row r="13777" s="64" customFormat="1" ht="13.5" spans="6:6">
      <c r="F13777" s="126"/>
    </row>
    <row r="13778" s="64" customFormat="1" ht="13.5" spans="6:6">
      <c r="F13778" s="126"/>
    </row>
    <row r="13779" s="64" customFormat="1" ht="13.5" spans="6:6">
      <c r="F13779" s="126"/>
    </row>
    <row r="13780" s="64" customFormat="1" ht="13.5" spans="6:6">
      <c r="F13780" s="126"/>
    </row>
    <row r="13781" s="64" customFormat="1" ht="13.5" spans="6:6">
      <c r="F13781" s="126"/>
    </row>
    <row r="13782" s="64" customFormat="1" ht="13.5" spans="6:6">
      <c r="F13782" s="126"/>
    </row>
    <row r="13783" s="64" customFormat="1" ht="13.5" spans="6:6">
      <c r="F13783" s="126"/>
    </row>
    <row r="13784" s="64" customFormat="1" ht="13.5" spans="6:6">
      <c r="F13784" s="126"/>
    </row>
    <row r="13785" s="64" customFormat="1" ht="13.5" spans="6:6">
      <c r="F13785" s="126"/>
    </row>
    <row r="13786" s="64" customFormat="1" ht="13.5" spans="6:6">
      <c r="F13786" s="126"/>
    </row>
    <row r="13787" s="64" customFormat="1" ht="13.5" spans="6:6">
      <c r="F13787" s="126"/>
    </row>
    <row r="13788" s="64" customFormat="1" ht="13.5" spans="6:6">
      <c r="F13788" s="126"/>
    </row>
    <row r="13789" s="64" customFormat="1" ht="13.5" spans="6:6">
      <c r="F13789" s="126"/>
    </row>
    <row r="13790" s="64" customFormat="1" ht="13.5" spans="6:6">
      <c r="F13790" s="126"/>
    </row>
    <row r="13791" s="64" customFormat="1" ht="13.5" spans="6:6">
      <c r="F13791" s="126"/>
    </row>
    <row r="13792" s="64" customFormat="1" ht="13.5" spans="6:6">
      <c r="F13792" s="126"/>
    </row>
    <row r="13793" s="64" customFormat="1" ht="13.5" spans="6:6">
      <c r="F13793" s="126"/>
    </row>
    <row r="13794" s="64" customFormat="1" ht="13.5" spans="6:6">
      <c r="F13794" s="126"/>
    </row>
    <row r="13795" s="64" customFormat="1" ht="13.5" spans="6:6">
      <c r="F13795" s="126"/>
    </row>
    <row r="13796" s="64" customFormat="1" ht="13.5" spans="6:6">
      <c r="F13796" s="126"/>
    </row>
    <row r="13797" s="64" customFormat="1" ht="13.5" spans="6:6">
      <c r="F13797" s="126"/>
    </row>
    <row r="13798" s="64" customFormat="1" ht="13.5" spans="6:6">
      <c r="F13798" s="126"/>
    </row>
    <row r="13799" s="64" customFormat="1" ht="13.5" spans="6:6">
      <c r="F13799" s="126"/>
    </row>
    <row r="13800" s="64" customFormat="1" ht="13.5" spans="6:6">
      <c r="F13800" s="126"/>
    </row>
    <row r="13801" s="64" customFormat="1" ht="13.5" spans="6:6">
      <c r="F13801" s="126"/>
    </row>
    <row r="13802" s="64" customFormat="1" ht="13.5" spans="6:6">
      <c r="F13802" s="126"/>
    </row>
    <row r="13803" s="64" customFormat="1" ht="13.5" spans="6:6">
      <c r="F13803" s="126"/>
    </row>
    <row r="13804" s="64" customFormat="1" ht="13.5" spans="6:6">
      <c r="F13804" s="126"/>
    </row>
    <row r="13805" s="64" customFormat="1" ht="13.5" spans="6:6">
      <c r="F13805" s="126"/>
    </row>
    <row r="13806" s="64" customFormat="1" ht="13.5" spans="6:6">
      <c r="F13806" s="126"/>
    </row>
    <row r="13807" s="64" customFormat="1" ht="13.5" spans="6:6">
      <c r="F13807" s="126"/>
    </row>
    <row r="13808" s="64" customFormat="1" ht="13.5" spans="6:6">
      <c r="F13808" s="126"/>
    </row>
    <row r="13809" s="64" customFormat="1" ht="13.5" spans="6:6">
      <c r="F13809" s="126"/>
    </row>
    <row r="13810" s="64" customFormat="1" ht="13.5" spans="6:6">
      <c r="F13810" s="126"/>
    </row>
    <row r="13811" s="64" customFormat="1" ht="13.5" spans="6:6">
      <c r="F13811" s="126"/>
    </row>
    <row r="13812" s="64" customFormat="1" ht="13.5" spans="6:6">
      <c r="F13812" s="126"/>
    </row>
    <row r="13813" s="64" customFormat="1" ht="13.5" spans="6:6">
      <c r="F13813" s="126"/>
    </row>
    <row r="13814" s="64" customFormat="1" ht="13.5" spans="6:6">
      <c r="F13814" s="126"/>
    </row>
    <row r="13815" s="64" customFormat="1" ht="13.5" spans="6:6">
      <c r="F13815" s="126"/>
    </row>
    <row r="13816" s="64" customFormat="1" ht="13.5" spans="6:6">
      <c r="F13816" s="126"/>
    </row>
    <row r="13817" s="64" customFormat="1" ht="13.5" spans="6:6">
      <c r="F13817" s="126"/>
    </row>
    <row r="13818" s="64" customFormat="1" ht="13.5" spans="6:6">
      <c r="F13818" s="126"/>
    </row>
    <row r="13819" s="64" customFormat="1" ht="13.5" spans="6:6">
      <c r="F13819" s="126"/>
    </row>
    <row r="13820" s="64" customFormat="1" ht="13.5" spans="6:6">
      <c r="F13820" s="126"/>
    </row>
    <row r="13821" s="64" customFormat="1" ht="13.5" spans="6:6">
      <c r="F13821" s="126"/>
    </row>
    <row r="13822" s="64" customFormat="1" ht="13.5" spans="6:6">
      <c r="F13822" s="126"/>
    </row>
    <row r="13823" s="64" customFormat="1" ht="13.5" spans="6:6">
      <c r="F13823" s="126"/>
    </row>
    <row r="13824" s="64" customFormat="1" ht="13.5" spans="6:6">
      <c r="F13824" s="126"/>
    </row>
    <row r="13825" s="64" customFormat="1" ht="13.5" spans="6:6">
      <c r="F13825" s="126"/>
    </row>
    <row r="13826" s="64" customFormat="1" ht="13.5" spans="6:6">
      <c r="F13826" s="126"/>
    </row>
    <row r="13827" s="64" customFormat="1" ht="13.5" spans="6:6">
      <c r="F13827" s="126"/>
    </row>
    <row r="13828" s="64" customFormat="1" ht="13.5" spans="6:6">
      <c r="F13828" s="126"/>
    </row>
    <row r="13829" s="64" customFormat="1" ht="13.5" spans="6:6">
      <c r="F13829" s="126"/>
    </row>
    <row r="13830" s="64" customFormat="1" ht="13.5" spans="6:6">
      <c r="F13830" s="126"/>
    </row>
    <row r="13831" s="64" customFormat="1" ht="13.5" spans="6:6">
      <c r="F13831" s="126"/>
    </row>
    <row r="13832" s="64" customFormat="1" ht="13.5" spans="6:6">
      <c r="F13832" s="126"/>
    </row>
    <row r="13833" s="64" customFormat="1" ht="13.5" spans="6:6">
      <c r="F13833" s="126"/>
    </row>
    <row r="13834" s="64" customFormat="1" ht="13.5" spans="6:6">
      <c r="F13834" s="126"/>
    </row>
    <row r="13835" s="64" customFormat="1" ht="13.5" spans="6:6">
      <c r="F13835" s="126"/>
    </row>
    <row r="13836" s="64" customFormat="1" ht="13.5" spans="6:6">
      <c r="F13836" s="126"/>
    </row>
    <row r="13837" s="64" customFormat="1" ht="13.5" spans="6:6">
      <c r="F13837" s="126"/>
    </row>
    <row r="13838" s="64" customFormat="1" ht="13.5" spans="6:6">
      <c r="F13838" s="126"/>
    </row>
    <row r="13839" s="64" customFormat="1" ht="13.5" spans="6:6">
      <c r="F13839" s="126"/>
    </row>
    <row r="13840" s="64" customFormat="1" ht="13.5" spans="6:6">
      <c r="F13840" s="126"/>
    </row>
    <row r="13841" s="64" customFormat="1" ht="13.5" spans="6:6">
      <c r="F13841" s="126"/>
    </row>
    <row r="13842" s="64" customFormat="1" ht="13.5" spans="6:6">
      <c r="F13842" s="126"/>
    </row>
    <row r="13843" s="64" customFormat="1" ht="13.5" spans="6:6">
      <c r="F13843" s="126"/>
    </row>
    <row r="13844" s="64" customFormat="1" ht="13.5" spans="6:6">
      <c r="F13844" s="126"/>
    </row>
    <row r="13845" s="64" customFormat="1" ht="13.5" spans="6:6">
      <c r="F13845" s="126"/>
    </row>
    <row r="13846" s="64" customFormat="1" ht="13.5" spans="6:6">
      <c r="F13846" s="126"/>
    </row>
    <row r="13847" s="64" customFormat="1" ht="13.5" spans="6:6">
      <c r="F13847" s="126"/>
    </row>
    <row r="13848" s="64" customFormat="1" ht="13.5" spans="6:6">
      <c r="F13848" s="126"/>
    </row>
    <row r="13849" s="64" customFormat="1" ht="13.5" spans="6:6">
      <c r="F13849" s="126"/>
    </row>
    <row r="13850" s="64" customFormat="1" ht="13.5" spans="6:6">
      <c r="F13850" s="126"/>
    </row>
    <row r="13851" s="64" customFormat="1" ht="13.5" spans="6:6">
      <c r="F13851" s="126"/>
    </row>
    <row r="13852" s="64" customFormat="1" ht="13.5" spans="6:6">
      <c r="F13852" s="126"/>
    </row>
    <row r="13853" s="64" customFormat="1" ht="13.5" spans="6:6">
      <c r="F13853" s="126"/>
    </row>
    <row r="13854" s="64" customFormat="1" ht="13.5" spans="6:6">
      <c r="F13854" s="126"/>
    </row>
    <row r="13855" s="64" customFormat="1" ht="13.5" spans="6:6">
      <c r="F13855" s="126"/>
    </row>
    <row r="13856" s="64" customFormat="1" ht="13.5" spans="6:6">
      <c r="F13856" s="126"/>
    </row>
    <row r="13857" s="64" customFormat="1" ht="13.5" spans="6:6">
      <c r="F13857" s="126"/>
    </row>
    <row r="13858" s="64" customFormat="1" ht="13.5" spans="6:6">
      <c r="F13858" s="126"/>
    </row>
    <row r="13859" s="64" customFormat="1" ht="13.5" spans="6:6">
      <c r="F13859" s="126"/>
    </row>
    <row r="13860" s="64" customFormat="1" ht="13.5" spans="6:6">
      <c r="F13860" s="126"/>
    </row>
    <row r="13861" s="64" customFormat="1" ht="13.5" spans="6:6">
      <c r="F13861" s="126"/>
    </row>
    <row r="13862" s="64" customFormat="1" ht="13.5" spans="6:6">
      <c r="F13862" s="126"/>
    </row>
    <row r="13863" s="64" customFormat="1" ht="13.5" spans="6:6">
      <c r="F13863" s="126"/>
    </row>
    <row r="13864" s="64" customFormat="1" ht="13.5" spans="6:6">
      <c r="F13864" s="126"/>
    </row>
    <row r="13865" s="64" customFormat="1" ht="13.5" spans="6:6">
      <c r="F13865" s="126"/>
    </row>
    <row r="13866" s="64" customFormat="1" ht="13.5" spans="6:6">
      <c r="F13866" s="126"/>
    </row>
    <row r="13867" s="64" customFormat="1" ht="13.5" spans="6:6">
      <c r="F13867" s="126"/>
    </row>
    <row r="13868" s="64" customFormat="1" ht="13.5" spans="6:6">
      <c r="F13868" s="126"/>
    </row>
    <row r="13869" s="64" customFormat="1" ht="13.5" spans="6:6">
      <c r="F13869" s="126"/>
    </row>
    <row r="13870" s="64" customFormat="1" ht="13.5" spans="6:6">
      <c r="F13870" s="126"/>
    </row>
    <row r="13871" s="64" customFormat="1" ht="13.5" spans="6:6">
      <c r="F13871" s="126"/>
    </row>
    <row r="13872" s="64" customFormat="1" ht="13.5" spans="6:6">
      <c r="F13872" s="126"/>
    </row>
    <row r="13873" s="64" customFormat="1" ht="13.5" spans="6:6">
      <c r="F13873" s="126"/>
    </row>
    <row r="13874" s="64" customFormat="1" ht="13.5" spans="6:6">
      <c r="F13874" s="126"/>
    </row>
    <row r="13875" s="64" customFormat="1" ht="13.5" spans="6:6">
      <c r="F13875" s="126"/>
    </row>
    <row r="13876" s="64" customFormat="1" ht="13.5" spans="6:6">
      <c r="F13876" s="126"/>
    </row>
    <row r="13877" s="64" customFormat="1" ht="13.5" spans="6:6">
      <c r="F13877" s="126"/>
    </row>
    <row r="13878" s="64" customFormat="1" ht="13.5" spans="6:6">
      <c r="F13878" s="126"/>
    </row>
    <row r="13879" s="64" customFormat="1" ht="13.5" spans="6:6">
      <c r="F13879" s="126"/>
    </row>
    <row r="13880" s="64" customFormat="1" ht="13.5" spans="6:6">
      <c r="F13880" s="126"/>
    </row>
    <row r="13881" s="64" customFormat="1" ht="13.5" spans="6:6">
      <c r="F13881" s="126"/>
    </row>
    <row r="13882" s="64" customFormat="1" ht="13.5" spans="6:6">
      <c r="F13882" s="126"/>
    </row>
    <row r="13883" s="64" customFormat="1" ht="13.5" spans="6:6">
      <c r="F13883" s="126"/>
    </row>
    <row r="13884" s="64" customFormat="1" ht="13.5" spans="6:6">
      <c r="F13884" s="126"/>
    </row>
    <row r="13885" s="64" customFormat="1" ht="13.5" spans="6:6">
      <c r="F13885" s="126"/>
    </row>
    <row r="13886" s="64" customFormat="1" ht="13.5" spans="6:6">
      <c r="F13886" s="126"/>
    </row>
    <row r="13887" s="64" customFormat="1" ht="13.5" spans="6:6">
      <c r="F13887" s="126"/>
    </row>
    <row r="13888" s="64" customFormat="1" ht="13.5" spans="6:6">
      <c r="F13888" s="126"/>
    </row>
    <row r="13889" s="64" customFormat="1" ht="13.5" spans="6:6">
      <c r="F13889" s="126"/>
    </row>
    <row r="13890" s="64" customFormat="1" ht="13.5" spans="6:6">
      <c r="F13890" s="126"/>
    </row>
    <row r="13891" s="64" customFormat="1" ht="13.5" spans="6:6">
      <c r="F13891" s="126"/>
    </row>
    <row r="13892" s="64" customFormat="1" ht="13.5" spans="6:6">
      <c r="F13892" s="126"/>
    </row>
    <row r="13893" s="64" customFormat="1" ht="13.5" spans="6:6">
      <c r="F13893" s="126"/>
    </row>
    <row r="13894" s="64" customFormat="1" ht="13.5" spans="6:6">
      <c r="F13894" s="126"/>
    </row>
    <row r="13895" s="64" customFormat="1" ht="13.5" spans="6:6">
      <c r="F13895" s="126"/>
    </row>
    <row r="13896" s="64" customFormat="1" ht="13.5" spans="6:6">
      <c r="F13896" s="126"/>
    </row>
    <row r="13897" s="64" customFormat="1" ht="13.5" spans="6:6">
      <c r="F13897" s="126"/>
    </row>
    <row r="13898" s="64" customFormat="1" ht="13.5" spans="6:6">
      <c r="F13898" s="126"/>
    </row>
    <row r="13899" s="64" customFormat="1" ht="13.5" spans="6:6">
      <c r="F13899" s="126"/>
    </row>
    <row r="13900" s="64" customFormat="1" ht="13.5" spans="6:6">
      <c r="F13900" s="126"/>
    </row>
    <row r="13901" s="64" customFormat="1" ht="13.5" spans="6:6">
      <c r="F13901" s="126"/>
    </row>
    <row r="13902" s="64" customFormat="1" ht="13.5" spans="6:6">
      <c r="F13902" s="126"/>
    </row>
    <row r="13903" s="64" customFormat="1" ht="13.5" spans="6:6">
      <c r="F13903" s="126"/>
    </row>
    <row r="13904" s="64" customFormat="1" ht="13.5" spans="6:6">
      <c r="F13904" s="126"/>
    </row>
    <row r="13905" s="64" customFormat="1" ht="13.5" spans="6:6">
      <c r="F13905" s="126"/>
    </row>
    <row r="13906" s="64" customFormat="1" ht="13.5" spans="6:6">
      <c r="F13906" s="126"/>
    </row>
    <row r="13907" s="64" customFormat="1" ht="13.5" spans="6:6">
      <c r="F13907" s="126"/>
    </row>
    <row r="13908" s="64" customFormat="1" ht="13.5" spans="6:6">
      <c r="F13908" s="126"/>
    </row>
    <row r="13909" s="64" customFormat="1" ht="13.5" spans="6:6">
      <c r="F13909" s="126"/>
    </row>
    <row r="13910" s="64" customFormat="1" ht="13.5" spans="6:6">
      <c r="F13910" s="126"/>
    </row>
    <row r="13911" s="64" customFormat="1" ht="13.5" spans="6:6">
      <c r="F13911" s="126"/>
    </row>
    <row r="13912" s="64" customFormat="1" ht="13.5" spans="6:6">
      <c r="F13912" s="126"/>
    </row>
    <row r="13913" s="64" customFormat="1" ht="13.5" spans="6:6">
      <c r="F13913" s="126"/>
    </row>
    <row r="13914" s="64" customFormat="1" ht="13.5" spans="6:6">
      <c r="F13914" s="126"/>
    </row>
    <row r="13915" s="64" customFormat="1" ht="13.5" spans="6:6">
      <c r="F13915" s="126"/>
    </row>
    <row r="13916" s="64" customFormat="1" ht="13.5" spans="6:6">
      <c r="F13916" s="126"/>
    </row>
    <row r="13917" s="64" customFormat="1" ht="13.5" spans="6:6">
      <c r="F13917" s="126"/>
    </row>
    <row r="13918" s="64" customFormat="1" ht="13.5" spans="6:6">
      <c r="F13918" s="126"/>
    </row>
    <row r="13919" s="64" customFormat="1" ht="13.5" spans="6:6">
      <c r="F13919" s="126"/>
    </row>
    <row r="13920" s="64" customFormat="1" ht="13.5" spans="6:6">
      <c r="F13920" s="126"/>
    </row>
    <row r="13921" s="64" customFormat="1" ht="13.5" spans="6:6">
      <c r="F13921" s="126"/>
    </row>
    <row r="13922" s="64" customFormat="1" ht="13.5" spans="6:6">
      <c r="F13922" s="126"/>
    </row>
    <row r="13923" s="64" customFormat="1" ht="13.5" spans="6:6">
      <c r="F13923" s="126"/>
    </row>
    <row r="13924" s="64" customFormat="1" ht="13.5" spans="6:6">
      <c r="F13924" s="126"/>
    </row>
    <row r="13925" s="64" customFormat="1" ht="13.5" spans="6:6">
      <c r="F13925" s="126"/>
    </row>
    <row r="13926" s="64" customFormat="1" ht="13.5" spans="6:6">
      <c r="F13926" s="126"/>
    </row>
    <row r="13927" s="64" customFormat="1" ht="13.5" spans="6:6">
      <c r="F13927" s="126"/>
    </row>
    <row r="13928" s="64" customFormat="1" ht="13.5" spans="6:6">
      <c r="F13928" s="126"/>
    </row>
    <row r="13929" s="64" customFormat="1" ht="13.5" spans="6:6">
      <c r="F13929" s="126"/>
    </row>
    <row r="13930" s="64" customFormat="1" ht="13.5" spans="6:6">
      <c r="F13930" s="126"/>
    </row>
    <row r="13931" s="64" customFormat="1" ht="13.5" spans="6:6">
      <c r="F13931" s="126"/>
    </row>
    <row r="13932" s="64" customFormat="1" ht="13.5" spans="6:6">
      <c r="F13932" s="126"/>
    </row>
    <row r="13933" s="64" customFormat="1" ht="13.5" spans="6:6">
      <c r="F13933" s="126"/>
    </row>
    <row r="13934" s="64" customFormat="1" ht="13.5" spans="6:6">
      <c r="F13934" s="126"/>
    </row>
    <row r="13935" s="64" customFormat="1" ht="13.5" spans="6:6">
      <c r="F13935" s="126"/>
    </row>
    <row r="13936" s="64" customFormat="1" ht="13.5" spans="6:6">
      <c r="F13936" s="126"/>
    </row>
    <row r="13937" s="64" customFormat="1" ht="13.5" spans="6:6">
      <c r="F13937" s="126"/>
    </row>
    <row r="13938" s="64" customFormat="1" ht="13.5" spans="6:6">
      <c r="F13938" s="126"/>
    </row>
    <row r="13939" s="64" customFormat="1" ht="13.5" spans="6:6">
      <c r="F13939" s="126"/>
    </row>
    <row r="13940" s="64" customFormat="1" ht="13.5" spans="6:6">
      <c r="F13940" s="126"/>
    </row>
    <row r="13941" s="64" customFormat="1" ht="13.5" spans="6:6">
      <c r="F13941" s="126"/>
    </row>
    <row r="13942" s="64" customFormat="1" ht="13.5" spans="6:6">
      <c r="F13942" s="126"/>
    </row>
    <row r="13943" s="64" customFormat="1" ht="13.5" spans="6:6">
      <c r="F13943" s="126"/>
    </row>
    <row r="13944" s="64" customFormat="1" ht="13.5" spans="6:6">
      <c r="F13944" s="126"/>
    </row>
    <row r="13945" s="64" customFormat="1" ht="13.5" spans="6:6">
      <c r="F13945" s="126"/>
    </row>
    <row r="13946" s="64" customFormat="1" ht="13.5" spans="6:6">
      <c r="F13946" s="126"/>
    </row>
    <row r="13947" s="64" customFormat="1" ht="13.5" spans="6:6">
      <c r="F13947" s="126"/>
    </row>
    <row r="13948" s="64" customFormat="1" ht="13.5" spans="6:6">
      <c r="F13948" s="126"/>
    </row>
    <row r="13949" s="64" customFormat="1" ht="13.5" spans="6:6">
      <c r="F13949" s="126"/>
    </row>
    <row r="13950" s="64" customFormat="1" ht="13.5" spans="6:6">
      <c r="F13950" s="126"/>
    </row>
    <row r="13951" s="64" customFormat="1" ht="13.5" spans="6:6">
      <c r="F13951" s="126"/>
    </row>
    <row r="13952" s="64" customFormat="1" ht="13.5" spans="6:6">
      <c r="F13952" s="126"/>
    </row>
    <row r="13953" s="64" customFormat="1" ht="13.5" spans="6:6">
      <c r="F13953" s="126"/>
    </row>
    <row r="13954" s="64" customFormat="1" ht="13.5" spans="6:6">
      <c r="F13954" s="126"/>
    </row>
    <row r="13955" s="64" customFormat="1" ht="13.5" spans="6:6">
      <c r="F13955" s="126"/>
    </row>
    <row r="13956" s="64" customFormat="1" ht="13.5" spans="6:6">
      <c r="F13956" s="126"/>
    </row>
    <row r="13957" s="64" customFormat="1" ht="13.5" spans="6:6">
      <c r="F13957" s="126"/>
    </row>
    <row r="13958" s="64" customFormat="1" ht="13.5" spans="6:6">
      <c r="F13958" s="126"/>
    </row>
    <row r="13959" s="64" customFormat="1" ht="13.5" spans="6:6">
      <c r="F13959" s="126"/>
    </row>
    <row r="13960" s="64" customFormat="1" ht="13.5" spans="6:6">
      <c r="F13960" s="126"/>
    </row>
    <row r="13961" s="64" customFormat="1" ht="13.5" spans="6:6">
      <c r="F13961" s="126"/>
    </row>
    <row r="13962" s="64" customFormat="1" ht="13.5" spans="6:6">
      <c r="F13962" s="126"/>
    </row>
    <row r="13963" s="64" customFormat="1" ht="13.5" spans="6:6">
      <c r="F13963" s="126"/>
    </row>
    <row r="13964" s="64" customFormat="1" ht="13.5" spans="6:6">
      <c r="F13964" s="126"/>
    </row>
    <row r="13965" s="64" customFormat="1" ht="13.5" spans="6:6">
      <c r="F13965" s="126"/>
    </row>
    <row r="13966" s="64" customFormat="1" ht="13.5" spans="6:6">
      <c r="F13966" s="126"/>
    </row>
    <row r="13967" s="64" customFormat="1" ht="13.5" spans="6:6">
      <c r="F13967" s="126"/>
    </row>
    <row r="13968" s="64" customFormat="1" ht="13.5" spans="6:6">
      <c r="F13968" s="126"/>
    </row>
    <row r="13969" s="64" customFormat="1" ht="13.5" spans="6:6">
      <c r="F13969" s="126"/>
    </row>
    <row r="13970" s="64" customFormat="1" ht="13.5" spans="6:6">
      <c r="F13970" s="126"/>
    </row>
    <row r="13971" s="64" customFormat="1" ht="13.5" spans="6:6">
      <c r="F13971" s="126"/>
    </row>
    <row r="13972" s="64" customFormat="1" ht="13.5" spans="6:6">
      <c r="F13972" s="126"/>
    </row>
    <row r="13973" s="64" customFormat="1" ht="13.5" spans="6:6">
      <c r="F13973" s="126"/>
    </row>
    <row r="13974" s="64" customFormat="1" ht="13.5" spans="6:6">
      <c r="F13974" s="126"/>
    </row>
    <row r="13975" s="64" customFormat="1" ht="13.5" spans="6:6">
      <c r="F13975" s="126"/>
    </row>
    <row r="13976" s="64" customFormat="1" ht="13.5" spans="6:6">
      <c r="F13976" s="126"/>
    </row>
    <row r="13977" s="64" customFormat="1" ht="13.5" spans="6:6">
      <c r="F13977" s="126"/>
    </row>
    <row r="13978" s="64" customFormat="1" ht="13.5" spans="6:6">
      <c r="F13978" s="126"/>
    </row>
    <row r="13979" s="64" customFormat="1" ht="13.5" spans="6:6">
      <c r="F13979" s="126"/>
    </row>
    <row r="13980" s="64" customFormat="1" ht="13.5" spans="6:6">
      <c r="F13980" s="126"/>
    </row>
    <row r="13981" s="64" customFormat="1" ht="13.5" spans="6:6">
      <c r="F13981" s="126"/>
    </row>
    <row r="13982" s="64" customFormat="1" ht="13.5" spans="6:6">
      <c r="F13982" s="126"/>
    </row>
    <row r="13983" s="64" customFormat="1" ht="13.5" spans="6:6">
      <c r="F13983" s="126"/>
    </row>
    <row r="13984" s="64" customFormat="1" ht="13.5" spans="6:6">
      <c r="F13984" s="126"/>
    </row>
    <row r="13985" s="64" customFormat="1" ht="13.5" spans="6:6">
      <c r="F13985" s="126"/>
    </row>
    <row r="13986" s="64" customFormat="1" ht="13.5" spans="6:6">
      <c r="F13986" s="126"/>
    </row>
    <row r="13987" s="64" customFormat="1" ht="13.5" spans="6:6">
      <c r="F13987" s="126"/>
    </row>
    <row r="13988" s="64" customFormat="1" ht="13.5" spans="6:6">
      <c r="F13988" s="126"/>
    </row>
    <row r="13989" s="64" customFormat="1" ht="13.5" spans="6:6">
      <c r="F13989" s="126"/>
    </row>
    <row r="13990" s="64" customFormat="1" ht="13.5" spans="6:6">
      <c r="F13990" s="126"/>
    </row>
    <row r="13991" s="64" customFormat="1" ht="13.5" spans="6:6">
      <c r="F13991" s="126"/>
    </row>
    <row r="13992" s="64" customFormat="1" ht="13.5" spans="6:6">
      <c r="F13992" s="126"/>
    </row>
    <row r="13993" s="64" customFormat="1" ht="13.5" spans="6:6">
      <c r="F13993" s="126"/>
    </row>
    <row r="13994" s="64" customFormat="1" ht="13.5" spans="6:6">
      <c r="F13994" s="126"/>
    </row>
    <row r="13995" s="64" customFormat="1" ht="13.5" spans="6:6">
      <c r="F13995" s="126"/>
    </row>
    <row r="13996" s="64" customFormat="1" ht="13.5" spans="6:6">
      <c r="F13996" s="126"/>
    </row>
    <row r="13997" s="64" customFormat="1" ht="13.5" spans="6:6">
      <c r="F13997" s="126"/>
    </row>
    <row r="13998" s="64" customFormat="1" ht="13.5" spans="6:6">
      <c r="F13998" s="126"/>
    </row>
    <row r="13999" s="64" customFormat="1" ht="13.5" spans="6:6">
      <c r="F13999" s="126"/>
    </row>
    <row r="14000" s="64" customFormat="1" ht="13.5" spans="6:6">
      <c r="F14000" s="126"/>
    </row>
    <row r="14001" s="64" customFormat="1" ht="13.5" spans="6:6">
      <c r="F14001" s="126"/>
    </row>
    <row r="14002" s="64" customFormat="1" ht="13.5" spans="6:6">
      <c r="F14002" s="126"/>
    </row>
    <row r="14003" s="64" customFormat="1" ht="13.5" spans="6:6">
      <c r="F14003" s="126"/>
    </row>
    <row r="14004" s="64" customFormat="1" ht="13.5" spans="6:6">
      <c r="F14004" s="126"/>
    </row>
    <row r="14005" s="64" customFormat="1" ht="13.5" spans="6:6">
      <c r="F14005" s="126"/>
    </row>
    <row r="14006" s="64" customFormat="1" ht="13.5" spans="6:6">
      <c r="F14006" s="126"/>
    </row>
    <row r="14007" s="64" customFormat="1" ht="13.5" spans="6:6">
      <c r="F14007" s="126"/>
    </row>
    <row r="14008" s="64" customFormat="1" ht="13.5" spans="6:6">
      <c r="F14008" s="126"/>
    </row>
    <row r="14009" s="64" customFormat="1" ht="13.5" spans="6:6">
      <c r="F14009" s="126"/>
    </row>
    <row r="14010" s="64" customFormat="1" ht="13.5" spans="6:6">
      <c r="F14010" s="126"/>
    </row>
    <row r="14011" s="64" customFormat="1" ht="13.5" spans="6:6">
      <c r="F14011" s="126"/>
    </row>
    <row r="14012" s="64" customFormat="1" ht="13.5" spans="6:6">
      <c r="F14012" s="126"/>
    </row>
    <row r="14013" s="64" customFormat="1" ht="13.5" spans="6:6">
      <c r="F14013" s="126"/>
    </row>
    <row r="14014" s="64" customFormat="1" ht="13.5" spans="6:6">
      <c r="F14014" s="126"/>
    </row>
    <row r="14015" s="64" customFormat="1" ht="13.5" spans="6:6">
      <c r="F14015" s="126"/>
    </row>
    <row r="14016" s="64" customFormat="1" ht="13.5" spans="6:6">
      <c r="F14016" s="126"/>
    </row>
    <row r="14017" s="64" customFormat="1" ht="13.5" spans="6:6">
      <c r="F14017" s="126"/>
    </row>
    <row r="14018" s="64" customFormat="1" ht="13.5" spans="6:6">
      <c r="F14018" s="126"/>
    </row>
    <row r="14019" s="64" customFormat="1" ht="13.5" spans="6:6">
      <c r="F14019" s="126"/>
    </row>
    <row r="14020" s="64" customFormat="1" ht="13.5" spans="6:6">
      <c r="F14020" s="126"/>
    </row>
    <row r="14021" s="64" customFormat="1" ht="13.5" spans="6:6">
      <c r="F14021" s="126"/>
    </row>
    <row r="14022" s="64" customFormat="1" ht="13.5" spans="6:6">
      <c r="F14022" s="126"/>
    </row>
    <row r="14023" s="64" customFormat="1" ht="13.5" spans="6:6">
      <c r="F14023" s="126"/>
    </row>
    <row r="14024" s="64" customFormat="1" ht="13.5" spans="6:6">
      <c r="F14024" s="126"/>
    </row>
    <row r="14025" s="64" customFormat="1" ht="13.5" spans="6:6">
      <c r="F14025" s="126"/>
    </row>
    <row r="14026" s="64" customFormat="1" ht="13.5" spans="6:6">
      <c r="F14026" s="126"/>
    </row>
    <row r="14027" s="64" customFormat="1" ht="13.5" spans="6:6">
      <c r="F14027" s="126"/>
    </row>
    <row r="14028" s="64" customFormat="1" ht="13.5" spans="6:6">
      <c r="F14028" s="126"/>
    </row>
    <row r="14029" s="64" customFormat="1" ht="13.5" spans="6:6">
      <c r="F14029" s="126"/>
    </row>
    <row r="14030" s="64" customFormat="1" ht="13.5" spans="6:6">
      <c r="F14030" s="126"/>
    </row>
    <row r="14031" s="64" customFormat="1" ht="13.5" spans="6:6">
      <c r="F14031" s="126"/>
    </row>
    <row r="14032" s="64" customFormat="1" ht="13.5" spans="6:6">
      <c r="F14032" s="126"/>
    </row>
    <row r="14033" s="64" customFormat="1" ht="13.5" spans="6:6">
      <c r="F14033" s="126"/>
    </row>
    <row r="14034" s="64" customFormat="1" ht="13.5" spans="6:6">
      <c r="F14034" s="126"/>
    </row>
    <row r="14035" s="64" customFormat="1" ht="13.5" spans="6:6">
      <c r="F14035" s="126"/>
    </row>
    <row r="14036" s="64" customFormat="1" ht="13.5" spans="6:6">
      <c r="F14036" s="126"/>
    </row>
    <row r="14037" s="64" customFormat="1" ht="13.5" spans="6:6">
      <c r="F14037" s="126"/>
    </row>
    <row r="14038" s="64" customFormat="1" ht="13.5" spans="6:6">
      <c r="F14038" s="126"/>
    </row>
    <row r="14039" s="64" customFormat="1" ht="13.5" spans="6:6">
      <c r="F14039" s="126"/>
    </row>
    <row r="14040" s="64" customFormat="1" ht="13.5" spans="6:6">
      <c r="F14040" s="126"/>
    </row>
    <row r="14041" s="64" customFormat="1" ht="13.5" spans="6:6">
      <c r="F14041" s="126"/>
    </row>
    <row r="14042" s="64" customFormat="1" ht="13.5" spans="6:6">
      <c r="F14042" s="126"/>
    </row>
    <row r="14043" s="64" customFormat="1" ht="13.5" spans="6:6">
      <c r="F14043" s="126"/>
    </row>
    <row r="14044" s="64" customFormat="1" ht="13.5" spans="6:6">
      <c r="F14044" s="126"/>
    </row>
    <row r="14045" s="64" customFormat="1" ht="13.5" spans="6:6">
      <c r="F14045" s="126"/>
    </row>
    <row r="14046" s="64" customFormat="1" ht="13.5" spans="6:6">
      <c r="F14046" s="126"/>
    </row>
    <row r="14047" s="64" customFormat="1" ht="13.5" spans="6:6">
      <c r="F14047" s="126"/>
    </row>
    <row r="14048" s="64" customFormat="1" ht="13.5" spans="6:6">
      <c r="F14048" s="126"/>
    </row>
    <row r="14049" s="64" customFormat="1" ht="13.5" spans="6:6">
      <c r="F14049" s="126"/>
    </row>
    <row r="14050" s="64" customFormat="1" ht="13.5" spans="6:6">
      <c r="F14050" s="126"/>
    </row>
    <row r="14051" s="64" customFormat="1" ht="13.5" spans="6:6">
      <c r="F14051" s="126"/>
    </row>
    <row r="14052" s="64" customFormat="1" ht="13.5" spans="6:6">
      <c r="F14052" s="126"/>
    </row>
    <row r="14053" s="64" customFormat="1" ht="13.5" spans="6:6">
      <c r="F14053" s="126"/>
    </row>
    <row r="14054" s="64" customFormat="1" ht="13.5" spans="6:6">
      <c r="F14054" s="126"/>
    </row>
    <row r="14055" s="64" customFormat="1" ht="13.5" spans="6:6">
      <c r="F14055" s="126"/>
    </row>
    <row r="14056" s="64" customFormat="1" ht="13.5" spans="6:6">
      <c r="F14056" s="126"/>
    </row>
    <row r="14057" s="64" customFormat="1" ht="13.5" spans="6:6">
      <c r="F14057" s="126"/>
    </row>
    <row r="14058" s="64" customFormat="1" ht="13.5" spans="6:6">
      <c r="F14058" s="126"/>
    </row>
    <row r="14059" s="64" customFormat="1" ht="13.5" spans="6:6">
      <c r="F14059" s="126"/>
    </row>
    <row r="14060" s="64" customFormat="1" ht="13.5" spans="6:6">
      <c r="F14060" s="126"/>
    </row>
    <row r="14061" s="64" customFormat="1" ht="13.5" spans="6:6">
      <c r="F14061" s="126"/>
    </row>
    <row r="14062" s="64" customFormat="1" ht="13.5" spans="6:6">
      <c r="F14062" s="126"/>
    </row>
    <row r="14063" s="64" customFormat="1" ht="13.5" spans="6:6">
      <c r="F14063" s="126"/>
    </row>
    <row r="14064" s="64" customFormat="1" ht="13.5" spans="6:6">
      <c r="F14064" s="126"/>
    </row>
    <row r="14065" s="64" customFormat="1" ht="13.5" spans="6:6">
      <c r="F14065" s="126"/>
    </row>
    <row r="14066" s="64" customFormat="1" ht="13.5" spans="6:6">
      <c r="F14066" s="126"/>
    </row>
    <row r="14067" s="64" customFormat="1" ht="13.5" spans="6:6">
      <c r="F14067" s="126"/>
    </row>
    <row r="14068" s="64" customFormat="1" ht="13.5" spans="6:6">
      <c r="F14068" s="126"/>
    </row>
    <row r="14069" s="64" customFormat="1" ht="13.5" spans="6:6">
      <c r="F14069" s="126"/>
    </row>
    <row r="14070" s="64" customFormat="1" ht="13.5" spans="6:6">
      <c r="F14070" s="126"/>
    </row>
    <row r="14071" s="64" customFormat="1" ht="13.5" spans="6:6">
      <c r="F14071" s="126"/>
    </row>
    <row r="14072" s="64" customFormat="1" ht="13.5" spans="6:6">
      <c r="F14072" s="126"/>
    </row>
    <row r="14073" s="64" customFormat="1" ht="13.5" spans="6:6">
      <c r="F14073" s="126"/>
    </row>
    <row r="14074" s="64" customFormat="1" ht="13.5" spans="6:6">
      <c r="F14074" s="126"/>
    </row>
    <row r="14075" s="64" customFormat="1" ht="13.5" spans="6:6">
      <c r="F14075" s="126"/>
    </row>
    <row r="14076" s="64" customFormat="1" ht="13.5" spans="6:6">
      <c r="F14076" s="126"/>
    </row>
    <row r="14077" s="64" customFormat="1" ht="13.5" spans="6:6">
      <c r="F14077" s="126"/>
    </row>
    <row r="14078" s="64" customFormat="1" ht="13.5" spans="6:6">
      <c r="F14078" s="126"/>
    </row>
    <row r="14079" s="64" customFormat="1" ht="13.5" spans="6:6">
      <c r="F14079" s="126"/>
    </row>
    <row r="14080" s="64" customFormat="1" ht="13.5" spans="6:6">
      <c r="F14080" s="126"/>
    </row>
    <row r="14081" s="64" customFormat="1" ht="13.5" spans="6:6">
      <c r="F14081" s="126"/>
    </row>
    <row r="14082" s="64" customFormat="1" ht="13.5" spans="6:6">
      <c r="F14082" s="126"/>
    </row>
    <row r="14083" s="64" customFormat="1" ht="13.5" spans="6:6">
      <c r="F14083" s="126"/>
    </row>
    <row r="14084" s="64" customFormat="1" ht="13.5" spans="6:6">
      <c r="F14084" s="126"/>
    </row>
    <row r="14085" s="64" customFormat="1" ht="13.5" spans="6:6">
      <c r="F14085" s="126"/>
    </row>
    <row r="14086" s="64" customFormat="1" ht="13.5" spans="6:6">
      <c r="F14086" s="126"/>
    </row>
    <row r="14087" s="64" customFormat="1" ht="13.5" spans="6:6">
      <c r="F14087" s="126"/>
    </row>
    <row r="14088" s="64" customFormat="1" ht="13.5" spans="6:6">
      <c r="F14088" s="126"/>
    </row>
    <row r="14089" s="64" customFormat="1" ht="13.5" spans="6:6">
      <c r="F14089" s="126"/>
    </row>
    <row r="14090" s="64" customFormat="1" ht="13.5" spans="6:6">
      <c r="F14090" s="126"/>
    </row>
    <row r="14091" s="64" customFormat="1" ht="13.5" spans="6:6">
      <c r="F14091" s="126"/>
    </row>
    <row r="14092" s="64" customFormat="1" ht="13.5" spans="6:6">
      <c r="F14092" s="126"/>
    </row>
    <row r="14093" s="64" customFormat="1" ht="13.5" spans="6:6">
      <c r="F14093" s="126"/>
    </row>
    <row r="14094" s="64" customFormat="1" ht="13.5" spans="6:6">
      <c r="F14094" s="126"/>
    </row>
    <row r="14095" s="64" customFormat="1" ht="13.5" spans="6:6">
      <c r="F14095" s="126"/>
    </row>
    <row r="14096" s="64" customFormat="1" ht="13.5" spans="6:6">
      <c r="F14096" s="126"/>
    </row>
    <row r="14097" s="64" customFormat="1" ht="13.5" spans="6:6">
      <c r="F14097" s="126"/>
    </row>
    <row r="14098" s="64" customFormat="1" ht="13.5" spans="6:6">
      <c r="F14098" s="126"/>
    </row>
    <row r="14099" s="64" customFormat="1" ht="13.5" spans="6:6">
      <c r="F14099" s="126"/>
    </row>
    <row r="14100" s="64" customFormat="1" ht="13.5" spans="6:6">
      <c r="F14100" s="126"/>
    </row>
    <row r="14101" s="64" customFormat="1" ht="13.5" spans="6:6">
      <c r="F14101" s="126"/>
    </row>
    <row r="14102" s="64" customFormat="1" ht="13.5" spans="6:6">
      <c r="F14102" s="126"/>
    </row>
    <row r="14103" s="64" customFormat="1" ht="13.5" spans="6:6">
      <c r="F14103" s="126"/>
    </row>
    <row r="14104" s="64" customFormat="1" ht="13.5" spans="6:6">
      <c r="F14104" s="126"/>
    </row>
    <row r="14105" s="64" customFormat="1" ht="13.5" spans="6:6">
      <c r="F14105" s="126"/>
    </row>
    <row r="14106" s="64" customFormat="1" ht="13.5" spans="6:6">
      <c r="F14106" s="126"/>
    </row>
    <row r="14107" s="64" customFormat="1" ht="13.5" spans="6:6">
      <c r="F14107" s="126"/>
    </row>
    <row r="14108" s="64" customFormat="1" ht="13.5" spans="6:6">
      <c r="F14108" s="126"/>
    </row>
    <row r="14109" s="64" customFormat="1" ht="13.5" spans="6:6">
      <c r="F14109" s="126"/>
    </row>
    <row r="14110" s="64" customFormat="1" ht="13.5" spans="6:6">
      <c r="F14110" s="126"/>
    </row>
    <row r="14111" s="64" customFormat="1" ht="13.5" spans="6:6">
      <c r="F14111" s="126"/>
    </row>
    <row r="14112" s="64" customFormat="1" ht="13.5" spans="6:6">
      <c r="F14112" s="126"/>
    </row>
    <row r="14113" s="64" customFormat="1" ht="13.5" spans="6:6">
      <c r="F14113" s="126"/>
    </row>
    <row r="14114" s="64" customFormat="1" ht="13.5" spans="6:6">
      <c r="F14114" s="126"/>
    </row>
    <row r="14115" s="64" customFormat="1" ht="13.5" spans="6:6">
      <c r="F14115" s="126"/>
    </row>
    <row r="14116" s="64" customFormat="1" ht="13.5" spans="6:6">
      <c r="F14116" s="126"/>
    </row>
    <row r="14117" s="64" customFormat="1" ht="13.5" spans="6:6">
      <c r="F14117" s="126"/>
    </row>
    <row r="14118" s="64" customFormat="1" ht="13.5" spans="6:6">
      <c r="F14118" s="126"/>
    </row>
    <row r="14119" s="64" customFormat="1" ht="13.5" spans="6:6">
      <c r="F14119" s="126"/>
    </row>
    <row r="14120" s="64" customFormat="1" ht="13.5" spans="6:6">
      <c r="F14120" s="126"/>
    </row>
    <row r="14121" s="64" customFormat="1" ht="13.5" spans="6:6">
      <c r="F14121" s="126"/>
    </row>
    <row r="14122" s="64" customFormat="1" ht="13.5" spans="6:6">
      <c r="F14122" s="126"/>
    </row>
    <row r="14123" s="64" customFormat="1" ht="13.5" spans="6:6">
      <c r="F14123" s="126"/>
    </row>
    <row r="14124" s="64" customFormat="1" ht="13.5" spans="6:6">
      <c r="F14124" s="126"/>
    </row>
    <row r="14125" s="64" customFormat="1" ht="13.5" spans="6:6">
      <c r="F14125" s="126"/>
    </row>
    <row r="14126" s="64" customFormat="1" ht="13.5" spans="6:6">
      <c r="F14126" s="126"/>
    </row>
    <row r="14127" s="64" customFormat="1" ht="13.5" spans="6:6">
      <c r="F14127" s="126"/>
    </row>
    <row r="14128" s="64" customFormat="1" ht="13.5" spans="6:6">
      <c r="F14128" s="126"/>
    </row>
    <row r="14129" s="64" customFormat="1" ht="13.5" spans="6:6">
      <c r="F14129" s="126"/>
    </row>
    <row r="14130" s="64" customFormat="1" ht="13.5" spans="6:6">
      <c r="F14130" s="126"/>
    </row>
    <row r="14131" s="64" customFormat="1" ht="13.5" spans="6:6">
      <c r="F14131" s="126"/>
    </row>
    <row r="14132" s="64" customFormat="1" ht="13.5" spans="6:6">
      <c r="F14132" s="126"/>
    </row>
    <row r="14133" s="64" customFormat="1" ht="13.5" spans="6:6">
      <c r="F14133" s="126"/>
    </row>
    <row r="14134" s="64" customFormat="1" ht="13.5" spans="6:6">
      <c r="F14134" s="126"/>
    </row>
    <row r="14135" s="64" customFormat="1" ht="13.5" spans="6:6">
      <c r="F14135" s="126"/>
    </row>
    <row r="14136" s="64" customFormat="1" ht="13.5" spans="6:6">
      <c r="F14136" s="126"/>
    </row>
    <row r="14137" s="64" customFormat="1" ht="13.5" spans="6:6">
      <c r="F14137" s="126"/>
    </row>
    <row r="14138" s="64" customFormat="1" ht="13.5" spans="6:6">
      <c r="F14138" s="126"/>
    </row>
    <row r="14139" s="64" customFormat="1" ht="13.5" spans="6:6">
      <c r="F14139" s="126"/>
    </row>
    <row r="14140" s="64" customFormat="1" ht="13.5" spans="6:6">
      <c r="F14140" s="126"/>
    </row>
    <row r="14141" s="64" customFormat="1" ht="13.5" spans="6:6">
      <c r="F14141" s="126"/>
    </row>
    <row r="14142" s="64" customFormat="1" ht="13.5" spans="6:6">
      <c r="F14142" s="126"/>
    </row>
    <row r="14143" s="64" customFormat="1" ht="13.5" spans="6:6">
      <c r="F14143" s="126"/>
    </row>
    <row r="14144" s="64" customFormat="1" ht="13.5" spans="6:6">
      <c r="F14144" s="126"/>
    </row>
    <row r="14145" s="64" customFormat="1" ht="13.5" spans="6:6">
      <c r="F14145" s="126"/>
    </row>
    <row r="14146" s="64" customFormat="1" ht="13.5" spans="6:6">
      <c r="F14146" s="126"/>
    </row>
    <row r="14147" s="64" customFormat="1" ht="13.5" spans="6:6">
      <c r="F14147" s="126"/>
    </row>
    <row r="14148" s="64" customFormat="1" ht="13.5" spans="6:6">
      <c r="F14148" s="126"/>
    </row>
    <row r="14149" s="64" customFormat="1" ht="13.5" spans="6:6">
      <c r="F14149" s="126"/>
    </row>
    <row r="14150" s="64" customFormat="1" ht="13.5" spans="6:6">
      <c r="F14150" s="126"/>
    </row>
    <row r="14151" s="64" customFormat="1" ht="13.5" spans="6:6">
      <c r="F14151" s="126"/>
    </row>
    <row r="14152" s="64" customFormat="1" ht="13.5" spans="6:6">
      <c r="F14152" s="126"/>
    </row>
    <row r="14153" s="64" customFormat="1" ht="13.5" spans="6:6">
      <c r="F14153" s="126"/>
    </row>
    <row r="14154" s="64" customFormat="1" ht="13.5" spans="6:6">
      <c r="F14154" s="126"/>
    </row>
    <row r="14155" s="64" customFormat="1" ht="13.5" spans="6:6">
      <c r="F14155" s="126"/>
    </row>
    <row r="14156" s="64" customFormat="1" ht="13.5" spans="6:6">
      <c r="F14156" s="126"/>
    </row>
    <row r="14157" s="64" customFormat="1" ht="13.5" spans="6:6">
      <c r="F14157" s="126"/>
    </row>
    <row r="14158" s="64" customFormat="1" ht="13.5" spans="6:6">
      <c r="F14158" s="126"/>
    </row>
    <row r="14159" s="64" customFormat="1" ht="13.5" spans="6:6">
      <c r="F14159" s="126"/>
    </row>
    <row r="14160" s="64" customFormat="1" ht="13.5" spans="6:6">
      <c r="F14160" s="126"/>
    </row>
    <row r="14161" s="64" customFormat="1" ht="13.5" spans="6:6">
      <c r="F14161" s="126"/>
    </row>
    <row r="14162" s="64" customFormat="1" ht="13.5" spans="6:6">
      <c r="F14162" s="126"/>
    </row>
    <row r="14163" s="64" customFormat="1" ht="13.5" spans="6:6">
      <c r="F14163" s="126"/>
    </row>
    <row r="14164" s="64" customFormat="1" ht="13.5" spans="6:6">
      <c r="F14164" s="126"/>
    </row>
    <row r="14165" s="64" customFormat="1" ht="13.5" spans="6:6">
      <c r="F14165" s="126"/>
    </row>
    <row r="14166" s="64" customFormat="1" ht="13.5" spans="6:6">
      <c r="F14166" s="126"/>
    </row>
    <row r="14167" s="64" customFormat="1" ht="13.5" spans="6:6">
      <c r="F14167" s="126"/>
    </row>
    <row r="14168" s="64" customFormat="1" ht="13.5" spans="6:6">
      <c r="F14168" s="126"/>
    </row>
    <row r="14169" s="64" customFormat="1" ht="13.5" spans="6:6">
      <c r="F14169" s="126"/>
    </row>
    <row r="14170" s="64" customFormat="1" ht="13.5" spans="6:6">
      <c r="F14170" s="126"/>
    </row>
    <row r="14171" s="64" customFormat="1" ht="13.5" spans="6:6">
      <c r="F14171" s="126"/>
    </row>
    <row r="14172" s="64" customFormat="1" ht="13.5" spans="6:6">
      <c r="F14172" s="126"/>
    </row>
    <row r="14173" s="64" customFormat="1" ht="13.5" spans="6:6">
      <c r="F14173" s="126"/>
    </row>
    <row r="14174" s="64" customFormat="1" ht="13.5" spans="6:6">
      <c r="F14174" s="126"/>
    </row>
    <row r="14175" s="64" customFormat="1" ht="13.5" spans="6:6">
      <c r="F14175" s="126"/>
    </row>
    <row r="14176" s="64" customFormat="1" ht="13.5" spans="6:6">
      <c r="F14176" s="126"/>
    </row>
    <row r="14177" s="64" customFormat="1" ht="13.5" spans="6:6">
      <c r="F14177" s="126"/>
    </row>
    <row r="14178" s="64" customFormat="1" ht="13.5" spans="6:6">
      <c r="F14178" s="126"/>
    </row>
    <row r="14179" s="64" customFormat="1" ht="13.5" spans="6:6">
      <c r="F14179" s="126"/>
    </row>
    <row r="14180" s="64" customFormat="1" ht="13.5" spans="6:6">
      <c r="F14180" s="126"/>
    </row>
    <row r="14181" s="64" customFormat="1" ht="13.5" spans="6:6">
      <c r="F14181" s="126"/>
    </row>
    <row r="14182" s="64" customFormat="1" ht="13.5" spans="6:6">
      <c r="F14182" s="126"/>
    </row>
    <row r="14183" s="64" customFormat="1" ht="13.5" spans="6:6">
      <c r="F14183" s="126"/>
    </row>
    <row r="14184" s="64" customFormat="1" ht="13.5" spans="6:6">
      <c r="F14184" s="126"/>
    </row>
    <row r="14185" s="64" customFormat="1" ht="13.5" spans="6:6">
      <c r="F14185" s="126"/>
    </row>
    <row r="14186" s="64" customFormat="1" ht="13.5" spans="6:6">
      <c r="F14186" s="126"/>
    </row>
    <row r="14187" s="64" customFormat="1" ht="13.5" spans="6:6">
      <c r="F14187" s="126"/>
    </row>
    <row r="14188" s="64" customFormat="1" ht="13.5" spans="6:6">
      <c r="F14188" s="126"/>
    </row>
    <row r="14189" s="64" customFormat="1" ht="13.5" spans="6:6">
      <c r="F14189" s="126"/>
    </row>
    <row r="14190" s="64" customFormat="1" ht="13.5" spans="6:6">
      <c r="F14190" s="126"/>
    </row>
    <row r="14191" s="64" customFormat="1" ht="13.5" spans="6:6">
      <c r="F14191" s="126"/>
    </row>
    <row r="14192" s="64" customFormat="1" ht="13.5" spans="6:6">
      <c r="F14192" s="126"/>
    </row>
    <row r="14193" s="64" customFormat="1" ht="13.5" spans="6:6">
      <c r="F14193" s="126"/>
    </row>
    <row r="14194" s="64" customFormat="1" ht="13.5" spans="6:6">
      <c r="F14194" s="126"/>
    </row>
    <row r="14195" s="64" customFormat="1" ht="13.5" spans="6:6">
      <c r="F14195" s="126"/>
    </row>
    <row r="14196" s="64" customFormat="1" ht="13.5" spans="6:6">
      <c r="F14196" s="126"/>
    </row>
    <row r="14197" s="64" customFormat="1" ht="13.5" spans="6:6">
      <c r="F14197" s="126"/>
    </row>
    <row r="14198" s="64" customFormat="1" ht="13.5" spans="6:6">
      <c r="F14198" s="126"/>
    </row>
    <row r="14199" s="64" customFormat="1" ht="13.5" spans="6:6">
      <c r="F14199" s="126"/>
    </row>
    <row r="14200" s="64" customFormat="1" ht="13.5" spans="6:6">
      <c r="F14200" s="126"/>
    </row>
    <row r="14201" s="64" customFormat="1" ht="13.5" spans="6:6">
      <c r="F14201" s="126"/>
    </row>
    <row r="14202" s="64" customFormat="1" ht="13.5" spans="6:6">
      <c r="F14202" s="126"/>
    </row>
    <row r="14203" s="64" customFormat="1" ht="13.5" spans="6:6">
      <c r="F14203" s="126"/>
    </row>
    <row r="14204" s="64" customFormat="1" ht="13.5" spans="6:6">
      <c r="F14204" s="126"/>
    </row>
    <row r="14205" s="64" customFormat="1" ht="13.5" spans="6:6">
      <c r="F14205" s="126"/>
    </row>
    <row r="14206" s="64" customFormat="1" ht="13.5" spans="6:6">
      <c r="F14206" s="126"/>
    </row>
    <row r="14207" s="64" customFormat="1" ht="13.5" spans="6:6">
      <c r="F14207" s="126"/>
    </row>
    <row r="14208" s="64" customFormat="1" ht="13.5" spans="6:6">
      <c r="F14208" s="126"/>
    </row>
    <row r="14209" s="64" customFormat="1" ht="13.5" spans="6:6">
      <c r="F14209" s="126"/>
    </row>
    <row r="14210" s="64" customFormat="1" ht="13.5" spans="6:6">
      <c r="F14210" s="126"/>
    </row>
    <row r="14211" s="64" customFormat="1" ht="13.5" spans="6:6">
      <c r="F14211" s="126"/>
    </row>
    <row r="14212" s="64" customFormat="1" ht="13.5" spans="6:6">
      <c r="F14212" s="126"/>
    </row>
    <row r="14213" s="64" customFormat="1" ht="13.5" spans="6:6">
      <c r="F14213" s="126"/>
    </row>
    <row r="14214" s="64" customFormat="1" ht="13.5" spans="6:6">
      <c r="F14214" s="126"/>
    </row>
    <row r="14215" s="64" customFormat="1" ht="13.5" spans="6:6">
      <c r="F14215" s="126"/>
    </row>
    <row r="14216" s="64" customFormat="1" ht="13.5" spans="6:6">
      <c r="F14216" s="126"/>
    </row>
    <row r="14217" s="64" customFormat="1" ht="13.5" spans="6:6">
      <c r="F14217" s="126"/>
    </row>
    <row r="14218" s="64" customFormat="1" ht="13.5" spans="6:6">
      <c r="F14218" s="126"/>
    </row>
    <row r="14219" s="64" customFormat="1" ht="13.5" spans="6:6">
      <c r="F14219" s="126"/>
    </row>
    <row r="14220" s="64" customFormat="1" ht="13.5" spans="6:6">
      <c r="F14220" s="126"/>
    </row>
    <row r="14221" s="64" customFormat="1" ht="13.5" spans="6:6">
      <c r="F14221" s="126"/>
    </row>
    <row r="14222" s="64" customFormat="1" ht="13.5" spans="6:6">
      <c r="F14222" s="126"/>
    </row>
    <row r="14223" s="64" customFormat="1" ht="13.5" spans="6:6">
      <c r="F14223" s="126"/>
    </row>
    <row r="14224" s="64" customFormat="1" ht="13.5" spans="6:6">
      <c r="F14224" s="126"/>
    </row>
    <row r="14225" s="64" customFormat="1" ht="13.5" spans="6:6">
      <c r="F14225" s="126"/>
    </row>
    <row r="14226" s="64" customFormat="1" ht="13.5" spans="6:6">
      <c r="F14226" s="126"/>
    </row>
    <row r="14227" s="64" customFormat="1" ht="13.5" spans="6:6">
      <c r="F14227" s="126"/>
    </row>
    <row r="14228" s="64" customFormat="1" ht="13.5" spans="6:6">
      <c r="F14228" s="126"/>
    </row>
    <row r="14229" s="64" customFormat="1" ht="13.5" spans="6:6">
      <c r="F14229" s="126"/>
    </row>
    <row r="14230" s="64" customFormat="1" ht="13.5" spans="6:6">
      <c r="F14230" s="126"/>
    </row>
    <row r="14231" s="64" customFormat="1" ht="13.5" spans="6:6">
      <c r="F14231" s="126"/>
    </row>
    <row r="14232" s="64" customFormat="1" ht="13.5" spans="6:6">
      <c r="F14232" s="126"/>
    </row>
    <row r="14233" s="64" customFormat="1" ht="13.5" spans="6:6">
      <c r="F14233" s="126"/>
    </row>
    <row r="14234" s="64" customFormat="1" ht="13.5" spans="6:6">
      <c r="F14234" s="126"/>
    </row>
    <row r="14235" s="64" customFormat="1" ht="13.5" spans="6:6">
      <c r="F14235" s="126"/>
    </row>
    <row r="14236" s="64" customFormat="1" ht="13.5" spans="6:6">
      <c r="F14236" s="126"/>
    </row>
    <row r="14237" s="64" customFormat="1" ht="13.5" spans="6:6">
      <c r="F14237" s="126"/>
    </row>
    <row r="14238" s="64" customFormat="1" ht="13.5" spans="6:6">
      <c r="F14238" s="126"/>
    </row>
    <row r="14239" s="64" customFormat="1" ht="13.5" spans="6:6">
      <c r="F14239" s="126"/>
    </row>
    <row r="14240" s="64" customFormat="1" ht="13.5" spans="6:6">
      <c r="F14240" s="126"/>
    </row>
    <row r="14241" s="64" customFormat="1" ht="13.5" spans="6:6">
      <c r="F14241" s="126"/>
    </row>
    <row r="14242" s="64" customFormat="1" ht="13.5" spans="6:6">
      <c r="F14242" s="126"/>
    </row>
    <row r="14243" s="64" customFormat="1" ht="13.5" spans="6:6">
      <c r="F14243" s="126"/>
    </row>
    <row r="14244" s="64" customFormat="1" ht="13.5" spans="6:6">
      <c r="F14244" s="126"/>
    </row>
    <row r="14245" s="64" customFormat="1" ht="13.5" spans="6:6">
      <c r="F14245" s="126"/>
    </row>
    <row r="14246" s="64" customFormat="1" ht="13.5" spans="6:6">
      <c r="F14246" s="126"/>
    </row>
    <row r="14247" s="64" customFormat="1" ht="13.5" spans="6:6">
      <c r="F14247" s="126"/>
    </row>
    <row r="14248" s="64" customFormat="1" ht="13.5" spans="6:6">
      <c r="F14248" s="126"/>
    </row>
    <row r="14249" s="64" customFormat="1" ht="13.5" spans="6:6">
      <c r="F14249" s="126"/>
    </row>
    <row r="14250" s="64" customFormat="1" ht="13.5" spans="6:6">
      <c r="F14250" s="126"/>
    </row>
    <row r="14251" s="64" customFormat="1" ht="13.5" spans="6:6">
      <c r="F14251" s="126"/>
    </row>
    <row r="14252" s="64" customFormat="1" ht="13.5" spans="6:6">
      <c r="F14252" s="126"/>
    </row>
    <row r="14253" s="64" customFormat="1" ht="13.5" spans="6:6">
      <c r="F14253" s="126"/>
    </row>
    <row r="14254" s="64" customFormat="1" ht="13.5" spans="6:6">
      <c r="F14254" s="126"/>
    </row>
    <row r="14255" s="64" customFormat="1" ht="13.5" spans="6:6">
      <c r="F14255" s="126"/>
    </row>
    <row r="14256" s="64" customFormat="1" ht="13.5" spans="6:6">
      <c r="F14256" s="126"/>
    </row>
    <row r="14257" s="64" customFormat="1" ht="13.5" spans="6:6">
      <c r="F14257" s="126"/>
    </row>
    <row r="14258" s="64" customFormat="1" ht="13.5" spans="6:6">
      <c r="F14258" s="126"/>
    </row>
    <row r="14259" s="64" customFormat="1" ht="13.5" spans="6:6">
      <c r="F14259" s="126"/>
    </row>
    <row r="14260" s="64" customFormat="1" ht="13.5" spans="6:6">
      <c r="F14260" s="126"/>
    </row>
    <row r="14261" s="64" customFormat="1" ht="13.5" spans="6:6">
      <c r="F14261" s="126"/>
    </row>
    <row r="14262" s="64" customFormat="1" ht="13.5" spans="6:6">
      <c r="F14262" s="126"/>
    </row>
    <row r="14263" s="64" customFormat="1" ht="13.5" spans="6:6">
      <c r="F14263" s="126"/>
    </row>
    <row r="14264" s="64" customFormat="1" ht="13.5" spans="6:6">
      <c r="F14264" s="126"/>
    </row>
    <row r="14265" s="64" customFormat="1" ht="13.5" spans="6:6">
      <c r="F14265" s="126"/>
    </row>
    <row r="14266" s="64" customFormat="1" ht="13.5" spans="6:6">
      <c r="F14266" s="126"/>
    </row>
    <row r="14267" s="64" customFormat="1" ht="13.5" spans="6:6">
      <c r="F14267" s="126"/>
    </row>
    <row r="14268" s="64" customFormat="1" ht="13.5" spans="6:6">
      <c r="F14268" s="126"/>
    </row>
    <row r="14269" s="64" customFormat="1" ht="13.5" spans="6:6">
      <c r="F14269" s="126"/>
    </row>
    <row r="14270" s="64" customFormat="1" ht="13.5" spans="6:6">
      <c r="F14270" s="126"/>
    </row>
    <row r="14271" s="64" customFormat="1" ht="13.5" spans="6:6">
      <c r="F14271" s="126"/>
    </row>
    <row r="14272" s="64" customFormat="1" ht="13.5" spans="6:6">
      <c r="F14272" s="126"/>
    </row>
    <row r="14273" s="64" customFormat="1" ht="13.5" spans="6:6">
      <c r="F14273" s="126"/>
    </row>
    <row r="14274" s="64" customFormat="1" ht="13.5" spans="6:6">
      <c r="F14274" s="126"/>
    </row>
    <row r="14275" s="64" customFormat="1" ht="13.5" spans="6:6">
      <c r="F14275" s="126"/>
    </row>
    <row r="14276" s="64" customFormat="1" ht="13.5" spans="6:6">
      <c r="F14276" s="126"/>
    </row>
    <row r="14277" s="64" customFormat="1" ht="13.5" spans="6:6">
      <c r="F14277" s="126"/>
    </row>
    <row r="14278" s="64" customFormat="1" ht="13.5" spans="6:6">
      <c r="F14278" s="126"/>
    </row>
    <row r="14279" s="64" customFormat="1" ht="13.5" spans="6:6">
      <c r="F14279" s="126"/>
    </row>
    <row r="14280" s="64" customFormat="1" ht="13.5" spans="6:6">
      <c r="F14280" s="126"/>
    </row>
    <row r="14281" s="64" customFormat="1" ht="13.5" spans="6:6">
      <c r="F14281" s="126"/>
    </row>
    <row r="14282" s="64" customFormat="1" ht="13.5" spans="6:6">
      <c r="F14282" s="126"/>
    </row>
    <row r="14283" s="64" customFormat="1" ht="13.5" spans="6:6">
      <c r="F14283" s="126"/>
    </row>
    <row r="14284" s="64" customFormat="1" ht="13.5" spans="6:6">
      <c r="F14284" s="126"/>
    </row>
    <row r="14285" s="64" customFormat="1" ht="13.5" spans="6:6">
      <c r="F14285" s="126"/>
    </row>
    <row r="14286" s="64" customFormat="1" ht="13.5" spans="6:6">
      <c r="F14286" s="126"/>
    </row>
    <row r="14287" s="64" customFormat="1" ht="13.5" spans="6:6">
      <c r="F14287" s="126"/>
    </row>
    <row r="14288" s="64" customFormat="1" ht="13.5" spans="6:6">
      <c r="F14288" s="126"/>
    </row>
    <row r="14289" s="64" customFormat="1" ht="13.5" spans="6:6">
      <c r="F14289" s="126"/>
    </row>
    <row r="14290" s="64" customFormat="1" ht="13.5" spans="6:6">
      <c r="F14290" s="126"/>
    </row>
    <row r="14291" s="64" customFormat="1" ht="13.5" spans="6:6">
      <c r="F14291" s="126"/>
    </row>
    <row r="14292" s="64" customFormat="1" ht="13.5" spans="6:6">
      <c r="F14292" s="126"/>
    </row>
    <row r="14293" s="64" customFormat="1" ht="13.5" spans="6:6">
      <c r="F14293" s="126"/>
    </row>
    <row r="14294" s="64" customFormat="1" ht="13.5" spans="6:6">
      <c r="F14294" s="126"/>
    </row>
    <row r="14295" s="64" customFormat="1" ht="13.5" spans="6:6">
      <c r="F14295" s="126"/>
    </row>
    <row r="14296" s="64" customFormat="1" ht="13.5" spans="6:6">
      <c r="F14296" s="126"/>
    </row>
    <row r="14297" s="64" customFormat="1" ht="13.5" spans="6:6">
      <c r="F14297" s="126"/>
    </row>
    <row r="14298" s="64" customFormat="1" ht="13.5" spans="6:6">
      <c r="F14298" s="126"/>
    </row>
    <row r="14299" s="64" customFormat="1" ht="13.5" spans="6:6">
      <c r="F14299" s="126"/>
    </row>
    <row r="14300" s="64" customFormat="1" ht="13.5" spans="6:6">
      <c r="F14300" s="126"/>
    </row>
    <row r="14301" s="64" customFormat="1" ht="13.5" spans="6:6">
      <c r="F14301" s="126"/>
    </row>
    <row r="14302" s="64" customFormat="1" ht="13.5" spans="6:6">
      <c r="F14302" s="126"/>
    </row>
    <row r="14303" s="64" customFormat="1" ht="13.5" spans="6:6">
      <c r="F14303" s="126"/>
    </row>
    <row r="14304" s="64" customFormat="1" ht="13.5" spans="6:6">
      <c r="F14304" s="126"/>
    </row>
    <row r="14305" s="64" customFormat="1" ht="13.5" spans="6:6">
      <c r="F14305" s="126"/>
    </row>
    <row r="14306" s="64" customFormat="1" ht="13.5" spans="6:6">
      <c r="F14306" s="126"/>
    </row>
    <row r="14307" s="64" customFormat="1" ht="13.5" spans="6:6">
      <c r="F14307" s="126"/>
    </row>
    <row r="14308" s="64" customFormat="1" ht="13.5" spans="6:6">
      <c r="F14308" s="126"/>
    </row>
    <row r="14309" s="64" customFormat="1" ht="13.5" spans="6:6">
      <c r="F14309" s="126"/>
    </row>
    <row r="14310" s="64" customFormat="1" ht="13.5" spans="6:6">
      <c r="F14310" s="126"/>
    </row>
    <row r="14311" s="64" customFormat="1" ht="13.5" spans="6:6">
      <c r="F14311" s="126"/>
    </row>
    <row r="14312" s="64" customFormat="1" ht="13.5" spans="6:6">
      <c r="F14312" s="126"/>
    </row>
    <row r="14313" s="64" customFormat="1" ht="13.5" spans="6:6">
      <c r="F14313" s="126"/>
    </row>
    <row r="14314" s="64" customFormat="1" ht="13.5" spans="6:6">
      <c r="F14314" s="126"/>
    </row>
    <row r="14315" s="64" customFormat="1" ht="13.5" spans="6:6">
      <c r="F14315" s="126"/>
    </row>
    <row r="14316" s="64" customFormat="1" ht="13.5" spans="6:6">
      <c r="F14316" s="126"/>
    </row>
    <row r="14317" s="64" customFormat="1" ht="13.5" spans="6:6">
      <c r="F14317" s="126"/>
    </row>
    <row r="14318" s="64" customFormat="1" ht="13.5" spans="6:6">
      <c r="F14318" s="126"/>
    </row>
    <row r="14319" s="64" customFormat="1" ht="13.5" spans="6:6">
      <c r="F14319" s="126"/>
    </row>
    <row r="14320" s="64" customFormat="1" ht="13.5" spans="6:6">
      <c r="F14320" s="126"/>
    </row>
    <row r="14321" s="64" customFormat="1" ht="13.5" spans="6:6">
      <c r="F14321" s="126"/>
    </row>
    <row r="14322" s="64" customFormat="1" ht="13.5" spans="6:6">
      <c r="F14322" s="126"/>
    </row>
    <row r="14323" s="64" customFormat="1" ht="13.5" spans="6:6">
      <c r="F14323" s="126"/>
    </row>
    <row r="14324" s="64" customFormat="1" ht="13.5" spans="6:6">
      <c r="F14324" s="126"/>
    </row>
    <row r="14325" s="64" customFormat="1" ht="13.5" spans="6:6">
      <c r="F14325" s="126"/>
    </row>
    <row r="14326" s="64" customFormat="1" ht="13.5" spans="6:6">
      <c r="F14326" s="126"/>
    </row>
    <row r="14327" s="64" customFormat="1" ht="13.5" spans="6:6">
      <c r="F14327" s="126"/>
    </row>
    <row r="14328" s="64" customFormat="1" ht="13.5" spans="6:6">
      <c r="F14328" s="126"/>
    </row>
    <row r="14329" s="64" customFormat="1" ht="13.5" spans="6:6">
      <c r="F14329" s="126"/>
    </row>
    <row r="14330" s="64" customFormat="1" ht="13.5" spans="6:6">
      <c r="F14330" s="126"/>
    </row>
    <row r="14331" s="64" customFormat="1" ht="13.5" spans="6:6">
      <c r="F14331" s="126"/>
    </row>
    <row r="14332" s="64" customFormat="1" ht="13.5" spans="6:6">
      <c r="F14332" s="126"/>
    </row>
    <row r="14333" s="64" customFormat="1" ht="13.5" spans="6:6">
      <c r="F14333" s="126"/>
    </row>
    <row r="14334" s="64" customFormat="1" ht="13.5" spans="6:6">
      <c r="F14334" s="126"/>
    </row>
    <row r="14335" s="64" customFormat="1" ht="13.5" spans="6:6">
      <c r="F14335" s="126"/>
    </row>
    <row r="14336" s="64" customFormat="1" ht="13.5" spans="6:6">
      <c r="F14336" s="126"/>
    </row>
    <row r="14337" s="64" customFormat="1" ht="13.5" spans="6:6">
      <c r="F14337" s="126"/>
    </row>
    <row r="14338" s="64" customFormat="1" ht="13.5" spans="6:6">
      <c r="F14338" s="126"/>
    </row>
    <row r="14339" s="64" customFormat="1" ht="13.5" spans="6:6">
      <c r="F14339" s="126"/>
    </row>
    <row r="14340" s="64" customFormat="1" ht="13.5" spans="6:6">
      <c r="F14340" s="126"/>
    </row>
    <row r="14341" s="64" customFormat="1" ht="13.5" spans="6:6">
      <c r="F14341" s="126"/>
    </row>
    <row r="14342" s="64" customFormat="1" ht="13.5" spans="6:6">
      <c r="F14342" s="126"/>
    </row>
    <row r="14343" s="64" customFormat="1" ht="13.5" spans="6:6">
      <c r="F14343" s="126"/>
    </row>
    <row r="14344" s="64" customFormat="1" ht="13.5" spans="6:6">
      <c r="F14344" s="126"/>
    </row>
    <row r="14345" s="64" customFormat="1" ht="13.5" spans="6:6">
      <c r="F14345" s="126"/>
    </row>
    <row r="14346" s="64" customFormat="1" ht="13.5" spans="6:6">
      <c r="F14346" s="126"/>
    </row>
    <row r="14347" s="64" customFormat="1" ht="13.5" spans="6:6">
      <c r="F14347" s="126"/>
    </row>
    <row r="14348" s="64" customFormat="1" ht="13.5" spans="6:6">
      <c r="F14348" s="126"/>
    </row>
    <row r="14349" s="64" customFormat="1" ht="13.5" spans="6:6">
      <c r="F14349" s="126"/>
    </row>
    <row r="14350" s="64" customFormat="1" ht="13.5" spans="6:6">
      <c r="F14350" s="126"/>
    </row>
    <row r="14351" s="64" customFormat="1" ht="13.5" spans="6:6">
      <c r="F14351" s="126"/>
    </row>
    <row r="14352" s="64" customFormat="1" ht="13.5" spans="6:6">
      <c r="F14352" s="126"/>
    </row>
    <row r="14353" s="64" customFormat="1" ht="13.5" spans="6:6">
      <c r="F14353" s="126"/>
    </row>
    <row r="14354" s="64" customFormat="1" ht="13.5" spans="6:6">
      <c r="F14354" s="126"/>
    </row>
    <row r="14355" s="64" customFormat="1" ht="13.5" spans="6:6">
      <c r="F14355" s="126"/>
    </row>
    <row r="14356" s="64" customFormat="1" ht="13.5" spans="6:6">
      <c r="F14356" s="126"/>
    </row>
    <row r="14357" s="64" customFormat="1" ht="13.5" spans="6:6">
      <c r="F14357" s="126"/>
    </row>
    <row r="14358" s="64" customFormat="1" ht="13.5" spans="6:6">
      <c r="F14358" s="126"/>
    </row>
    <row r="14359" s="64" customFormat="1" ht="13.5" spans="6:6">
      <c r="F14359" s="126"/>
    </row>
    <row r="14360" s="64" customFormat="1" ht="13.5" spans="6:6">
      <c r="F14360" s="126"/>
    </row>
    <row r="14361" s="64" customFormat="1" ht="13.5" spans="6:6">
      <c r="F14361" s="126"/>
    </row>
    <row r="14362" s="64" customFormat="1" ht="13.5" spans="6:6">
      <c r="F14362" s="126"/>
    </row>
    <row r="14363" s="64" customFormat="1" ht="13.5" spans="6:6">
      <c r="F14363" s="126"/>
    </row>
    <row r="14364" s="64" customFormat="1" ht="13.5" spans="6:6">
      <c r="F14364" s="126"/>
    </row>
    <row r="14365" s="64" customFormat="1" ht="13.5" spans="6:6">
      <c r="F14365" s="126"/>
    </row>
    <row r="14366" s="64" customFormat="1" ht="13.5" spans="6:6">
      <c r="F14366" s="126"/>
    </row>
    <row r="14367" s="64" customFormat="1" ht="13.5" spans="6:6">
      <c r="F14367" s="126"/>
    </row>
    <row r="14368" s="64" customFormat="1" ht="13.5" spans="6:6">
      <c r="F14368" s="126"/>
    </row>
    <row r="14369" s="64" customFormat="1" ht="13.5" spans="6:6">
      <c r="F14369" s="126"/>
    </row>
    <row r="14370" s="64" customFormat="1" ht="13.5" spans="6:6">
      <c r="F14370" s="126"/>
    </row>
    <row r="14371" s="64" customFormat="1" ht="13.5" spans="6:6">
      <c r="F14371" s="126"/>
    </row>
    <row r="14372" s="64" customFormat="1" ht="13.5" spans="6:6">
      <c r="F14372" s="126"/>
    </row>
    <row r="14373" s="64" customFormat="1" ht="13.5" spans="6:6">
      <c r="F14373" s="126"/>
    </row>
    <row r="14374" s="64" customFormat="1" ht="13.5" spans="6:6">
      <c r="F14374" s="126"/>
    </row>
    <row r="14375" s="64" customFormat="1" ht="13.5" spans="6:6">
      <c r="F14375" s="126"/>
    </row>
    <row r="14376" s="64" customFormat="1" ht="13.5" spans="6:6">
      <c r="F14376" s="126"/>
    </row>
    <row r="14377" s="64" customFormat="1" ht="13.5" spans="6:6">
      <c r="F14377" s="126"/>
    </row>
    <row r="14378" s="64" customFormat="1" ht="13.5" spans="6:6">
      <c r="F14378" s="126"/>
    </row>
    <row r="14379" s="64" customFormat="1" ht="13.5" spans="6:6">
      <c r="F14379" s="126"/>
    </row>
    <row r="14380" s="64" customFormat="1" ht="13.5" spans="6:6">
      <c r="F14380" s="126"/>
    </row>
    <row r="14381" s="64" customFormat="1" ht="13.5" spans="6:6">
      <c r="F14381" s="126"/>
    </row>
    <row r="14382" s="64" customFormat="1" ht="13.5" spans="6:6">
      <c r="F14382" s="126"/>
    </row>
    <row r="14383" s="64" customFormat="1" ht="13.5" spans="6:6">
      <c r="F14383" s="126"/>
    </row>
    <row r="14384" s="64" customFormat="1" ht="13.5" spans="6:6">
      <c r="F14384" s="126"/>
    </row>
    <row r="14385" s="64" customFormat="1" ht="13.5" spans="6:6">
      <c r="F14385" s="126"/>
    </row>
    <row r="14386" s="64" customFormat="1" ht="13.5" spans="6:6">
      <c r="F14386" s="126"/>
    </row>
    <row r="14387" s="64" customFormat="1" ht="13.5" spans="6:6">
      <c r="F14387" s="126"/>
    </row>
    <row r="14388" s="64" customFormat="1" ht="13.5" spans="6:6">
      <c r="F14388" s="126"/>
    </row>
    <row r="14389" s="64" customFormat="1" ht="13.5" spans="6:6">
      <c r="F14389" s="126"/>
    </row>
    <row r="14390" s="64" customFormat="1" ht="13.5" spans="6:6">
      <c r="F14390" s="126"/>
    </row>
    <row r="14391" s="64" customFormat="1" ht="13.5" spans="6:6">
      <c r="F14391" s="126"/>
    </row>
    <row r="14392" s="64" customFormat="1" ht="13.5" spans="6:6">
      <c r="F14392" s="126"/>
    </row>
    <row r="14393" s="64" customFormat="1" ht="13.5" spans="6:6">
      <c r="F14393" s="126"/>
    </row>
    <row r="14394" s="64" customFormat="1" ht="13.5" spans="6:6">
      <c r="F14394" s="126"/>
    </row>
    <row r="14395" s="64" customFormat="1" ht="13.5" spans="6:6">
      <c r="F14395" s="126"/>
    </row>
    <row r="14396" s="64" customFormat="1" ht="13.5" spans="6:6">
      <c r="F14396" s="126"/>
    </row>
    <row r="14397" s="64" customFormat="1" ht="13.5" spans="6:6">
      <c r="F14397" s="126"/>
    </row>
    <row r="14398" s="64" customFormat="1" ht="13.5" spans="6:6">
      <c r="F14398" s="126"/>
    </row>
    <row r="14399" s="64" customFormat="1" ht="13.5" spans="6:6">
      <c r="F14399" s="126"/>
    </row>
    <row r="14400" s="64" customFormat="1" ht="13.5" spans="6:6">
      <c r="F14400" s="126"/>
    </row>
    <row r="14401" s="64" customFormat="1" ht="13.5" spans="6:6">
      <c r="F14401" s="126"/>
    </row>
    <row r="14402" s="64" customFormat="1" ht="13.5" spans="6:6">
      <c r="F14402" s="126"/>
    </row>
    <row r="14403" s="64" customFormat="1" ht="13.5" spans="6:6">
      <c r="F14403" s="126"/>
    </row>
    <row r="14404" s="64" customFormat="1" ht="13.5" spans="6:6">
      <c r="F14404" s="126"/>
    </row>
    <row r="14405" s="64" customFormat="1" ht="13.5" spans="6:6">
      <c r="F14405" s="126"/>
    </row>
    <row r="14406" s="64" customFormat="1" ht="13.5" spans="6:6">
      <c r="F14406" s="126"/>
    </row>
    <row r="14407" s="64" customFormat="1" ht="13.5" spans="6:6">
      <c r="F14407" s="126"/>
    </row>
    <row r="14408" s="64" customFormat="1" ht="13.5" spans="6:6">
      <c r="F14408" s="126"/>
    </row>
    <row r="14409" s="64" customFormat="1" ht="13.5" spans="6:6">
      <c r="F14409" s="126"/>
    </row>
    <row r="14410" s="64" customFormat="1" ht="13.5" spans="6:6">
      <c r="F14410" s="126"/>
    </row>
    <row r="14411" s="64" customFormat="1" ht="13.5" spans="6:6">
      <c r="F14411" s="126"/>
    </row>
    <row r="14412" s="64" customFormat="1" ht="13.5" spans="6:6">
      <c r="F14412" s="126"/>
    </row>
    <row r="14413" s="64" customFormat="1" ht="13.5" spans="6:6">
      <c r="F14413" s="126"/>
    </row>
    <row r="14414" s="64" customFormat="1" ht="13.5" spans="6:6">
      <c r="F14414" s="126"/>
    </row>
    <row r="14415" s="64" customFormat="1" ht="13.5" spans="6:6">
      <c r="F14415" s="126"/>
    </row>
    <row r="14416" s="64" customFormat="1" ht="13.5" spans="6:6">
      <c r="F14416" s="126"/>
    </row>
    <row r="14417" s="64" customFormat="1" ht="13.5" spans="6:6">
      <c r="F14417" s="126"/>
    </row>
    <row r="14418" s="64" customFormat="1" ht="13.5" spans="6:6">
      <c r="F14418" s="126"/>
    </row>
    <row r="14419" s="64" customFormat="1" ht="13.5" spans="6:6">
      <c r="F14419" s="126"/>
    </row>
    <row r="14420" s="64" customFormat="1" ht="13.5" spans="6:6">
      <c r="F14420" s="126"/>
    </row>
    <row r="14421" s="64" customFormat="1" ht="13.5" spans="6:6">
      <c r="F14421" s="126"/>
    </row>
    <row r="14422" s="64" customFormat="1" ht="13.5" spans="6:6">
      <c r="F14422" s="126"/>
    </row>
    <row r="14423" s="64" customFormat="1" ht="13.5" spans="6:6">
      <c r="F14423" s="126"/>
    </row>
    <row r="14424" s="64" customFormat="1" ht="13.5" spans="6:6">
      <c r="F14424" s="126"/>
    </row>
    <row r="14425" s="64" customFormat="1" ht="13.5" spans="6:6">
      <c r="F14425" s="126"/>
    </row>
    <row r="14426" s="64" customFormat="1" ht="13.5" spans="6:6">
      <c r="F14426" s="126"/>
    </row>
    <row r="14427" s="64" customFormat="1" ht="13.5" spans="6:6">
      <c r="F14427" s="126"/>
    </row>
    <row r="14428" s="64" customFormat="1" ht="13.5" spans="6:6">
      <c r="F14428" s="126"/>
    </row>
    <row r="14429" s="64" customFormat="1" ht="13.5" spans="6:6">
      <c r="F14429" s="126"/>
    </row>
    <row r="14430" s="64" customFormat="1" ht="13.5" spans="6:6">
      <c r="F14430" s="126"/>
    </row>
    <row r="14431" s="64" customFormat="1" ht="13.5" spans="6:6">
      <c r="F14431" s="126"/>
    </row>
    <row r="14432" s="64" customFormat="1" ht="13.5" spans="6:6">
      <c r="F14432" s="126"/>
    </row>
    <row r="14433" s="64" customFormat="1" ht="13.5" spans="6:6">
      <c r="F14433" s="126"/>
    </row>
    <row r="14434" s="64" customFormat="1" ht="13.5" spans="6:6">
      <c r="F14434" s="126"/>
    </row>
    <row r="14435" s="64" customFormat="1" ht="13.5" spans="6:6">
      <c r="F14435" s="126"/>
    </row>
    <row r="14436" s="64" customFormat="1" ht="13.5" spans="6:6">
      <c r="F14436" s="126"/>
    </row>
    <row r="14437" s="64" customFormat="1" ht="13.5" spans="6:6">
      <c r="F14437" s="126"/>
    </row>
    <row r="14438" s="64" customFormat="1" ht="13.5" spans="6:6">
      <c r="F14438" s="126"/>
    </row>
    <row r="14439" s="64" customFormat="1" ht="13.5" spans="6:6">
      <c r="F14439" s="126"/>
    </row>
    <row r="14440" s="64" customFormat="1" ht="13.5" spans="6:6">
      <c r="F14440" s="126"/>
    </row>
    <row r="14441" s="64" customFormat="1" ht="13.5" spans="6:6">
      <c r="F14441" s="126"/>
    </row>
    <row r="14442" s="64" customFormat="1" ht="13.5" spans="6:6">
      <c r="F14442" s="126"/>
    </row>
    <row r="14443" s="64" customFormat="1" ht="13.5" spans="6:6">
      <c r="F14443" s="126"/>
    </row>
    <row r="14444" s="64" customFormat="1" ht="13.5" spans="6:6">
      <c r="F14444" s="126"/>
    </row>
    <row r="14445" s="64" customFormat="1" ht="13.5" spans="6:6">
      <c r="F14445" s="126"/>
    </row>
    <row r="14446" s="64" customFormat="1" ht="13.5" spans="6:6">
      <c r="F14446" s="126"/>
    </row>
    <row r="14447" s="64" customFormat="1" ht="13.5" spans="6:6">
      <c r="F14447" s="126"/>
    </row>
    <row r="14448" s="64" customFormat="1" ht="13.5" spans="6:6">
      <c r="F14448" s="126"/>
    </row>
    <row r="14449" s="64" customFormat="1" ht="13.5" spans="6:6">
      <c r="F14449" s="126"/>
    </row>
    <row r="14450" s="64" customFormat="1" ht="13.5" spans="6:6">
      <c r="F14450" s="126"/>
    </row>
    <row r="14451" s="64" customFormat="1" ht="13.5" spans="6:6">
      <c r="F14451" s="126"/>
    </row>
    <row r="14452" s="64" customFormat="1" ht="13.5" spans="6:6">
      <c r="F14452" s="126"/>
    </row>
    <row r="14453" s="64" customFormat="1" ht="13.5" spans="6:6">
      <c r="F14453" s="126"/>
    </row>
    <row r="14454" s="64" customFormat="1" ht="13.5" spans="6:6">
      <c r="F14454" s="126"/>
    </row>
    <row r="14455" s="64" customFormat="1" ht="13.5" spans="6:6">
      <c r="F14455" s="126"/>
    </row>
    <row r="14456" s="64" customFormat="1" ht="13.5" spans="6:6">
      <c r="F14456" s="126"/>
    </row>
    <row r="14457" s="64" customFormat="1" ht="13.5" spans="6:6">
      <c r="F14457" s="126"/>
    </row>
    <row r="14458" s="64" customFormat="1" ht="13.5" spans="6:6">
      <c r="F14458" s="126"/>
    </row>
    <row r="14459" s="64" customFormat="1" ht="13.5" spans="6:6">
      <c r="F14459" s="126"/>
    </row>
    <row r="14460" s="64" customFormat="1" ht="13.5" spans="6:6">
      <c r="F14460" s="126"/>
    </row>
    <row r="14461" s="64" customFormat="1" ht="13.5" spans="6:6">
      <c r="F14461" s="126"/>
    </row>
    <row r="14462" s="64" customFormat="1" ht="13.5" spans="6:6">
      <c r="F14462" s="126"/>
    </row>
    <row r="14463" s="64" customFormat="1" ht="13.5" spans="6:6">
      <c r="F14463" s="126"/>
    </row>
    <row r="14464" s="64" customFormat="1" ht="13.5" spans="6:6">
      <c r="F14464" s="126"/>
    </row>
    <row r="14465" s="64" customFormat="1" ht="13.5" spans="6:6">
      <c r="F14465" s="126"/>
    </row>
    <row r="14466" s="64" customFormat="1" ht="13.5" spans="6:6">
      <c r="F14466" s="126"/>
    </row>
    <row r="14467" s="64" customFormat="1" ht="13.5" spans="6:6">
      <c r="F14467" s="126"/>
    </row>
    <row r="14468" s="64" customFormat="1" ht="13.5" spans="6:6">
      <c r="F14468" s="126"/>
    </row>
    <row r="14469" s="64" customFormat="1" ht="13.5" spans="6:6">
      <c r="F14469" s="126"/>
    </row>
    <row r="14470" s="64" customFormat="1" ht="13.5" spans="6:6">
      <c r="F14470" s="126"/>
    </row>
    <row r="14471" s="64" customFormat="1" ht="13.5" spans="6:6">
      <c r="F14471" s="126"/>
    </row>
    <row r="14472" s="64" customFormat="1" ht="13.5" spans="6:6">
      <c r="F14472" s="126"/>
    </row>
    <row r="14473" s="64" customFormat="1" ht="13.5" spans="6:6">
      <c r="F14473" s="126"/>
    </row>
    <row r="14474" s="64" customFormat="1" ht="13.5" spans="6:6">
      <c r="F14474" s="126"/>
    </row>
    <row r="14475" s="64" customFormat="1" ht="13.5" spans="6:6">
      <c r="F14475" s="126"/>
    </row>
    <row r="14476" s="64" customFormat="1" ht="13.5" spans="6:6">
      <c r="F14476" s="126"/>
    </row>
    <row r="14477" s="64" customFormat="1" ht="13.5" spans="6:6">
      <c r="F14477" s="126"/>
    </row>
    <row r="14478" s="64" customFormat="1" ht="13.5" spans="6:6">
      <c r="F14478" s="126"/>
    </row>
    <row r="14479" s="64" customFormat="1" ht="13.5" spans="6:6">
      <c r="F14479" s="126"/>
    </row>
    <row r="14480" s="64" customFormat="1" ht="13.5" spans="6:6">
      <c r="F14480" s="126"/>
    </row>
    <row r="14481" s="64" customFormat="1" ht="13.5" spans="6:6">
      <c r="F14481" s="126"/>
    </row>
    <row r="14482" s="64" customFormat="1" ht="13.5" spans="6:6">
      <c r="F14482" s="126"/>
    </row>
    <row r="14483" s="64" customFormat="1" ht="13.5" spans="6:6">
      <c r="F14483" s="126"/>
    </row>
    <row r="14484" s="64" customFormat="1" ht="13.5" spans="6:6">
      <c r="F14484" s="126"/>
    </row>
    <row r="14485" s="64" customFormat="1" ht="13.5" spans="6:6">
      <c r="F14485" s="126"/>
    </row>
    <row r="14486" s="64" customFormat="1" ht="13.5" spans="6:6">
      <c r="F14486" s="126"/>
    </row>
    <row r="14487" s="64" customFormat="1" ht="13.5" spans="6:6">
      <c r="F14487" s="126"/>
    </row>
    <row r="14488" s="64" customFormat="1" ht="13.5" spans="6:6">
      <c r="F14488" s="126"/>
    </row>
    <row r="14489" s="64" customFormat="1" ht="13.5" spans="6:6">
      <c r="F14489" s="126"/>
    </row>
    <row r="14490" s="64" customFormat="1" ht="13.5" spans="6:6">
      <c r="F14490" s="126"/>
    </row>
    <row r="14491" s="64" customFormat="1" ht="13.5" spans="6:6">
      <c r="F14491" s="126"/>
    </row>
    <row r="14492" s="64" customFormat="1" ht="13.5" spans="6:6">
      <c r="F14492" s="126"/>
    </row>
    <row r="14493" s="64" customFormat="1" ht="13.5" spans="6:6">
      <c r="F14493" s="126"/>
    </row>
    <row r="14494" s="64" customFormat="1" ht="13.5" spans="6:6">
      <c r="F14494" s="126"/>
    </row>
    <row r="14495" s="64" customFormat="1" ht="13.5" spans="6:6">
      <c r="F14495" s="126"/>
    </row>
    <row r="14496" s="64" customFormat="1" ht="13.5" spans="6:6">
      <c r="F14496" s="126"/>
    </row>
    <row r="14497" s="64" customFormat="1" ht="13.5" spans="6:6">
      <c r="F14497" s="126"/>
    </row>
    <row r="14498" s="64" customFormat="1" ht="13.5" spans="6:6">
      <c r="F14498" s="126"/>
    </row>
    <row r="14499" s="64" customFormat="1" ht="13.5" spans="6:6">
      <c r="F14499" s="126"/>
    </row>
    <row r="14500" s="64" customFormat="1" ht="13.5" spans="6:6">
      <c r="F14500" s="126"/>
    </row>
    <row r="14501" s="64" customFormat="1" ht="13.5" spans="6:6">
      <c r="F14501" s="126"/>
    </row>
    <row r="14502" s="64" customFormat="1" ht="13.5" spans="6:6">
      <c r="F14502" s="126"/>
    </row>
    <row r="14503" s="64" customFormat="1" ht="13.5" spans="6:6">
      <c r="F14503" s="126"/>
    </row>
    <row r="14504" s="64" customFormat="1" ht="13.5" spans="6:6">
      <c r="F14504" s="126"/>
    </row>
    <row r="14505" s="64" customFormat="1" ht="13.5" spans="6:6">
      <c r="F14505" s="126"/>
    </row>
    <row r="14506" s="64" customFormat="1" ht="13.5" spans="6:6">
      <c r="F14506" s="126"/>
    </row>
    <row r="14507" s="64" customFormat="1" ht="13.5" spans="6:6">
      <c r="F14507" s="126"/>
    </row>
    <row r="14508" s="64" customFormat="1" ht="13.5" spans="6:6">
      <c r="F14508" s="126"/>
    </row>
    <row r="14509" s="64" customFormat="1" ht="13.5" spans="6:6">
      <c r="F14509" s="126"/>
    </row>
    <row r="14510" s="64" customFormat="1" ht="13.5" spans="6:6">
      <c r="F14510" s="126"/>
    </row>
    <row r="14511" s="64" customFormat="1" ht="13.5" spans="6:6">
      <c r="F14511" s="126"/>
    </row>
    <row r="14512" s="64" customFormat="1" ht="13.5" spans="6:6">
      <c r="F14512" s="126"/>
    </row>
    <row r="14513" s="64" customFormat="1" ht="13.5" spans="6:6">
      <c r="F14513" s="126"/>
    </row>
    <row r="14514" s="64" customFormat="1" ht="13.5" spans="6:6">
      <c r="F14514" s="126"/>
    </row>
    <row r="14515" s="64" customFormat="1" ht="13.5" spans="6:6">
      <c r="F14515" s="126"/>
    </row>
    <row r="14516" s="64" customFormat="1" ht="13.5" spans="6:6">
      <c r="F14516" s="126"/>
    </row>
    <row r="14517" s="64" customFormat="1" ht="13.5" spans="6:6">
      <c r="F14517" s="126"/>
    </row>
    <row r="14518" s="64" customFormat="1" ht="13.5" spans="6:6">
      <c r="F14518" s="126"/>
    </row>
    <row r="14519" s="64" customFormat="1" ht="13.5" spans="6:6">
      <c r="F14519" s="126"/>
    </row>
    <row r="14520" s="64" customFormat="1" ht="13.5" spans="6:6">
      <c r="F14520" s="126"/>
    </row>
    <row r="14521" s="64" customFormat="1" ht="13.5" spans="6:6">
      <c r="F14521" s="126"/>
    </row>
    <row r="14522" s="64" customFormat="1" ht="13.5" spans="6:6">
      <c r="F14522" s="126"/>
    </row>
    <row r="14523" s="64" customFormat="1" ht="13.5" spans="6:6">
      <c r="F14523" s="126"/>
    </row>
    <row r="14524" s="64" customFormat="1" ht="13.5" spans="6:6">
      <c r="F14524" s="126"/>
    </row>
    <row r="14525" s="64" customFormat="1" ht="13.5" spans="6:6">
      <c r="F14525" s="126"/>
    </row>
    <row r="14526" s="64" customFormat="1" ht="13.5" spans="6:6">
      <c r="F14526" s="126"/>
    </row>
    <row r="14527" s="64" customFormat="1" ht="13.5" spans="6:6">
      <c r="F14527" s="126"/>
    </row>
    <row r="14528" s="64" customFormat="1" ht="13.5" spans="6:6">
      <c r="F14528" s="126"/>
    </row>
    <row r="14529" s="64" customFormat="1" ht="13.5" spans="6:6">
      <c r="F14529" s="126"/>
    </row>
    <row r="14530" s="64" customFormat="1" ht="13.5" spans="6:6">
      <c r="F14530" s="126"/>
    </row>
    <row r="14531" s="64" customFormat="1" ht="13.5" spans="6:6">
      <c r="F14531" s="126"/>
    </row>
    <row r="14532" s="64" customFormat="1" ht="13.5" spans="6:6">
      <c r="F14532" s="126"/>
    </row>
    <row r="14533" s="64" customFormat="1" ht="13.5" spans="6:6">
      <c r="F14533" s="126"/>
    </row>
    <row r="14534" s="64" customFormat="1" ht="13.5" spans="6:6">
      <c r="F14534" s="126"/>
    </row>
    <row r="14535" s="64" customFormat="1" ht="13.5" spans="6:6">
      <c r="F14535" s="126"/>
    </row>
    <row r="14536" s="64" customFormat="1" ht="13.5" spans="6:6">
      <c r="F14536" s="126"/>
    </row>
    <row r="14537" s="64" customFormat="1" ht="13.5" spans="6:6">
      <c r="F14537" s="126"/>
    </row>
    <row r="14538" s="64" customFormat="1" ht="13.5" spans="6:6">
      <c r="F14538" s="126"/>
    </row>
    <row r="14539" s="64" customFormat="1" ht="13.5" spans="6:6">
      <c r="F14539" s="126"/>
    </row>
    <row r="14540" s="64" customFormat="1" ht="13.5" spans="6:6">
      <c r="F14540" s="126"/>
    </row>
    <row r="14541" s="64" customFormat="1" ht="13.5" spans="6:6">
      <c r="F14541" s="126"/>
    </row>
    <row r="14542" s="64" customFormat="1" ht="13.5" spans="6:6">
      <c r="F14542" s="126"/>
    </row>
    <row r="14543" s="64" customFormat="1" ht="13.5" spans="6:6">
      <c r="F14543" s="126"/>
    </row>
    <row r="14544" s="64" customFormat="1" ht="13.5" spans="6:6">
      <c r="F14544" s="126"/>
    </row>
    <row r="14545" s="64" customFormat="1" ht="13.5" spans="6:6">
      <c r="F14545" s="126"/>
    </row>
    <row r="14546" s="64" customFormat="1" ht="13.5" spans="6:6">
      <c r="F14546" s="126"/>
    </row>
    <row r="14547" s="64" customFormat="1" ht="13.5" spans="6:6">
      <c r="F14547" s="126"/>
    </row>
    <row r="14548" s="64" customFormat="1" ht="13.5" spans="6:6">
      <c r="F14548" s="126"/>
    </row>
    <row r="14549" s="64" customFormat="1" ht="13.5" spans="6:6">
      <c r="F14549" s="126"/>
    </row>
    <row r="14550" s="64" customFormat="1" ht="13.5" spans="6:6">
      <c r="F14550" s="126"/>
    </row>
    <row r="14551" s="64" customFormat="1" ht="13.5" spans="6:6">
      <c r="F14551" s="126"/>
    </row>
    <row r="14552" s="64" customFormat="1" ht="13.5" spans="6:6">
      <c r="F14552" s="126"/>
    </row>
    <row r="14553" s="64" customFormat="1" ht="13.5" spans="6:6">
      <c r="F14553" s="126"/>
    </row>
    <row r="14554" s="64" customFormat="1" ht="13.5" spans="6:6">
      <c r="F14554" s="126"/>
    </row>
    <row r="14555" s="64" customFormat="1" ht="13.5" spans="6:6">
      <c r="F14555" s="126"/>
    </row>
    <row r="14556" s="64" customFormat="1" ht="13.5" spans="6:6">
      <c r="F14556" s="126"/>
    </row>
    <row r="14557" s="64" customFormat="1" ht="13.5" spans="6:6">
      <c r="F14557" s="126"/>
    </row>
    <row r="14558" s="64" customFormat="1" ht="13.5" spans="6:6">
      <c r="F14558" s="126"/>
    </row>
    <row r="14559" s="64" customFormat="1" ht="13.5" spans="6:6">
      <c r="F14559" s="126"/>
    </row>
    <row r="14560" s="64" customFormat="1" ht="13.5" spans="6:6">
      <c r="F14560" s="126"/>
    </row>
    <row r="14561" s="64" customFormat="1" ht="13.5" spans="6:6">
      <c r="F14561" s="126"/>
    </row>
    <row r="14562" s="64" customFormat="1" ht="13.5" spans="6:6">
      <c r="F14562" s="126"/>
    </row>
    <row r="14563" s="64" customFormat="1" ht="13.5" spans="6:6">
      <c r="F14563" s="126"/>
    </row>
    <row r="14564" s="64" customFormat="1" ht="13.5" spans="6:6">
      <c r="F14564" s="126"/>
    </row>
    <row r="14565" s="64" customFormat="1" ht="13.5" spans="6:6">
      <c r="F14565" s="126"/>
    </row>
    <row r="14566" s="64" customFormat="1" ht="13.5" spans="6:6">
      <c r="F14566" s="126"/>
    </row>
    <row r="14567" s="64" customFormat="1" ht="13.5" spans="6:6">
      <c r="F14567" s="126"/>
    </row>
    <row r="14568" s="64" customFormat="1" ht="13.5" spans="6:6">
      <c r="F14568" s="126"/>
    </row>
    <row r="14569" s="64" customFormat="1" ht="13.5" spans="6:6">
      <c r="F14569" s="126"/>
    </row>
    <row r="14570" s="64" customFormat="1" ht="13.5" spans="6:6">
      <c r="F14570" s="126"/>
    </row>
    <row r="14571" s="64" customFormat="1" ht="13.5" spans="6:6">
      <c r="F14571" s="126"/>
    </row>
    <row r="14572" s="64" customFormat="1" ht="13.5" spans="6:6">
      <c r="F14572" s="126"/>
    </row>
    <row r="14573" s="64" customFormat="1" ht="13.5" spans="6:6">
      <c r="F14573" s="126"/>
    </row>
    <row r="14574" s="64" customFormat="1" ht="13.5" spans="6:6">
      <c r="F14574" s="126"/>
    </row>
    <row r="14575" s="64" customFormat="1" ht="13.5" spans="6:6">
      <c r="F14575" s="126"/>
    </row>
    <row r="14576" s="64" customFormat="1" ht="13.5" spans="6:6">
      <c r="F14576" s="126"/>
    </row>
    <row r="14577" s="64" customFormat="1" ht="13.5" spans="6:6">
      <c r="F14577" s="126"/>
    </row>
    <row r="14578" s="64" customFormat="1" ht="13.5" spans="6:6">
      <c r="F14578" s="126"/>
    </row>
    <row r="14579" s="64" customFormat="1" ht="13.5" spans="6:6">
      <c r="F14579" s="126"/>
    </row>
    <row r="14580" s="64" customFormat="1" ht="13.5" spans="6:6">
      <c r="F14580" s="126"/>
    </row>
    <row r="14581" s="64" customFormat="1" ht="13.5" spans="6:6">
      <c r="F14581" s="126"/>
    </row>
    <row r="14582" s="64" customFormat="1" ht="13.5" spans="6:6">
      <c r="F14582" s="126"/>
    </row>
    <row r="14583" s="64" customFormat="1" ht="13.5" spans="6:6">
      <c r="F14583" s="126"/>
    </row>
    <row r="14584" s="64" customFormat="1" ht="13.5" spans="6:6">
      <c r="F14584" s="126"/>
    </row>
    <row r="14585" s="64" customFormat="1" ht="13.5" spans="6:6">
      <c r="F14585" s="126"/>
    </row>
    <row r="14586" s="64" customFormat="1" ht="13.5" spans="6:6">
      <c r="F14586" s="126"/>
    </row>
    <row r="14587" s="64" customFormat="1" ht="13.5" spans="6:6">
      <c r="F14587" s="126"/>
    </row>
    <row r="14588" s="64" customFormat="1" ht="13.5" spans="6:6">
      <c r="F14588" s="126"/>
    </row>
    <row r="14589" s="64" customFormat="1" ht="13.5" spans="6:6">
      <c r="F14589" s="126"/>
    </row>
    <row r="14590" s="64" customFormat="1" ht="13.5" spans="6:6">
      <c r="F14590" s="126"/>
    </row>
    <row r="14591" s="64" customFormat="1" ht="13.5" spans="6:6">
      <c r="F14591" s="126"/>
    </row>
    <row r="14592" s="64" customFormat="1" ht="13.5" spans="6:6">
      <c r="F14592" s="126"/>
    </row>
    <row r="14593" s="64" customFormat="1" ht="13.5" spans="6:6">
      <c r="F14593" s="126"/>
    </row>
    <row r="14594" s="64" customFormat="1" ht="13.5" spans="6:6">
      <c r="F14594" s="126"/>
    </row>
    <row r="14595" s="64" customFormat="1" ht="13.5" spans="6:6">
      <c r="F14595" s="126"/>
    </row>
    <row r="14596" s="64" customFormat="1" ht="13.5" spans="6:6">
      <c r="F14596" s="126"/>
    </row>
    <row r="14597" s="64" customFormat="1" ht="13.5" spans="6:6">
      <c r="F14597" s="126"/>
    </row>
    <row r="14598" s="64" customFormat="1" ht="13.5" spans="6:6">
      <c r="F14598" s="126"/>
    </row>
    <row r="14599" s="64" customFormat="1" ht="13.5" spans="6:6">
      <c r="F14599" s="126"/>
    </row>
    <row r="14600" s="64" customFormat="1" ht="13.5" spans="6:6">
      <c r="F14600" s="126"/>
    </row>
    <row r="14601" s="64" customFormat="1" ht="13.5" spans="6:6">
      <c r="F14601" s="126"/>
    </row>
    <row r="14602" s="64" customFormat="1" ht="13.5" spans="6:6">
      <c r="F14602" s="126"/>
    </row>
    <row r="14603" s="64" customFormat="1" ht="13.5" spans="6:6">
      <c r="F14603" s="126"/>
    </row>
    <row r="14604" s="64" customFormat="1" ht="13.5" spans="6:6">
      <c r="F14604" s="126"/>
    </row>
    <row r="14605" s="64" customFormat="1" ht="13.5" spans="6:6">
      <c r="F14605" s="126"/>
    </row>
    <row r="14606" s="64" customFormat="1" ht="13.5" spans="6:6">
      <c r="F14606" s="126"/>
    </row>
    <row r="14607" s="64" customFormat="1" ht="13.5" spans="6:6">
      <c r="F14607" s="126"/>
    </row>
    <row r="14608" s="64" customFormat="1" ht="13.5" spans="6:6">
      <c r="F14608" s="126"/>
    </row>
    <row r="14609" s="64" customFormat="1" ht="13.5" spans="6:6">
      <c r="F14609" s="126"/>
    </row>
    <row r="14610" s="64" customFormat="1" ht="13.5" spans="6:6">
      <c r="F14610" s="126"/>
    </row>
    <row r="14611" s="64" customFormat="1" ht="13.5" spans="6:6">
      <c r="F14611" s="126"/>
    </row>
    <row r="14612" s="64" customFormat="1" ht="13.5" spans="6:6">
      <c r="F14612" s="126"/>
    </row>
    <row r="14613" s="64" customFormat="1" ht="13.5" spans="6:6">
      <c r="F14613" s="126"/>
    </row>
    <row r="14614" s="64" customFormat="1" ht="13.5" spans="6:6">
      <c r="F14614" s="126"/>
    </row>
    <row r="14615" s="64" customFormat="1" ht="13.5" spans="6:6">
      <c r="F14615" s="126"/>
    </row>
    <row r="14616" s="64" customFormat="1" ht="13.5" spans="6:6">
      <c r="F14616" s="126"/>
    </row>
    <row r="14617" s="64" customFormat="1" ht="13.5" spans="6:6">
      <c r="F14617" s="126"/>
    </row>
    <row r="14618" s="64" customFormat="1" ht="13.5" spans="6:6">
      <c r="F14618" s="126"/>
    </row>
    <row r="14619" s="64" customFormat="1" ht="13.5" spans="6:6">
      <c r="F14619" s="126"/>
    </row>
    <row r="14620" s="64" customFormat="1" ht="13.5" spans="6:6">
      <c r="F14620" s="126"/>
    </row>
    <row r="14621" s="64" customFormat="1" ht="13.5" spans="6:6">
      <c r="F14621" s="126"/>
    </row>
    <row r="14622" s="64" customFormat="1" ht="13.5" spans="6:6">
      <c r="F14622" s="126"/>
    </row>
    <row r="14623" s="64" customFormat="1" ht="13.5" spans="6:6">
      <c r="F14623" s="126"/>
    </row>
    <row r="14624" s="64" customFormat="1" ht="13.5" spans="6:6">
      <c r="F14624" s="126"/>
    </row>
    <row r="14625" s="64" customFormat="1" ht="13.5" spans="6:6">
      <c r="F14625" s="126"/>
    </row>
    <row r="14626" s="64" customFormat="1" ht="13.5" spans="6:6">
      <c r="F14626" s="126"/>
    </row>
    <row r="14627" s="64" customFormat="1" ht="13.5" spans="6:6">
      <c r="F14627" s="126"/>
    </row>
    <row r="14628" s="64" customFormat="1" ht="13.5" spans="6:6">
      <c r="F14628" s="126"/>
    </row>
    <row r="14629" s="64" customFormat="1" ht="13.5" spans="6:6">
      <c r="F14629" s="126"/>
    </row>
    <row r="14630" s="64" customFormat="1" ht="13.5" spans="6:6">
      <c r="F14630" s="126"/>
    </row>
    <row r="14631" s="64" customFormat="1" ht="13.5" spans="6:6">
      <c r="F14631" s="126"/>
    </row>
    <row r="14632" s="64" customFormat="1" ht="13.5" spans="6:6">
      <c r="F14632" s="126"/>
    </row>
    <row r="14633" s="64" customFormat="1" ht="13.5" spans="6:6">
      <c r="F14633" s="126"/>
    </row>
    <row r="14634" s="64" customFormat="1" ht="13.5" spans="6:6">
      <c r="F14634" s="126"/>
    </row>
    <row r="14635" s="64" customFormat="1" ht="13.5" spans="6:6">
      <c r="F14635" s="126"/>
    </row>
    <row r="14636" s="64" customFormat="1" ht="13.5" spans="6:6">
      <c r="F14636" s="126"/>
    </row>
    <row r="14637" s="64" customFormat="1" ht="13.5" spans="6:6">
      <c r="F14637" s="126"/>
    </row>
    <row r="14638" s="64" customFormat="1" ht="13.5" spans="6:6">
      <c r="F14638" s="126"/>
    </row>
    <row r="14639" s="64" customFormat="1" ht="13.5" spans="6:6">
      <c r="F14639" s="126"/>
    </row>
    <row r="14640" s="64" customFormat="1" ht="13.5" spans="6:6">
      <c r="F14640" s="126"/>
    </row>
    <row r="14641" s="64" customFormat="1" ht="13.5" spans="6:6">
      <c r="F14641" s="126"/>
    </row>
    <row r="14642" s="64" customFormat="1" ht="13.5" spans="6:6">
      <c r="F14642" s="126"/>
    </row>
    <row r="14643" s="64" customFormat="1" ht="13.5" spans="6:6">
      <c r="F14643" s="126"/>
    </row>
    <row r="14644" s="64" customFormat="1" ht="13.5" spans="6:6">
      <c r="F14644" s="126"/>
    </row>
    <row r="14645" s="64" customFormat="1" ht="13.5" spans="6:6">
      <c r="F14645" s="126"/>
    </row>
    <row r="14646" s="64" customFormat="1" ht="13.5" spans="6:6">
      <c r="F14646" s="126"/>
    </row>
    <row r="14647" s="64" customFormat="1" ht="13.5" spans="6:6">
      <c r="F14647" s="126"/>
    </row>
    <row r="14648" s="64" customFormat="1" ht="13.5" spans="6:6">
      <c r="F14648" s="126"/>
    </row>
    <row r="14649" s="64" customFormat="1" ht="13.5" spans="6:6">
      <c r="F14649" s="126"/>
    </row>
    <row r="14650" s="64" customFormat="1" ht="13.5" spans="6:6">
      <c r="F14650" s="126"/>
    </row>
    <row r="14651" s="64" customFormat="1" ht="13.5" spans="6:6">
      <c r="F14651" s="126"/>
    </row>
    <row r="14652" s="64" customFormat="1" ht="13.5" spans="6:6">
      <c r="F14652" s="126"/>
    </row>
    <row r="14653" s="64" customFormat="1" ht="13.5" spans="6:6">
      <c r="F14653" s="126"/>
    </row>
    <row r="14654" s="64" customFormat="1" ht="13.5" spans="6:6">
      <c r="F14654" s="126"/>
    </row>
    <row r="14655" s="64" customFormat="1" ht="13.5" spans="6:6">
      <c r="F14655" s="126"/>
    </row>
    <row r="14656" s="64" customFormat="1" ht="13.5" spans="6:6">
      <c r="F14656" s="126"/>
    </row>
    <row r="14657" s="64" customFormat="1" ht="13.5" spans="6:6">
      <c r="F14657" s="126"/>
    </row>
    <row r="14658" s="64" customFormat="1" ht="13.5" spans="6:6">
      <c r="F14658" s="126"/>
    </row>
    <row r="14659" s="64" customFormat="1" ht="13.5" spans="6:6">
      <c r="F14659" s="126"/>
    </row>
    <row r="14660" s="64" customFormat="1" ht="13.5" spans="6:6">
      <c r="F14660" s="126"/>
    </row>
    <row r="14661" s="64" customFormat="1" ht="13.5" spans="6:6">
      <c r="F14661" s="126"/>
    </row>
    <row r="14662" s="64" customFormat="1" ht="13.5" spans="6:6">
      <c r="F14662" s="126"/>
    </row>
    <row r="14663" s="64" customFormat="1" ht="13.5" spans="6:6">
      <c r="F14663" s="126"/>
    </row>
    <row r="14664" s="64" customFormat="1" ht="13.5" spans="6:6">
      <c r="F14664" s="126"/>
    </row>
    <row r="14665" s="64" customFormat="1" ht="13.5" spans="6:6">
      <c r="F14665" s="126"/>
    </row>
    <row r="14666" s="64" customFormat="1" ht="13.5" spans="6:6">
      <c r="F14666" s="126"/>
    </row>
    <row r="14667" s="64" customFormat="1" ht="13.5" spans="6:6">
      <c r="F14667" s="126"/>
    </row>
    <row r="14668" s="64" customFormat="1" ht="13.5" spans="6:6">
      <c r="F14668" s="126"/>
    </row>
    <row r="14669" s="64" customFormat="1" ht="13.5" spans="6:6">
      <c r="F14669" s="126"/>
    </row>
    <row r="14670" s="64" customFormat="1" ht="13.5" spans="6:6">
      <c r="F14670" s="126"/>
    </row>
    <row r="14671" s="64" customFormat="1" ht="13.5" spans="6:6">
      <c r="F14671" s="126"/>
    </row>
    <row r="14672" s="64" customFormat="1" ht="13.5" spans="6:6">
      <c r="F14672" s="126"/>
    </row>
    <row r="14673" s="64" customFormat="1" ht="13.5" spans="6:6">
      <c r="F14673" s="126"/>
    </row>
    <row r="14674" s="64" customFormat="1" ht="13.5" spans="6:6">
      <c r="F14674" s="126"/>
    </row>
    <row r="14675" s="64" customFormat="1" ht="13.5" spans="6:6">
      <c r="F14675" s="126"/>
    </row>
    <row r="14676" s="64" customFormat="1" ht="13.5" spans="6:6">
      <c r="F14676" s="126"/>
    </row>
    <row r="14677" s="64" customFormat="1" ht="13.5" spans="6:6">
      <c r="F14677" s="126"/>
    </row>
    <row r="14678" s="64" customFormat="1" ht="13.5" spans="6:6">
      <c r="F14678" s="126"/>
    </row>
    <row r="14679" s="64" customFormat="1" ht="13.5" spans="6:6">
      <c r="F14679" s="126"/>
    </row>
    <row r="14680" s="64" customFormat="1" ht="13.5" spans="6:6">
      <c r="F14680" s="126"/>
    </row>
    <row r="14681" s="64" customFormat="1" ht="13.5" spans="6:6">
      <c r="F14681" s="126"/>
    </row>
    <row r="14682" s="64" customFormat="1" ht="13.5" spans="6:6">
      <c r="F14682" s="126"/>
    </row>
    <row r="14683" s="64" customFormat="1" ht="13.5" spans="6:6">
      <c r="F14683" s="126"/>
    </row>
    <row r="14684" s="64" customFormat="1" ht="13.5" spans="6:6">
      <c r="F14684" s="126"/>
    </row>
    <row r="14685" s="64" customFormat="1" ht="13.5" spans="6:6">
      <c r="F14685" s="126"/>
    </row>
    <row r="14686" s="64" customFormat="1" ht="13.5" spans="6:6">
      <c r="F14686" s="126"/>
    </row>
    <row r="14687" s="64" customFormat="1" ht="13.5" spans="6:6">
      <c r="F14687" s="126"/>
    </row>
    <row r="14688" s="64" customFormat="1" ht="13.5" spans="6:6">
      <c r="F14688" s="126"/>
    </row>
    <row r="14689" s="64" customFormat="1" ht="13.5" spans="6:6">
      <c r="F14689" s="126"/>
    </row>
    <row r="14690" s="64" customFormat="1" ht="13.5" spans="6:6">
      <c r="F14690" s="126"/>
    </row>
    <row r="14691" s="64" customFormat="1" ht="13.5" spans="6:6">
      <c r="F14691" s="126"/>
    </row>
    <row r="14692" s="64" customFormat="1" ht="13.5" spans="6:6">
      <c r="F14692" s="126"/>
    </row>
    <row r="14693" s="64" customFormat="1" ht="13.5" spans="6:6">
      <c r="F14693" s="126"/>
    </row>
    <row r="14694" s="64" customFormat="1" ht="13.5" spans="6:6">
      <c r="F14694" s="126"/>
    </row>
    <row r="14695" s="64" customFormat="1" ht="13.5" spans="6:6">
      <c r="F14695" s="126"/>
    </row>
    <row r="14696" s="64" customFormat="1" ht="13.5" spans="6:6">
      <c r="F14696" s="126"/>
    </row>
    <row r="14697" s="64" customFormat="1" ht="13.5" spans="6:6">
      <c r="F14697" s="126"/>
    </row>
    <row r="14698" s="64" customFormat="1" ht="13.5" spans="6:6">
      <c r="F14698" s="126"/>
    </row>
    <row r="14699" s="64" customFormat="1" ht="13.5" spans="6:6">
      <c r="F14699" s="126"/>
    </row>
    <row r="14700" s="64" customFormat="1" ht="13.5" spans="6:6">
      <c r="F14700" s="126"/>
    </row>
    <row r="14701" s="64" customFormat="1" ht="13.5" spans="6:6">
      <c r="F14701" s="126"/>
    </row>
    <row r="14702" s="64" customFormat="1" ht="13.5" spans="6:6">
      <c r="F14702" s="126"/>
    </row>
    <row r="14703" s="64" customFormat="1" ht="13.5" spans="6:6">
      <c r="F14703" s="126"/>
    </row>
    <row r="14704" s="64" customFormat="1" ht="13.5" spans="6:6">
      <c r="F14704" s="126"/>
    </row>
    <row r="14705" s="64" customFormat="1" ht="13.5" spans="6:6">
      <c r="F14705" s="126"/>
    </row>
    <row r="14706" s="64" customFormat="1" ht="13.5" spans="6:6">
      <c r="F14706" s="126"/>
    </row>
    <row r="14707" s="64" customFormat="1" ht="13.5" spans="6:6">
      <c r="F14707" s="126"/>
    </row>
    <row r="14708" s="64" customFormat="1" ht="13.5" spans="6:6">
      <c r="F14708" s="126"/>
    </row>
    <row r="14709" s="64" customFormat="1" ht="13.5" spans="6:6">
      <c r="F14709" s="126"/>
    </row>
    <row r="14710" s="64" customFormat="1" ht="13.5" spans="6:6">
      <c r="F14710" s="126"/>
    </row>
    <row r="14711" s="64" customFormat="1" ht="13.5" spans="6:6">
      <c r="F14711" s="126"/>
    </row>
    <row r="14712" s="64" customFormat="1" ht="13.5" spans="6:6">
      <c r="F14712" s="126"/>
    </row>
    <row r="14713" s="64" customFormat="1" ht="13.5" spans="6:6">
      <c r="F14713" s="126"/>
    </row>
    <row r="14714" s="64" customFormat="1" ht="13.5" spans="6:6">
      <c r="F14714" s="126"/>
    </row>
    <row r="14715" s="64" customFormat="1" ht="13.5" spans="6:6">
      <c r="F14715" s="126"/>
    </row>
    <row r="14716" s="64" customFormat="1" ht="13.5" spans="6:6">
      <c r="F14716" s="126"/>
    </row>
    <row r="14717" s="64" customFormat="1" ht="13.5" spans="6:6">
      <c r="F14717" s="126"/>
    </row>
    <row r="14718" s="64" customFormat="1" ht="13.5" spans="6:6">
      <c r="F14718" s="126"/>
    </row>
    <row r="14719" s="64" customFormat="1" ht="13.5" spans="6:6">
      <c r="F14719" s="126"/>
    </row>
    <row r="14720" s="64" customFormat="1" ht="13.5" spans="6:6">
      <c r="F14720" s="126"/>
    </row>
    <row r="14721" s="64" customFormat="1" ht="13.5" spans="6:6">
      <c r="F14721" s="126"/>
    </row>
    <row r="14722" s="64" customFormat="1" ht="13.5" spans="6:6">
      <c r="F14722" s="126"/>
    </row>
    <row r="14723" s="64" customFormat="1" ht="13.5" spans="6:6">
      <c r="F14723" s="126"/>
    </row>
    <row r="14724" s="64" customFormat="1" ht="13.5" spans="6:6">
      <c r="F14724" s="126"/>
    </row>
    <row r="14725" s="64" customFormat="1" ht="13.5" spans="6:6">
      <c r="F14725" s="126"/>
    </row>
    <row r="14726" s="64" customFormat="1" ht="13.5" spans="6:6">
      <c r="F14726" s="126"/>
    </row>
    <row r="14727" s="64" customFormat="1" ht="13.5" spans="6:6">
      <c r="F14727" s="126"/>
    </row>
    <row r="14728" s="64" customFormat="1" ht="13.5" spans="6:6">
      <c r="F14728" s="126"/>
    </row>
    <row r="14729" s="64" customFormat="1" ht="13.5" spans="6:6">
      <c r="F14729" s="126"/>
    </row>
    <row r="14730" s="64" customFormat="1" ht="13.5" spans="6:6">
      <c r="F14730" s="126"/>
    </row>
    <row r="14731" s="64" customFormat="1" ht="13.5" spans="6:6">
      <c r="F14731" s="126"/>
    </row>
    <row r="14732" s="64" customFormat="1" ht="13.5" spans="6:6">
      <c r="F14732" s="126"/>
    </row>
    <row r="14733" s="64" customFormat="1" ht="13.5" spans="6:6">
      <c r="F14733" s="126"/>
    </row>
    <row r="14734" s="64" customFormat="1" ht="13.5" spans="6:6">
      <c r="F14734" s="126"/>
    </row>
    <row r="14735" s="64" customFormat="1" ht="13.5" spans="6:6">
      <c r="F14735" s="126"/>
    </row>
    <row r="14736" s="64" customFormat="1" ht="13.5" spans="6:6">
      <c r="F14736" s="126"/>
    </row>
    <row r="14737" s="64" customFormat="1" ht="13.5" spans="6:6">
      <c r="F14737" s="126"/>
    </row>
    <row r="14738" s="64" customFormat="1" ht="13.5" spans="6:6">
      <c r="F14738" s="126"/>
    </row>
    <row r="14739" s="64" customFormat="1" ht="13.5" spans="6:6">
      <c r="F14739" s="126"/>
    </row>
    <row r="14740" s="64" customFormat="1" ht="13.5" spans="6:6">
      <c r="F14740" s="126"/>
    </row>
    <row r="14741" s="64" customFormat="1" ht="13.5" spans="6:6">
      <c r="F14741" s="126"/>
    </row>
    <row r="14742" s="64" customFormat="1" ht="13.5" spans="6:6">
      <c r="F14742" s="126"/>
    </row>
    <row r="14743" s="64" customFormat="1" ht="13.5" spans="6:6">
      <c r="F14743" s="126"/>
    </row>
    <row r="14744" s="64" customFormat="1" ht="13.5" spans="6:6">
      <c r="F14744" s="126"/>
    </row>
    <row r="14745" s="64" customFormat="1" ht="13.5" spans="6:6">
      <c r="F14745" s="126"/>
    </row>
    <row r="14746" s="64" customFormat="1" ht="13.5" spans="6:6">
      <c r="F14746" s="126"/>
    </row>
    <row r="14747" s="64" customFormat="1" ht="13.5" spans="6:6">
      <c r="F14747" s="126"/>
    </row>
    <row r="14748" s="64" customFormat="1" ht="13.5" spans="6:6">
      <c r="F14748" s="126"/>
    </row>
    <row r="14749" s="64" customFormat="1" ht="13.5" spans="6:6">
      <c r="F14749" s="126"/>
    </row>
    <row r="14750" s="64" customFormat="1" ht="13.5" spans="6:6">
      <c r="F14750" s="126"/>
    </row>
    <row r="14751" s="64" customFormat="1" ht="13.5" spans="6:6">
      <c r="F14751" s="126"/>
    </row>
    <row r="14752" s="64" customFormat="1" ht="13.5" spans="6:6">
      <c r="F14752" s="126"/>
    </row>
    <row r="14753" s="64" customFormat="1" ht="13.5" spans="6:6">
      <c r="F14753" s="126"/>
    </row>
    <row r="14754" s="64" customFormat="1" ht="13.5" spans="6:6">
      <c r="F14754" s="126"/>
    </row>
    <row r="14755" s="64" customFormat="1" ht="13.5" spans="6:6">
      <c r="F14755" s="126"/>
    </row>
    <row r="14756" s="64" customFormat="1" ht="13.5" spans="6:6">
      <c r="F14756" s="126"/>
    </row>
    <row r="14757" s="64" customFormat="1" ht="13.5" spans="6:6">
      <c r="F14757" s="126"/>
    </row>
    <row r="14758" s="64" customFormat="1" ht="13.5" spans="6:6">
      <c r="F14758" s="126"/>
    </row>
    <row r="14759" s="64" customFormat="1" ht="13.5" spans="6:6">
      <c r="F14759" s="126"/>
    </row>
    <row r="14760" s="64" customFormat="1" ht="13.5" spans="6:6">
      <c r="F14760" s="126"/>
    </row>
    <row r="14761" s="64" customFormat="1" ht="13.5" spans="6:6">
      <c r="F14761" s="126"/>
    </row>
    <row r="14762" s="64" customFormat="1" ht="13.5" spans="6:6">
      <c r="F14762" s="126"/>
    </row>
    <row r="14763" s="64" customFormat="1" ht="13.5" spans="6:6">
      <c r="F14763" s="126"/>
    </row>
    <row r="14764" s="64" customFormat="1" ht="13.5" spans="6:6">
      <c r="F14764" s="126"/>
    </row>
    <row r="14765" s="64" customFormat="1" ht="13.5" spans="6:6">
      <c r="F14765" s="126"/>
    </row>
    <row r="14766" s="64" customFormat="1" ht="13.5" spans="6:6">
      <c r="F14766" s="126"/>
    </row>
    <row r="14767" s="64" customFormat="1" ht="13.5" spans="6:6">
      <c r="F14767" s="126"/>
    </row>
    <row r="14768" s="64" customFormat="1" ht="13.5" spans="6:6">
      <c r="F14768" s="126"/>
    </row>
    <row r="14769" s="64" customFormat="1" ht="13.5" spans="6:6">
      <c r="F14769" s="126"/>
    </row>
    <row r="14770" s="64" customFormat="1" ht="13.5" spans="6:6">
      <c r="F14770" s="126"/>
    </row>
    <row r="14771" s="64" customFormat="1" ht="13.5" spans="6:6">
      <c r="F14771" s="126"/>
    </row>
    <row r="14772" s="64" customFormat="1" ht="13.5" spans="6:6">
      <c r="F14772" s="126"/>
    </row>
    <row r="14773" s="64" customFormat="1" ht="13.5" spans="6:6">
      <c r="F14773" s="126"/>
    </row>
    <row r="14774" s="64" customFormat="1" ht="13.5" spans="6:6">
      <c r="F14774" s="126"/>
    </row>
    <row r="14775" s="64" customFormat="1" ht="13.5" spans="6:6">
      <c r="F14775" s="126"/>
    </row>
    <row r="14776" s="64" customFormat="1" ht="13.5" spans="6:6">
      <c r="F14776" s="126"/>
    </row>
    <row r="14777" s="64" customFormat="1" ht="13.5" spans="6:6">
      <c r="F14777" s="126"/>
    </row>
    <row r="14778" s="64" customFormat="1" ht="13.5" spans="6:6">
      <c r="F14778" s="126"/>
    </row>
    <row r="14779" s="64" customFormat="1" ht="13.5" spans="6:6">
      <c r="F14779" s="126"/>
    </row>
    <row r="14780" s="64" customFormat="1" ht="13.5" spans="6:6">
      <c r="F14780" s="126"/>
    </row>
    <row r="14781" s="64" customFormat="1" ht="13.5" spans="6:6">
      <c r="F14781" s="126"/>
    </row>
    <row r="14782" s="64" customFormat="1" ht="13.5" spans="6:6">
      <c r="F14782" s="126"/>
    </row>
    <row r="14783" s="64" customFormat="1" ht="13.5" spans="6:6">
      <c r="F14783" s="126"/>
    </row>
    <row r="14784" s="64" customFormat="1" ht="13.5" spans="6:6">
      <c r="F14784" s="126"/>
    </row>
    <row r="14785" s="64" customFormat="1" ht="13.5" spans="6:6">
      <c r="F14785" s="126"/>
    </row>
    <row r="14786" s="64" customFormat="1" ht="13.5" spans="6:6">
      <c r="F14786" s="126"/>
    </row>
    <row r="14787" s="64" customFormat="1" ht="13.5" spans="6:6">
      <c r="F14787" s="126"/>
    </row>
    <row r="14788" s="64" customFormat="1" ht="13.5" spans="6:6">
      <c r="F14788" s="126"/>
    </row>
    <row r="14789" s="64" customFormat="1" ht="13.5" spans="6:6">
      <c r="F14789" s="126"/>
    </row>
    <row r="14790" s="64" customFormat="1" ht="13.5" spans="6:6">
      <c r="F14790" s="126"/>
    </row>
    <row r="14791" s="64" customFormat="1" ht="13.5" spans="6:6">
      <c r="F14791" s="126"/>
    </row>
    <row r="14792" s="64" customFormat="1" ht="13.5" spans="6:6">
      <c r="F14792" s="126"/>
    </row>
    <row r="14793" s="64" customFormat="1" ht="13.5" spans="6:6">
      <c r="F14793" s="126"/>
    </row>
    <row r="14794" s="64" customFormat="1" ht="13.5" spans="6:6">
      <c r="F14794" s="126"/>
    </row>
    <row r="14795" s="64" customFormat="1" ht="13.5" spans="6:6">
      <c r="F14795" s="126"/>
    </row>
    <row r="14796" s="64" customFormat="1" ht="13.5" spans="6:6">
      <c r="F14796" s="126"/>
    </row>
    <row r="14797" s="64" customFormat="1" ht="13.5" spans="6:6">
      <c r="F14797" s="126"/>
    </row>
    <row r="14798" s="64" customFormat="1" ht="13.5" spans="6:6">
      <c r="F14798" s="126"/>
    </row>
    <row r="14799" s="64" customFormat="1" ht="13.5" spans="6:6">
      <c r="F14799" s="126"/>
    </row>
    <row r="14800" s="64" customFormat="1" ht="13.5" spans="6:6">
      <c r="F14800" s="126"/>
    </row>
    <row r="14801" s="64" customFormat="1" ht="13.5" spans="6:6">
      <c r="F14801" s="126"/>
    </row>
    <row r="14802" s="64" customFormat="1" ht="13.5" spans="6:6">
      <c r="F14802" s="126"/>
    </row>
    <row r="14803" s="64" customFormat="1" ht="13.5" spans="6:6">
      <c r="F14803" s="126"/>
    </row>
    <row r="14804" s="64" customFormat="1" ht="13.5" spans="6:6">
      <c r="F14804" s="126"/>
    </row>
    <row r="14805" s="64" customFormat="1" ht="13.5" spans="6:6">
      <c r="F14805" s="126"/>
    </row>
    <row r="14806" s="64" customFormat="1" ht="13.5" spans="6:6">
      <c r="F14806" s="126"/>
    </row>
    <row r="14807" s="64" customFormat="1" ht="13.5" spans="6:6">
      <c r="F14807" s="126"/>
    </row>
    <row r="14808" s="64" customFormat="1" ht="13.5" spans="6:6">
      <c r="F14808" s="126"/>
    </row>
    <row r="14809" s="64" customFormat="1" ht="13.5" spans="6:6">
      <c r="F14809" s="126"/>
    </row>
    <row r="14810" s="64" customFormat="1" ht="13.5" spans="6:6">
      <c r="F14810" s="126"/>
    </row>
    <row r="14811" s="64" customFormat="1" ht="13.5" spans="6:6">
      <c r="F14811" s="126"/>
    </row>
    <row r="14812" s="64" customFormat="1" ht="13.5" spans="6:6">
      <c r="F14812" s="126"/>
    </row>
    <row r="14813" s="64" customFormat="1" ht="13.5" spans="6:6">
      <c r="F14813" s="126"/>
    </row>
    <row r="14814" s="64" customFormat="1" ht="13.5" spans="6:6">
      <c r="F14814" s="126"/>
    </row>
    <row r="14815" s="64" customFormat="1" ht="13.5" spans="6:6">
      <c r="F14815" s="126"/>
    </row>
    <row r="14816" s="64" customFormat="1" ht="13.5" spans="6:6">
      <c r="F14816" s="126"/>
    </row>
    <row r="14817" s="64" customFormat="1" ht="13.5" spans="6:6">
      <c r="F14817" s="126"/>
    </row>
    <row r="14818" s="64" customFormat="1" ht="13.5" spans="6:6">
      <c r="F14818" s="126"/>
    </row>
    <row r="14819" s="64" customFormat="1" ht="13.5" spans="6:6">
      <c r="F14819" s="126"/>
    </row>
    <row r="14820" s="64" customFormat="1" ht="13.5" spans="6:6">
      <c r="F14820" s="126"/>
    </row>
    <row r="14821" s="64" customFormat="1" ht="13.5" spans="6:6">
      <c r="F14821" s="126"/>
    </row>
    <row r="14822" s="64" customFormat="1" ht="13.5" spans="6:6">
      <c r="F14822" s="126"/>
    </row>
    <row r="14823" s="64" customFormat="1" ht="13.5" spans="6:6">
      <c r="F14823" s="126"/>
    </row>
    <row r="14824" s="64" customFormat="1" ht="13.5" spans="6:6">
      <c r="F14824" s="126"/>
    </row>
    <row r="14825" s="64" customFormat="1" ht="13.5" spans="6:6">
      <c r="F14825" s="126"/>
    </row>
    <row r="14826" s="64" customFormat="1" ht="13.5" spans="6:6">
      <c r="F14826" s="126"/>
    </row>
    <row r="14827" s="64" customFormat="1" ht="13.5" spans="6:6">
      <c r="F14827" s="126"/>
    </row>
    <row r="14828" s="64" customFormat="1" ht="13.5" spans="6:6">
      <c r="F14828" s="126"/>
    </row>
    <row r="14829" s="64" customFormat="1" ht="13.5" spans="6:6">
      <c r="F14829" s="126"/>
    </row>
    <row r="14830" s="64" customFormat="1" ht="13.5" spans="6:6">
      <c r="F14830" s="126"/>
    </row>
    <row r="14831" s="64" customFormat="1" ht="13.5" spans="6:6">
      <c r="F14831" s="126"/>
    </row>
    <row r="14832" s="64" customFormat="1" ht="13.5" spans="6:6">
      <c r="F14832" s="126"/>
    </row>
    <row r="14833" s="64" customFormat="1" ht="13.5" spans="6:6">
      <c r="F14833" s="126"/>
    </row>
    <row r="14834" s="64" customFormat="1" ht="13.5" spans="6:6">
      <c r="F14834" s="126"/>
    </row>
    <row r="14835" s="64" customFormat="1" ht="13.5" spans="6:6">
      <c r="F14835" s="126"/>
    </row>
    <row r="14836" s="64" customFormat="1" ht="13.5" spans="6:6">
      <c r="F14836" s="126"/>
    </row>
    <row r="14837" s="64" customFormat="1" ht="13.5" spans="6:6">
      <c r="F14837" s="126"/>
    </row>
    <row r="14838" s="64" customFormat="1" ht="13.5" spans="6:6">
      <c r="F14838" s="126"/>
    </row>
    <row r="14839" s="64" customFormat="1" ht="13.5" spans="6:6">
      <c r="F14839" s="126"/>
    </row>
    <row r="14840" s="64" customFormat="1" ht="13.5" spans="6:6">
      <c r="F14840" s="126"/>
    </row>
    <row r="14841" s="64" customFormat="1" ht="13.5" spans="6:6">
      <c r="F14841" s="126"/>
    </row>
    <row r="14842" s="64" customFormat="1" ht="13.5" spans="6:6">
      <c r="F14842" s="126"/>
    </row>
    <row r="14843" s="64" customFormat="1" ht="13.5" spans="6:6">
      <c r="F14843" s="126"/>
    </row>
    <row r="14844" s="64" customFormat="1" ht="13.5" spans="6:6">
      <c r="F14844" s="126"/>
    </row>
    <row r="14845" s="64" customFormat="1" ht="13.5" spans="6:6">
      <c r="F14845" s="126"/>
    </row>
    <row r="14846" s="64" customFormat="1" ht="13.5" spans="6:6">
      <c r="F14846" s="126"/>
    </row>
    <row r="14847" s="64" customFormat="1" ht="13.5" spans="6:6">
      <c r="F14847" s="126"/>
    </row>
    <row r="14848" s="64" customFormat="1" ht="13.5" spans="6:6">
      <c r="F14848" s="126"/>
    </row>
    <row r="14849" s="64" customFormat="1" ht="13.5" spans="6:6">
      <c r="F14849" s="126"/>
    </row>
    <row r="14850" s="64" customFormat="1" ht="13.5" spans="6:6">
      <c r="F14850" s="126"/>
    </row>
    <row r="14851" s="64" customFormat="1" ht="13.5" spans="6:6">
      <c r="F14851" s="126"/>
    </row>
    <row r="14852" s="64" customFormat="1" ht="13.5" spans="6:6">
      <c r="F14852" s="126"/>
    </row>
    <row r="14853" s="64" customFormat="1" ht="13.5" spans="6:6">
      <c r="F14853" s="126"/>
    </row>
    <row r="14854" s="64" customFormat="1" ht="13.5" spans="6:6">
      <c r="F14854" s="126"/>
    </row>
    <row r="14855" s="64" customFormat="1" ht="13.5" spans="6:6">
      <c r="F14855" s="126"/>
    </row>
    <row r="14856" s="64" customFormat="1" ht="13.5" spans="6:6">
      <c r="F14856" s="126"/>
    </row>
    <row r="14857" s="64" customFormat="1" ht="13.5" spans="6:6">
      <c r="F14857" s="126"/>
    </row>
    <row r="14858" s="64" customFormat="1" ht="13.5" spans="6:6">
      <c r="F14858" s="126"/>
    </row>
    <row r="14859" s="64" customFormat="1" ht="13.5" spans="6:6">
      <c r="F14859" s="126"/>
    </row>
    <row r="14860" s="64" customFormat="1" ht="13.5" spans="6:6">
      <c r="F14860" s="126"/>
    </row>
    <row r="14861" s="64" customFormat="1" ht="13.5" spans="6:6">
      <c r="F14861" s="126"/>
    </row>
    <row r="14862" s="64" customFormat="1" ht="13.5" spans="6:6">
      <c r="F14862" s="126"/>
    </row>
    <row r="14863" s="64" customFormat="1" ht="13.5" spans="6:6">
      <c r="F14863" s="126"/>
    </row>
    <row r="14864" s="64" customFormat="1" ht="13.5" spans="6:6">
      <c r="F14864" s="126"/>
    </row>
    <row r="14865" s="64" customFormat="1" ht="13.5" spans="6:6">
      <c r="F14865" s="126"/>
    </row>
    <row r="14866" s="64" customFormat="1" ht="13.5" spans="6:6">
      <c r="F14866" s="126"/>
    </row>
    <row r="14867" s="64" customFormat="1" ht="13.5" spans="6:6">
      <c r="F14867" s="126"/>
    </row>
    <row r="14868" s="64" customFormat="1" ht="13.5" spans="6:6">
      <c r="F14868" s="126"/>
    </row>
    <row r="14869" s="64" customFormat="1" ht="13.5" spans="6:6">
      <c r="F14869" s="126"/>
    </row>
    <row r="14870" s="64" customFormat="1" ht="13.5" spans="6:6">
      <c r="F14870" s="126"/>
    </row>
    <row r="14871" s="64" customFormat="1" ht="13.5" spans="6:6">
      <c r="F14871" s="126"/>
    </row>
    <row r="14872" s="64" customFormat="1" ht="13.5" spans="6:6">
      <c r="F14872" s="126"/>
    </row>
    <row r="14873" s="64" customFormat="1" ht="13.5" spans="6:6">
      <c r="F14873" s="126"/>
    </row>
    <row r="14874" s="64" customFormat="1" ht="13.5" spans="6:6">
      <c r="F14874" s="126"/>
    </row>
    <row r="14875" s="64" customFormat="1" ht="13.5" spans="6:6">
      <c r="F14875" s="126"/>
    </row>
    <row r="14876" s="64" customFormat="1" ht="13.5" spans="6:6">
      <c r="F14876" s="126"/>
    </row>
    <row r="14877" s="64" customFormat="1" ht="13.5" spans="6:6">
      <c r="F14877" s="126"/>
    </row>
    <row r="14878" s="64" customFormat="1" ht="13.5" spans="6:6">
      <c r="F14878" s="126"/>
    </row>
    <row r="14879" s="64" customFormat="1" ht="13.5" spans="6:6">
      <c r="F14879" s="126"/>
    </row>
    <row r="14880" s="64" customFormat="1" ht="13.5" spans="6:6">
      <c r="F14880" s="126"/>
    </row>
    <row r="14881" s="64" customFormat="1" ht="13.5" spans="6:6">
      <c r="F14881" s="126"/>
    </row>
    <row r="14882" s="64" customFormat="1" ht="13.5" spans="6:6">
      <c r="F14882" s="126"/>
    </row>
    <row r="14883" s="64" customFormat="1" ht="13.5" spans="6:6">
      <c r="F14883" s="126"/>
    </row>
    <row r="14884" s="64" customFormat="1" ht="13.5" spans="6:6">
      <c r="F14884" s="126"/>
    </row>
    <row r="14885" s="64" customFormat="1" ht="13.5" spans="6:6">
      <c r="F14885" s="126"/>
    </row>
    <row r="14886" s="64" customFormat="1" ht="13.5" spans="6:6">
      <c r="F14886" s="126"/>
    </row>
    <row r="14887" s="64" customFormat="1" ht="13.5" spans="6:6">
      <c r="F14887" s="126"/>
    </row>
    <row r="14888" s="64" customFormat="1" ht="13.5" spans="6:6">
      <c r="F14888" s="126"/>
    </row>
    <row r="14889" s="64" customFormat="1" ht="13.5" spans="6:6">
      <c r="F14889" s="126"/>
    </row>
    <row r="14890" s="64" customFormat="1" ht="13.5" spans="6:6">
      <c r="F14890" s="126"/>
    </row>
    <row r="14891" s="64" customFormat="1" ht="13.5" spans="6:6">
      <c r="F14891" s="126"/>
    </row>
    <row r="14892" s="64" customFormat="1" ht="13.5" spans="6:6">
      <c r="F14892" s="126"/>
    </row>
    <row r="14893" s="64" customFormat="1" ht="13.5" spans="6:6">
      <c r="F14893" s="126"/>
    </row>
    <row r="14894" s="64" customFormat="1" ht="13.5" spans="6:6">
      <c r="F14894" s="126"/>
    </row>
    <row r="14895" s="64" customFormat="1" ht="13.5" spans="6:6">
      <c r="F14895" s="126"/>
    </row>
    <row r="14896" s="64" customFormat="1" ht="13.5" spans="6:6">
      <c r="F14896" s="126"/>
    </row>
    <row r="14897" s="64" customFormat="1" ht="13.5" spans="6:6">
      <c r="F14897" s="126"/>
    </row>
    <row r="14898" s="64" customFormat="1" ht="13.5" spans="6:6">
      <c r="F14898" s="126"/>
    </row>
    <row r="14899" s="64" customFormat="1" ht="13.5" spans="6:6">
      <c r="F14899" s="126"/>
    </row>
    <row r="14900" s="64" customFormat="1" ht="13.5" spans="6:6">
      <c r="F14900" s="126"/>
    </row>
    <row r="14901" s="64" customFormat="1" ht="13.5" spans="6:6">
      <c r="F14901" s="126"/>
    </row>
    <row r="14902" s="64" customFormat="1" ht="13.5" spans="6:6">
      <c r="F14902" s="126"/>
    </row>
    <row r="14903" s="64" customFormat="1" ht="13.5" spans="6:6">
      <c r="F14903" s="126"/>
    </row>
    <row r="14904" s="64" customFormat="1" ht="13.5" spans="6:6">
      <c r="F14904" s="126"/>
    </row>
    <row r="14905" s="64" customFormat="1" ht="13.5" spans="6:6">
      <c r="F14905" s="126"/>
    </row>
    <row r="14906" s="64" customFormat="1" ht="13.5" spans="6:6">
      <c r="F14906" s="126"/>
    </row>
    <row r="14907" s="64" customFormat="1" ht="13.5" spans="6:6">
      <c r="F14907" s="126"/>
    </row>
    <row r="14908" s="64" customFormat="1" ht="13.5" spans="6:6">
      <c r="F14908" s="126"/>
    </row>
    <row r="14909" s="64" customFormat="1" ht="13.5" spans="6:6">
      <c r="F14909" s="126"/>
    </row>
    <row r="14910" s="64" customFormat="1" ht="13.5" spans="6:6">
      <c r="F14910" s="126"/>
    </row>
    <row r="14911" s="64" customFormat="1" ht="13.5" spans="6:6">
      <c r="F14911" s="126"/>
    </row>
    <row r="14912" s="64" customFormat="1" ht="13.5" spans="6:6">
      <c r="F14912" s="126"/>
    </row>
    <row r="14913" s="64" customFormat="1" ht="13.5" spans="6:6">
      <c r="F14913" s="126"/>
    </row>
    <row r="14914" s="64" customFormat="1" ht="13.5" spans="6:6">
      <c r="F14914" s="126"/>
    </row>
    <row r="14915" s="64" customFormat="1" ht="13.5" spans="6:6">
      <c r="F14915" s="126"/>
    </row>
    <row r="14916" s="64" customFormat="1" ht="13.5" spans="6:6">
      <c r="F14916" s="126"/>
    </row>
    <row r="14917" s="64" customFormat="1" ht="13.5" spans="6:6">
      <c r="F14917" s="126"/>
    </row>
    <row r="14918" s="64" customFormat="1" ht="13.5" spans="6:6">
      <c r="F14918" s="126"/>
    </row>
    <row r="14919" s="64" customFormat="1" ht="13.5" spans="6:6">
      <c r="F14919" s="126"/>
    </row>
    <row r="14920" s="64" customFormat="1" ht="13.5" spans="6:6">
      <c r="F14920" s="126"/>
    </row>
    <row r="14921" s="64" customFormat="1" ht="13.5" spans="6:6">
      <c r="F14921" s="126"/>
    </row>
    <row r="14922" s="64" customFormat="1" ht="13.5" spans="6:6">
      <c r="F14922" s="126"/>
    </row>
    <row r="14923" s="64" customFormat="1" ht="13.5" spans="6:6">
      <c r="F14923" s="126"/>
    </row>
    <row r="14924" s="64" customFormat="1" ht="13.5" spans="6:6">
      <c r="F14924" s="126"/>
    </row>
    <row r="14925" s="64" customFormat="1" ht="13.5" spans="6:6">
      <c r="F14925" s="126"/>
    </row>
    <row r="14926" s="64" customFormat="1" ht="13.5" spans="6:6">
      <c r="F14926" s="126"/>
    </row>
    <row r="14927" s="64" customFormat="1" ht="13.5" spans="6:6">
      <c r="F14927" s="126"/>
    </row>
    <row r="14928" s="64" customFormat="1" ht="13.5" spans="6:6">
      <c r="F14928" s="126"/>
    </row>
    <row r="14929" s="64" customFormat="1" ht="13.5" spans="6:6">
      <c r="F14929" s="126"/>
    </row>
    <row r="14930" s="64" customFormat="1" ht="13.5" spans="6:6">
      <c r="F14930" s="126"/>
    </row>
    <row r="14931" s="64" customFormat="1" ht="13.5" spans="6:6">
      <c r="F14931" s="126"/>
    </row>
    <row r="14932" s="64" customFormat="1" ht="13.5" spans="6:6">
      <c r="F14932" s="126"/>
    </row>
    <row r="14933" s="64" customFormat="1" ht="13.5" spans="6:6">
      <c r="F14933" s="126"/>
    </row>
    <row r="14934" s="64" customFormat="1" ht="13.5" spans="6:6">
      <c r="F14934" s="126"/>
    </row>
    <row r="14935" s="64" customFormat="1" ht="13.5" spans="6:6">
      <c r="F14935" s="126"/>
    </row>
    <row r="14936" s="64" customFormat="1" ht="13.5" spans="6:6">
      <c r="F14936" s="126"/>
    </row>
    <row r="14937" s="64" customFormat="1" ht="13.5" spans="6:6">
      <c r="F14937" s="126"/>
    </row>
    <row r="14938" s="64" customFormat="1" ht="13.5" spans="6:6">
      <c r="F14938" s="126"/>
    </row>
    <row r="14939" s="64" customFormat="1" ht="13.5" spans="6:6">
      <c r="F14939" s="126"/>
    </row>
    <row r="14940" s="64" customFormat="1" ht="13.5" spans="6:6">
      <c r="F14940" s="126"/>
    </row>
    <row r="14941" s="64" customFormat="1" ht="13.5" spans="6:6">
      <c r="F14941" s="126"/>
    </row>
    <row r="14942" s="64" customFormat="1" ht="13.5" spans="6:6">
      <c r="F14942" s="126"/>
    </row>
    <row r="14943" s="64" customFormat="1" ht="13.5" spans="6:6">
      <c r="F14943" s="126"/>
    </row>
    <row r="14944" s="64" customFormat="1" ht="13.5" spans="6:6">
      <c r="F14944" s="126"/>
    </row>
    <row r="14945" s="64" customFormat="1" ht="13.5" spans="6:6">
      <c r="F14945" s="126"/>
    </row>
    <row r="14946" s="64" customFormat="1" ht="13.5" spans="6:6">
      <c r="F14946" s="126"/>
    </row>
    <row r="14947" s="64" customFormat="1" ht="13.5" spans="6:6">
      <c r="F14947" s="126"/>
    </row>
    <row r="14948" s="64" customFormat="1" ht="13.5" spans="6:6">
      <c r="F14948" s="126"/>
    </row>
    <row r="14949" s="64" customFormat="1" ht="13.5" spans="6:6">
      <c r="F14949" s="126"/>
    </row>
    <row r="14950" s="64" customFormat="1" ht="13.5" spans="6:6">
      <c r="F14950" s="126"/>
    </row>
    <row r="14951" s="64" customFormat="1" ht="13.5" spans="6:6">
      <c r="F14951" s="126"/>
    </row>
    <row r="14952" s="64" customFormat="1" ht="13.5" spans="6:6">
      <c r="F14952" s="126"/>
    </row>
    <row r="14953" s="64" customFormat="1" ht="13.5" spans="6:6">
      <c r="F14953" s="126"/>
    </row>
    <row r="14954" s="64" customFormat="1" ht="13.5" spans="6:6">
      <c r="F14954" s="126"/>
    </row>
    <row r="14955" s="64" customFormat="1" ht="13.5" spans="6:6">
      <c r="F14955" s="126"/>
    </row>
    <row r="14956" s="64" customFormat="1" ht="13.5" spans="6:6">
      <c r="F14956" s="126"/>
    </row>
    <row r="14957" s="64" customFormat="1" ht="13.5" spans="6:6">
      <c r="F14957" s="126"/>
    </row>
    <row r="14958" s="64" customFormat="1" ht="13.5" spans="6:6">
      <c r="F14958" s="126"/>
    </row>
    <row r="14959" s="64" customFormat="1" ht="13.5" spans="6:6">
      <c r="F14959" s="126"/>
    </row>
    <row r="14960" s="64" customFormat="1" ht="13.5" spans="6:6">
      <c r="F14960" s="126"/>
    </row>
    <row r="14961" s="64" customFormat="1" ht="13.5" spans="6:6">
      <c r="F14961" s="126"/>
    </row>
    <row r="14962" s="64" customFormat="1" ht="13.5" spans="6:6">
      <c r="F14962" s="126"/>
    </row>
    <row r="14963" s="64" customFormat="1" ht="13.5" spans="6:6">
      <c r="F14963" s="126"/>
    </row>
    <row r="14964" s="64" customFormat="1" ht="13.5" spans="6:6">
      <c r="F14964" s="126"/>
    </row>
    <row r="14965" s="64" customFormat="1" ht="13.5" spans="6:6">
      <c r="F14965" s="126"/>
    </row>
    <row r="14966" s="64" customFormat="1" ht="13.5" spans="6:6">
      <c r="F14966" s="126"/>
    </row>
    <row r="14967" s="64" customFormat="1" ht="13.5" spans="6:6">
      <c r="F14967" s="126"/>
    </row>
    <row r="14968" s="64" customFormat="1" ht="13.5" spans="6:6">
      <c r="F14968" s="126"/>
    </row>
    <row r="14969" s="64" customFormat="1" ht="13.5" spans="6:6">
      <c r="F14969" s="126"/>
    </row>
    <row r="14970" s="64" customFormat="1" ht="13.5" spans="6:6">
      <c r="F14970" s="126"/>
    </row>
    <row r="14971" s="64" customFormat="1" ht="13.5" spans="6:6">
      <c r="F14971" s="126"/>
    </row>
    <row r="14972" s="64" customFormat="1" ht="13.5" spans="6:6">
      <c r="F14972" s="126"/>
    </row>
    <row r="14973" s="64" customFormat="1" ht="13.5" spans="6:6">
      <c r="F14973" s="126"/>
    </row>
    <row r="14974" s="64" customFormat="1" ht="13.5" spans="6:6">
      <c r="F14974" s="126"/>
    </row>
    <row r="14975" s="64" customFormat="1" ht="13.5" spans="6:6">
      <c r="F14975" s="126"/>
    </row>
    <row r="14976" s="64" customFormat="1" ht="13.5" spans="6:6">
      <c r="F14976" s="126"/>
    </row>
    <row r="14977" s="64" customFormat="1" ht="13.5" spans="6:6">
      <c r="F14977" s="126"/>
    </row>
    <row r="14978" s="64" customFormat="1" ht="13.5" spans="6:6">
      <c r="F14978" s="126"/>
    </row>
    <row r="14979" s="64" customFormat="1" ht="13.5" spans="6:6">
      <c r="F14979" s="126"/>
    </row>
    <row r="14980" s="64" customFormat="1" ht="13.5" spans="6:6">
      <c r="F14980" s="126"/>
    </row>
    <row r="14981" s="64" customFormat="1" ht="13.5" spans="6:6">
      <c r="F14981" s="126"/>
    </row>
    <row r="14982" s="64" customFormat="1" ht="13.5" spans="6:6">
      <c r="F14982" s="126"/>
    </row>
    <row r="14983" s="64" customFormat="1" ht="13.5" spans="6:6">
      <c r="F14983" s="126"/>
    </row>
    <row r="14984" s="64" customFormat="1" ht="13.5" spans="6:6">
      <c r="F14984" s="126"/>
    </row>
    <row r="14985" s="64" customFormat="1" ht="13.5" spans="6:6">
      <c r="F14985" s="126"/>
    </row>
    <row r="14986" s="64" customFormat="1" ht="13.5" spans="6:6">
      <c r="F14986" s="126"/>
    </row>
    <row r="14987" s="64" customFormat="1" ht="13.5" spans="6:6">
      <c r="F14987" s="126"/>
    </row>
    <row r="14988" s="64" customFormat="1" ht="13.5" spans="6:6">
      <c r="F14988" s="126"/>
    </row>
    <row r="14989" s="64" customFormat="1" ht="13.5" spans="6:6">
      <c r="F14989" s="126"/>
    </row>
    <row r="14990" s="64" customFormat="1" ht="13.5" spans="6:6">
      <c r="F14990" s="126"/>
    </row>
    <row r="14991" s="64" customFormat="1" ht="13.5" spans="6:6">
      <c r="F14991" s="126"/>
    </row>
    <row r="14992" s="64" customFormat="1" ht="13.5" spans="6:6">
      <c r="F14992" s="126"/>
    </row>
    <row r="14993" s="64" customFormat="1" ht="13.5" spans="6:6">
      <c r="F14993" s="126"/>
    </row>
    <row r="14994" s="64" customFormat="1" ht="13.5" spans="6:6">
      <c r="F14994" s="126"/>
    </row>
    <row r="14995" s="64" customFormat="1" ht="13.5" spans="6:6">
      <c r="F14995" s="126"/>
    </row>
    <row r="14996" s="64" customFormat="1" ht="13.5" spans="6:6">
      <c r="F14996" s="126"/>
    </row>
    <row r="14997" s="64" customFormat="1" ht="13.5" spans="6:6">
      <c r="F14997" s="126"/>
    </row>
    <row r="14998" s="64" customFormat="1" ht="13.5" spans="6:6">
      <c r="F14998" s="126"/>
    </row>
    <row r="14999" s="64" customFormat="1" ht="13.5" spans="6:6">
      <c r="F14999" s="126"/>
    </row>
    <row r="15000" s="64" customFormat="1" ht="13.5" spans="6:6">
      <c r="F15000" s="126"/>
    </row>
    <row r="15001" s="64" customFormat="1" ht="13.5" spans="6:6">
      <c r="F15001" s="126"/>
    </row>
    <row r="15002" s="64" customFormat="1" ht="13.5" spans="6:6">
      <c r="F15002" s="126"/>
    </row>
    <row r="15003" s="64" customFormat="1" ht="13.5" spans="6:6">
      <c r="F15003" s="126"/>
    </row>
    <row r="15004" s="64" customFormat="1" ht="13.5" spans="6:6">
      <c r="F15004" s="126"/>
    </row>
    <row r="15005" s="64" customFormat="1" ht="13.5" spans="6:6">
      <c r="F15005" s="126"/>
    </row>
    <row r="15006" s="64" customFormat="1" ht="13.5" spans="6:6">
      <c r="F15006" s="126"/>
    </row>
    <row r="15007" s="64" customFormat="1" ht="13.5" spans="6:6">
      <c r="F15007" s="126"/>
    </row>
    <row r="15008" s="64" customFormat="1" ht="13.5" spans="6:6">
      <c r="F15008" s="126"/>
    </row>
    <row r="15009" s="64" customFormat="1" ht="13.5" spans="6:6">
      <c r="F15009" s="126"/>
    </row>
    <row r="15010" s="64" customFormat="1" ht="13.5" spans="6:6">
      <c r="F15010" s="126"/>
    </row>
    <row r="15011" s="64" customFormat="1" ht="13.5" spans="6:6">
      <c r="F15011" s="126"/>
    </row>
    <row r="15012" s="64" customFormat="1" ht="13.5" spans="6:6">
      <c r="F15012" s="126"/>
    </row>
    <row r="15013" s="64" customFormat="1" ht="13.5" spans="6:6">
      <c r="F15013" s="126"/>
    </row>
    <row r="15014" s="64" customFormat="1" ht="13.5" spans="6:6">
      <c r="F15014" s="126"/>
    </row>
    <row r="15015" s="64" customFormat="1" ht="13.5" spans="6:6">
      <c r="F15015" s="126"/>
    </row>
    <row r="15016" s="64" customFormat="1" ht="13.5" spans="6:6">
      <c r="F15016" s="126"/>
    </row>
    <row r="15017" s="64" customFormat="1" ht="13.5" spans="6:6">
      <c r="F15017" s="126"/>
    </row>
    <row r="15018" s="64" customFormat="1" ht="13.5" spans="6:6">
      <c r="F15018" s="126"/>
    </row>
    <row r="15019" s="64" customFormat="1" ht="13.5" spans="6:6">
      <c r="F15019" s="126"/>
    </row>
    <row r="15020" s="64" customFormat="1" ht="13.5" spans="6:6">
      <c r="F15020" s="126"/>
    </row>
    <row r="15021" s="64" customFormat="1" ht="13.5" spans="6:6">
      <c r="F15021" s="126"/>
    </row>
    <row r="15022" s="64" customFormat="1" ht="13.5" spans="6:6">
      <c r="F15022" s="126"/>
    </row>
    <row r="15023" s="64" customFormat="1" ht="13.5" spans="6:6">
      <c r="F15023" s="126"/>
    </row>
    <row r="15024" s="64" customFormat="1" ht="13.5" spans="6:6">
      <c r="F15024" s="126"/>
    </row>
    <row r="15025" s="64" customFormat="1" ht="13.5" spans="6:6">
      <c r="F15025" s="126"/>
    </row>
    <row r="15026" s="64" customFormat="1" ht="13.5" spans="6:6">
      <c r="F15026" s="126"/>
    </row>
    <row r="15027" s="64" customFormat="1" ht="13.5" spans="6:6">
      <c r="F15027" s="126"/>
    </row>
    <row r="15028" s="64" customFormat="1" ht="13.5" spans="6:6">
      <c r="F15028" s="126"/>
    </row>
    <row r="15029" s="64" customFormat="1" ht="13.5" spans="6:6">
      <c r="F15029" s="126"/>
    </row>
    <row r="15030" s="64" customFormat="1" ht="13.5" spans="6:6">
      <c r="F15030" s="126"/>
    </row>
    <row r="15031" s="64" customFormat="1" ht="13.5" spans="6:6">
      <c r="F15031" s="126"/>
    </row>
    <row r="15032" s="64" customFormat="1" ht="13.5" spans="6:6">
      <c r="F15032" s="126"/>
    </row>
    <row r="15033" s="64" customFormat="1" ht="13.5" spans="6:6">
      <c r="F15033" s="126"/>
    </row>
    <row r="15034" s="64" customFormat="1" ht="13.5" spans="6:6">
      <c r="F15034" s="126"/>
    </row>
    <row r="15035" s="64" customFormat="1" ht="13.5" spans="6:6">
      <c r="F15035" s="126"/>
    </row>
    <row r="15036" s="64" customFormat="1" ht="13.5" spans="6:6">
      <c r="F15036" s="126"/>
    </row>
    <row r="15037" s="64" customFormat="1" ht="13.5" spans="6:6">
      <c r="F15037" s="126"/>
    </row>
    <row r="15038" s="64" customFormat="1" ht="13.5" spans="6:6">
      <c r="F15038" s="126"/>
    </row>
    <row r="15039" s="64" customFormat="1" ht="13.5" spans="6:6">
      <c r="F15039" s="126"/>
    </row>
    <row r="15040" s="64" customFormat="1" ht="13.5" spans="6:6">
      <c r="F15040" s="126"/>
    </row>
    <row r="15041" s="64" customFormat="1" ht="13.5" spans="6:6">
      <c r="F15041" s="126"/>
    </row>
    <row r="15042" s="64" customFormat="1" ht="13.5" spans="6:6">
      <c r="F15042" s="126"/>
    </row>
    <row r="15043" s="64" customFormat="1" ht="13.5" spans="6:6">
      <c r="F15043" s="126"/>
    </row>
    <row r="15044" s="64" customFormat="1" ht="13.5" spans="6:6">
      <c r="F15044" s="126"/>
    </row>
    <row r="15045" s="64" customFormat="1" ht="13.5" spans="6:6">
      <c r="F15045" s="126"/>
    </row>
    <row r="15046" s="64" customFormat="1" ht="13.5" spans="6:6">
      <c r="F15046" s="126"/>
    </row>
    <row r="15047" s="64" customFormat="1" ht="13.5" spans="6:6">
      <c r="F15047" s="126"/>
    </row>
    <row r="15048" s="64" customFormat="1" ht="13.5" spans="6:6">
      <c r="F15048" s="126"/>
    </row>
    <row r="15049" s="64" customFormat="1" ht="13.5" spans="6:6">
      <c r="F15049" s="126"/>
    </row>
    <row r="15050" s="64" customFormat="1" ht="13.5" spans="6:6">
      <c r="F15050" s="126"/>
    </row>
    <row r="15051" s="64" customFormat="1" ht="13.5" spans="6:6">
      <c r="F15051" s="126"/>
    </row>
    <row r="15052" s="64" customFormat="1" ht="13.5" spans="6:6">
      <c r="F15052" s="126"/>
    </row>
    <row r="15053" s="64" customFormat="1" ht="13.5" spans="6:6">
      <c r="F15053" s="126"/>
    </row>
    <row r="15054" s="64" customFormat="1" ht="13.5" spans="6:6">
      <c r="F15054" s="126"/>
    </row>
    <row r="15055" s="64" customFormat="1" ht="13.5" spans="6:6">
      <c r="F15055" s="126"/>
    </row>
    <row r="15056" s="64" customFormat="1" ht="13.5" spans="6:6">
      <c r="F15056" s="126"/>
    </row>
    <row r="15057" s="64" customFormat="1" ht="13.5" spans="6:6">
      <c r="F15057" s="126"/>
    </row>
    <row r="15058" s="64" customFormat="1" ht="13.5" spans="6:6">
      <c r="F15058" s="126"/>
    </row>
    <row r="15059" s="64" customFormat="1" ht="13.5" spans="6:6">
      <c r="F15059" s="126"/>
    </row>
    <row r="15060" s="64" customFormat="1" ht="13.5" spans="6:6">
      <c r="F15060" s="126"/>
    </row>
    <row r="15061" s="64" customFormat="1" ht="13.5" spans="6:6">
      <c r="F15061" s="126"/>
    </row>
    <row r="15062" s="64" customFormat="1" ht="13.5" spans="6:6">
      <c r="F15062" s="126"/>
    </row>
    <row r="15063" s="64" customFormat="1" ht="13.5" spans="6:6">
      <c r="F15063" s="126"/>
    </row>
    <row r="15064" s="64" customFormat="1" ht="13.5" spans="6:6">
      <c r="F15064" s="126"/>
    </row>
    <row r="15065" s="64" customFormat="1" ht="13.5" spans="6:6">
      <c r="F15065" s="126"/>
    </row>
    <row r="15066" s="64" customFormat="1" ht="13.5" spans="6:6">
      <c r="F15066" s="126"/>
    </row>
    <row r="15067" s="64" customFormat="1" ht="13.5" spans="6:6">
      <c r="F15067" s="126"/>
    </row>
    <row r="15068" s="64" customFormat="1" ht="13.5" spans="6:6">
      <c r="F15068" s="126"/>
    </row>
    <row r="15069" s="64" customFormat="1" ht="13.5" spans="6:6">
      <c r="F15069" s="126"/>
    </row>
    <row r="15070" s="64" customFormat="1" ht="13.5" spans="6:6">
      <c r="F15070" s="126"/>
    </row>
    <row r="15071" s="64" customFormat="1" ht="13.5" spans="6:6">
      <c r="F15071" s="126"/>
    </row>
    <row r="15072" s="64" customFormat="1" ht="13.5" spans="6:6">
      <c r="F15072" s="126"/>
    </row>
    <row r="15073" s="64" customFormat="1" ht="13.5" spans="6:6">
      <c r="F15073" s="126"/>
    </row>
    <row r="15074" s="64" customFormat="1" ht="13.5" spans="6:6">
      <c r="F15074" s="126"/>
    </row>
    <row r="15075" s="64" customFormat="1" ht="13.5" spans="6:6">
      <c r="F15075" s="126"/>
    </row>
    <row r="15076" s="64" customFormat="1" ht="13.5" spans="6:6">
      <c r="F15076" s="126"/>
    </row>
    <row r="15077" s="64" customFormat="1" ht="13.5" spans="6:6">
      <c r="F15077" s="126"/>
    </row>
    <row r="15078" s="64" customFormat="1" ht="13.5" spans="6:6">
      <c r="F15078" s="126"/>
    </row>
    <row r="15079" s="64" customFormat="1" ht="13.5" spans="6:6">
      <c r="F15079" s="126"/>
    </row>
    <row r="15080" s="64" customFormat="1" ht="13.5" spans="6:6">
      <c r="F15080" s="126"/>
    </row>
    <row r="15081" s="64" customFormat="1" ht="13.5" spans="6:6">
      <c r="F15081" s="126"/>
    </row>
    <row r="15082" s="64" customFormat="1" ht="13.5" spans="6:6">
      <c r="F15082" s="126"/>
    </row>
    <row r="15083" s="64" customFormat="1" ht="13.5" spans="6:6">
      <c r="F15083" s="126"/>
    </row>
    <row r="15084" s="64" customFormat="1" ht="13.5" spans="6:6">
      <c r="F15084" s="126"/>
    </row>
    <row r="15085" s="64" customFormat="1" ht="13.5" spans="6:6">
      <c r="F15085" s="126"/>
    </row>
    <row r="15086" s="64" customFormat="1" ht="13.5" spans="6:6">
      <c r="F15086" s="126"/>
    </row>
    <row r="15087" s="64" customFormat="1" ht="13.5" spans="6:6">
      <c r="F15087" s="126"/>
    </row>
    <row r="15088" s="64" customFormat="1" ht="13.5" spans="6:6">
      <c r="F15088" s="126"/>
    </row>
    <row r="15089" s="64" customFormat="1" ht="13.5" spans="6:6">
      <c r="F15089" s="126"/>
    </row>
    <row r="15090" s="64" customFormat="1" ht="13.5" spans="6:6">
      <c r="F15090" s="126"/>
    </row>
    <row r="15091" s="64" customFormat="1" ht="13.5" spans="6:6">
      <c r="F15091" s="126"/>
    </row>
    <row r="15092" s="64" customFormat="1" ht="13.5" spans="6:6">
      <c r="F15092" s="126"/>
    </row>
    <row r="15093" s="64" customFormat="1" ht="13.5" spans="6:6">
      <c r="F15093" s="126"/>
    </row>
    <row r="15094" s="64" customFormat="1" ht="13.5" spans="6:6">
      <c r="F15094" s="126"/>
    </row>
    <row r="15095" s="64" customFormat="1" ht="13.5" spans="6:6">
      <c r="F15095" s="126"/>
    </row>
    <row r="15096" s="64" customFormat="1" ht="13.5" spans="6:6">
      <c r="F15096" s="126"/>
    </row>
    <row r="15097" s="64" customFormat="1" ht="13.5" spans="6:6">
      <c r="F15097" s="126"/>
    </row>
    <row r="15098" s="64" customFormat="1" ht="13.5" spans="6:6">
      <c r="F15098" s="126"/>
    </row>
    <row r="15099" s="64" customFormat="1" ht="13.5" spans="6:6">
      <c r="F15099" s="126"/>
    </row>
    <row r="15100" s="64" customFormat="1" ht="13.5" spans="6:6">
      <c r="F15100" s="126"/>
    </row>
    <row r="15101" s="64" customFormat="1" ht="13.5" spans="6:6">
      <c r="F15101" s="126"/>
    </row>
    <row r="15102" s="64" customFormat="1" ht="13.5" spans="6:6">
      <c r="F15102" s="126"/>
    </row>
    <row r="15103" s="64" customFormat="1" ht="13.5" spans="6:6">
      <c r="F15103" s="126"/>
    </row>
    <row r="15104" s="64" customFormat="1" ht="13.5" spans="6:6">
      <c r="F15104" s="126"/>
    </row>
    <row r="15105" s="64" customFormat="1" ht="13.5" spans="6:6">
      <c r="F15105" s="126"/>
    </row>
    <row r="15106" s="64" customFormat="1" ht="13.5" spans="6:6">
      <c r="F15106" s="126"/>
    </row>
    <row r="15107" s="64" customFormat="1" ht="13.5" spans="6:6">
      <c r="F15107" s="126"/>
    </row>
    <row r="15108" s="64" customFormat="1" ht="13.5" spans="6:6">
      <c r="F15108" s="126"/>
    </row>
    <row r="15109" s="64" customFormat="1" ht="13.5" spans="6:6">
      <c r="F15109" s="126"/>
    </row>
    <row r="15110" s="64" customFormat="1" ht="13.5" spans="6:6">
      <c r="F15110" s="126"/>
    </row>
    <row r="15111" s="64" customFormat="1" ht="13.5" spans="6:6">
      <c r="F15111" s="126"/>
    </row>
    <row r="15112" s="64" customFormat="1" ht="13.5" spans="6:6">
      <c r="F15112" s="126"/>
    </row>
    <row r="15113" s="64" customFormat="1" ht="13.5" spans="6:6">
      <c r="F15113" s="126"/>
    </row>
    <row r="15114" s="64" customFormat="1" ht="13.5" spans="6:6">
      <c r="F15114" s="126"/>
    </row>
    <row r="15115" s="64" customFormat="1" ht="13.5" spans="6:6">
      <c r="F15115" s="126"/>
    </row>
    <row r="15116" s="64" customFormat="1" ht="13.5" spans="6:6">
      <c r="F15116" s="126"/>
    </row>
    <row r="15117" s="64" customFormat="1" ht="13.5" spans="6:6">
      <c r="F15117" s="126"/>
    </row>
    <row r="15118" s="64" customFormat="1" ht="13.5" spans="6:6">
      <c r="F15118" s="126"/>
    </row>
    <row r="15119" s="64" customFormat="1" ht="13.5" spans="6:6">
      <c r="F15119" s="126"/>
    </row>
    <row r="15120" s="64" customFormat="1" ht="13.5" spans="6:6">
      <c r="F15120" s="126"/>
    </row>
    <row r="15121" s="64" customFormat="1" ht="13.5" spans="6:6">
      <c r="F15121" s="126"/>
    </row>
    <row r="15122" s="64" customFormat="1" ht="13.5" spans="6:6">
      <c r="F15122" s="126"/>
    </row>
    <row r="15123" s="64" customFormat="1" ht="13.5" spans="6:6">
      <c r="F15123" s="126"/>
    </row>
    <row r="15124" s="64" customFormat="1" ht="13.5" spans="6:6">
      <c r="F15124" s="126"/>
    </row>
    <row r="15125" s="64" customFormat="1" ht="13.5" spans="6:6">
      <c r="F15125" s="126"/>
    </row>
    <row r="15126" s="64" customFormat="1" ht="13.5" spans="6:6">
      <c r="F15126" s="126"/>
    </row>
    <row r="15127" s="64" customFormat="1" ht="13.5" spans="6:6">
      <c r="F15127" s="126"/>
    </row>
    <row r="15128" s="64" customFormat="1" ht="13.5" spans="6:6">
      <c r="F15128" s="126"/>
    </row>
    <row r="15129" s="64" customFormat="1" ht="13.5" spans="6:6">
      <c r="F15129" s="126"/>
    </row>
    <row r="15130" s="64" customFormat="1" ht="13.5" spans="6:6">
      <c r="F15130" s="126"/>
    </row>
    <row r="15131" s="64" customFormat="1" ht="13.5" spans="6:6">
      <c r="F15131" s="126"/>
    </row>
    <row r="15132" s="64" customFormat="1" ht="13.5" spans="6:6">
      <c r="F15132" s="126"/>
    </row>
    <row r="15133" s="64" customFormat="1" ht="13.5" spans="6:6">
      <c r="F15133" s="126"/>
    </row>
    <row r="15134" s="64" customFormat="1" ht="13.5" spans="6:6">
      <c r="F15134" s="126"/>
    </row>
    <row r="15135" s="64" customFormat="1" ht="13.5" spans="6:6">
      <c r="F15135" s="126"/>
    </row>
    <row r="15136" s="64" customFormat="1" ht="13.5" spans="6:6">
      <c r="F15136" s="126"/>
    </row>
    <row r="15137" s="64" customFormat="1" ht="13.5" spans="6:6">
      <c r="F15137" s="126"/>
    </row>
    <row r="15138" s="64" customFormat="1" ht="13.5" spans="6:6">
      <c r="F15138" s="126"/>
    </row>
    <row r="15139" s="64" customFormat="1" ht="13.5" spans="6:6">
      <c r="F15139" s="126"/>
    </row>
    <row r="15140" s="64" customFormat="1" ht="13.5" spans="6:6">
      <c r="F15140" s="126"/>
    </row>
    <row r="15141" s="64" customFormat="1" ht="13.5" spans="6:6">
      <c r="F15141" s="126"/>
    </row>
    <row r="15142" s="64" customFormat="1" ht="13.5" spans="6:6">
      <c r="F15142" s="126"/>
    </row>
    <row r="15143" s="64" customFormat="1" ht="13.5" spans="6:6">
      <c r="F15143" s="126"/>
    </row>
    <row r="15144" s="64" customFormat="1" ht="13.5" spans="6:6">
      <c r="F15144" s="126"/>
    </row>
    <row r="15145" s="64" customFormat="1" ht="13.5" spans="6:6">
      <c r="F15145" s="126"/>
    </row>
    <row r="15146" s="64" customFormat="1" ht="13.5" spans="6:6">
      <c r="F15146" s="126"/>
    </row>
    <row r="15147" s="64" customFormat="1" ht="13.5" spans="6:6">
      <c r="F15147" s="126"/>
    </row>
    <row r="15148" s="64" customFormat="1" ht="13.5" spans="6:6">
      <c r="F15148" s="126"/>
    </row>
    <row r="15149" s="64" customFormat="1" ht="13.5" spans="6:6">
      <c r="F15149" s="126"/>
    </row>
    <row r="15150" s="64" customFormat="1" ht="13.5" spans="6:6">
      <c r="F15150" s="126"/>
    </row>
    <row r="15151" s="64" customFormat="1" ht="13.5" spans="6:6">
      <c r="F15151" s="126"/>
    </row>
    <row r="15152" s="64" customFormat="1" ht="13.5" spans="6:6">
      <c r="F15152" s="126"/>
    </row>
    <row r="15153" s="64" customFormat="1" ht="13.5" spans="6:6">
      <c r="F15153" s="126"/>
    </row>
    <row r="15154" s="64" customFormat="1" ht="13.5" spans="6:6">
      <c r="F15154" s="126"/>
    </row>
    <row r="15155" s="64" customFormat="1" ht="13.5" spans="6:6">
      <c r="F15155" s="126"/>
    </row>
    <row r="15156" s="64" customFormat="1" ht="13.5" spans="6:6">
      <c r="F15156" s="126"/>
    </row>
    <row r="15157" s="64" customFormat="1" ht="13.5" spans="6:6">
      <c r="F15157" s="126"/>
    </row>
    <row r="15158" s="64" customFormat="1" ht="13.5" spans="6:6">
      <c r="F15158" s="126"/>
    </row>
    <row r="15159" s="64" customFormat="1" ht="13.5" spans="6:6">
      <c r="F15159" s="126"/>
    </row>
    <row r="15160" s="64" customFormat="1" ht="13.5" spans="6:6">
      <c r="F15160" s="126"/>
    </row>
    <row r="15161" s="64" customFormat="1" ht="13.5" spans="6:6">
      <c r="F15161" s="126"/>
    </row>
    <row r="15162" s="64" customFormat="1" ht="13.5" spans="6:6">
      <c r="F15162" s="126"/>
    </row>
    <row r="15163" s="64" customFormat="1" ht="13.5" spans="6:6">
      <c r="F15163" s="126"/>
    </row>
    <row r="15164" s="64" customFormat="1" ht="13.5" spans="6:6">
      <c r="F15164" s="126"/>
    </row>
    <row r="15165" s="64" customFormat="1" ht="13.5" spans="6:6">
      <c r="F15165" s="126"/>
    </row>
    <row r="15166" s="64" customFormat="1" ht="13.5" spans="6:6">
      <c r="F15166" s="126"/>
    </row>
    <row r="15167" s="64" customFormat="1" ht="13.5" spans="6:6">
      <c r="F15167" s="126"/>
    </row>
    <row r="15168" s="64" customFormat="1" ht="13.5" spans="6:6">
      <c r="F15168" s="126"/>
    </row>
    <row r="15169" s="64" customFormat="1" ht="13.5" spans="6:6">
      <c r="F15169" s="126"/>
    </row>
    <row r="15170" s="64" customFormat="1" ht="13.5" spans="6:6">
      <c r="F15170" s="126"/>
    </row>
    <row r="15171" s="64" customFormat="1" ht="13.5" spans="6:6">
      <c r="F15171" s="126"/>
    </row>
    <row r="15172" s="64" customFormat="1" ht="13.5" spans="6:6">
      <c r="F15172" s="126"/>
    </row>
    <row r="15173" s="64" customFormat="1" ht="13.5" spans="6:6">
      <c r="F15173" s="126"/>
    </row>
    <row r="15174" s="64" customFormat="1" ht="13.5" spans="6:6">
      <c r="F15174" s="126"/>
    </row>
    <row r="15175" s="64" customFormat="1" ht="13.5" spans="6:6">
      <c r="F15175" s="126"/>
    </row>
    <row r="15176" s="64" customFormat="1" ht="13.5" spans="6:6">
      <c r="F15176" s="126"/>
    </row>
    <row r="15177" s="64" customFormat="1" ht="13.5" spans="6:6">
      <c r="F15177" s="126"/>
    </row>
    <row r="15178" s="64" customFormat="1" ht="13.5" spans="6:6">
      <c r="F15178" s="126"/>
    </row>
    <row r="15179" s="64" customFormat="1" ht="13.5" spans="6:6">
      <c r="F15179" s="126"/>
    </row>
    <row r="15180" s="64" customFormat="1" ht="13.5" spans="6:6">
      <c r="F15180" s="126"/>
    </row>
    <row r="15181" s="64" customFormat="1" ht="13.5" spans="6:6">
      <c r="F15181" s="126"/>
    </row>
    <row r="15182" s="64" customFormat="1" ht="13.5" spans="6:6">
      <c r="F15182" s="126"/>
    </row>
    <row r="15183" s="64" customFormat="1" ht="13.5" spans="6:6">
      <c r="F15183" s="126"/>
    </row>
    <row r="15184" s="64" customFormat="1" ht="13.5" spans="6:6">
      <c r="F15184" s="126"/>
    </row>
    <row r="15185" s="64" customFormat="1" ht="13.5" spans="6:6">
      <c r="F15185" s="126"/>
    </row>
    <row r="15186" s="64" customFormat="1" ht="13.5" spans="6:6">
      <c r="F15186" s="126"/>
    </row>
    <row r="15187" s="64" customFormat="1" ht="13.5" spans="6:6">
      <c r="F15187" s="126"/>
    </row>
    <row r="15188" s="64" customFormat="1" ht="13.5" spans="6:6">
      <c r="F15188" s="126"/>
    </row>
    <row r="15189" s="64" customFormat="1" ht="13.5" spans="6:6">
      <c r="F15189" s="126"/>
    </row>
    <row r="15190" s="64" customFormat="1" ht="13.5" spans="6:6">
      <c r="F15190" s="126"/>
    </row>
    <row r="15191" s="64" customFormat="1" ht="13.5" spans="6:6">
      <c r="F15191" s="126"/>
    </row>
    <row r="15192" s="64" customFormat="1" ht="13.5" spans="6:6">
      <c r="F15192" s="126"/>
    </row>
    <row r="15193" s="64" customFormat="1" ht="13.5" spans="6:6">
      <c r="F15193" s="126"/>
    </row>
    <row r="15194" s="64" customFormat="1" ht="13.5" spans="6:6">
      <c r="F15194" s="126"/>
    </row>
    <row r="15195" s="64" customFormat="1" ht="13.5" spans="6:6">
      <c r="F15195" s="126"/>
    </row>
    <row r="15196" s="64" customFormat="1" ht="13.5" spans="6:6">
      <c r="F15196" s="126"/>
    </row>
    <row r="15197" s="64" customFormat="1" ht="13.5" spans="6:6">
      <c r="F15197" s="126"/>
    </row>
    <row r="15198" s="64" customFormat="1" ht="13.5" spans="6:6">
      <c r="F15198" s="126"/>
    </row>
    <row r="15199" s="64" customFormat="1" ht="13.5" spans="6:6">
      <c r="F15199" s="126"/>
    </row>
    <row r="15200" s="64" customFormat="1" ht="13.5" spans="6:6">
      <c r="F15200" s="126"/>
    </row>
    <row r="15201" s="64" customFormat="1" ht="13.5" spans="6:6">
      <c r="F15201" s="126"/>
    </row>
    <row r="15202" s="64" customFormat="1" ht="13.5" spans="6:6">
      <c r="F15202" s="126"/>
    </row>
    <row r="15203" s="64" customFormat="1" ht="13.5" spans="6:6">
      <c r="F15203" s="126"/>
    </row>
    <row r="15204" s="64" customFormat="1" ht="13.5" spans="6:6">
      <c r="F15204" s="126"/>
    </row>
    <row r="15205" s="64" customFormat="1" ht="13.5" spans="6:6">
      <c r="F15205" s="126"/>
    </row>
    <row r="15206" s="64" customFormat="1" ht="13.5" spans="6:6">
      <c r="F15206" s="126"/>
    </row>
    <row r="15207" s="64" customFormat="1" ht="13.5" spans="6:6">
      <c r="F15207" s="126"/>
    </row>
    <row r="15208" s="64" customFormat="1" ht="13.5" spans="6:6">
      <c r="F15208" s="126"/>
    </row>
    <row r="15209" s="64" customFormat="1" ht="13.5" spans="6:6">
      <c r="F15209" s="126"/>
    </row>
    <row r="15210" s="64" customFormat="1" ht="13.5" spans="6:6">
      <c r="F15210" s="126"/>
    </row>
    <row r="15211" s="64" customFormat="1" ht="13.5" spans="6:6">
      <c r="F15211" s="126"/>
    </row>
    <row r="15212" s="64" customFormat="1" ht="13.5" spans="6:6">
      <c r="F15212" s="126"/>
    </row>
    <row r="15213" s="64" customFormat="1" ht="13.5" spans="6:6">
      <c r="F15213" s="126"/>
    </row>
    <row r="15214" s="64" customFormat="1" ht="13.5" spans="6:6">
      <c r="F15214" s="126"/>
    </row>
    <row r="15215" s="64" customFormat="1" ht="13.5" spans="6:6">
      <c r="F15215" s="126"/>
    </row>
    <row r="15216" s="64" customFormat="1" ht="13.5" spans="6:6">
      <c r="F15216" s="126"/>
    </row>
    <row r="15217" s="64" customFormat="1" ht="13.5" spans="6:6">
      <c r="F15217" s="126"/>
    </row>
    <row r="15218" s="64" customFormat="1" ht="13.5" spans="6:6">
      <c r="F15218" s="126"/>
    </row>
    <row r="15219" s="64" customFormat="1" ht="13.5" spans="6:6">
      <c r="F15219" s="126"/>
    </row>
    <row r="15220" s="64" customFormat="1" ht="13.5" spans="6:6">
      <c r="F15220" s="126"/>
    </row>
    <row r="15221" s="64" customFormat="1" ht="13.5" spans="6:6">
      <c r="F15221" s="126"/>
    </row>
    <row r="15222" s="64" customFormat="1" ht="13.5" spans="6:6">
      <c r="F15222" s="126"/>
    </row>
    <row r="15223" s="64" customFormat="1" ht="13.5" spans="6:6">
      <c r="F15223" s="126"/>
    </row>
    <row r="15224" s="64" customFormat="1" ht="13.5" spans="6:6">
      <c r="F15224" s="126"/>
    </row>
    <row r="15225" s="64" customFormat="1" ht="13.5" spans="6:6">
      <c r="F15225" s="126"/>
    </row>
    <row r="15226" s="64" customFormat="1" ht="13.5" spans="6:6">
      <c r="F15226" s="126"/>
    </row>
    <row r="15227" s="64" customFormat="1" ht="13.5" spans="6:6">
      <c r="F15227" s="126"/>
    </row>
    <row r="15228" s="64" customFormat="1" ht="13.5" spans="6:6">
      <c r="F15228" s="126"/>
    </row>
    <row r="15229" s="64" customFormat="1" ht="13.5" spans="6:6">
      <c r="F15229" s="126"/>
    </row>
    <row r="15230" s="64" customFormat="1" ht="13.5" spans="6:6">
      <c r="F15230" s="126"/>
    </row>
    <row r="15231" s="64" customFormat="1" ht="13.5" spans="6:6">
      <c r="F15231" s="126"/>
    </row>
    <row r="15232" s="64" customFormat="1" ht="13.5" spans="6:6">
      <c r="F15232" s="126"/>
    </row>
    <row r="15233" s="64" customFormat="1" ht="13.5" spans="6:6">
      <c r="F15233" s="126"/>
    </row>
    <row r="15234" s="64" customFormat="1" ht="13.5" spans="6:6">
      <c r="F15234" s="126"/>
    </row>
    <row r="15235" s="64" customFormat="1" ht="13.5" spans="6:6">
      <c r="F15235" s="126"/>
    </row>
    <row r="15236" s="64" customFormat="1" ht="13.5" spans="6:6">
      <c r="F15236" s="126"/>
    </row>
    <row r="15237" s="64" customFormat="1" ht="13.5" spans="6:6">
      <c r="F15237" s="126"/>
    </row>
    <row r="15238" s="64" customFormat="1" ht="13.5" spans="6:6">
      <c r="F15238" s="126"/>
    </row>
    <row r="15239" s="64" customFormat="1" ht="13.5" spans="6:6">
      <c r="F15239" s="126"/>
    </row>
    <row r="15240" s="64" customFormat="1" ht="13.5" spans="6:6">
      <c r="F15240" s="126"/>
    </row>
    <row r="15241" s="64" customFormat="1" ht="13.5" spans="6:6">
      <c r="F15241" s="126"/>
    </row>
    <row r="15242" s="64" customFormat="1" ht="13.5" spans="6:6">
      <c r="F15242" s="126"/>
    </row>
    <row r="15243" s="64" customFormat="1" ht="13.5" spans="6:6">
      <c r="F15243" s="126"/>
    </row>
    <row r="15244" s="64" customFormat="1" ht="13.5" spans="6:6">
      <c r="F15244" s="126"/>
    </row>
    <row r="15245" s="64" customFormat="1" ht="13.5" spans="6:6">
      <c r="F15245" s="126"/>
    </row>
    <row r="15246" s="64" customFormat="1" ht="13.5" spans="6:6">
      <c r="F15246" s="126"/>
    </row>
    <row r="15247" s="64" customFormat="1" ht="13.5" spans="6:6">
      <c r="F15247" s="126"/>
    </row>
    <row r="15248" s="64" customFormat="1" ht="13.5" spans="6:6">
      <c r="F15248" s="126"/>
    </row>
    <row r="15249" s="64" customFormat="1" ht="13.5" spans="6:6">
      <c r="F15249" s="126"/>
    </row>
    <row r="15250" s="64" customFormat="1" ht="13.5" spans="6:6">
      <c r="F15250" s="126"/>
    </row>
    <row r="15251" s="64" customFormat="1" ht="13.5" spans="6:6">
      <c r="F15251" s="126"/>
    </row>
    <row r="15252" s="64" customFormat="1" ht="13.5" spans="6:6">
      <c r="F15252" s="126"/>
    </row>
    <row r="15253" s="64" customFormat="1" ht="13.5" spans="6:6">
      <c r="F15253" s="126"/>
    </row>
    <row r="15254" s="64" customFormat="1" ht="13.5" spans="6:6">
      <c r="F15254" s="126"/>
    </row>
    <row r="15255" s="64" customFormat="1" ht="13.5" spans="6:6">
      <c r="F15255" s="126"/>
    </row>
    <row r="15256" s="64" customFormat="1" ht="13.5" spans="6:6">
      <c r="F15256" s="126"/>
    </row>
    <row r="15257" s="64" customFormat="1" ht="13.5" spans="6:6">
      <c r="F15257" s="126"/>
    </row>
    <row r="15258" s="64" customFormat="1" ht="13.5" spans="6:6">
      <c r="F15258" s="126"/>
    </row>
    <row r="15259" s="64" customFormat="1" ht="13.5" spans="6:6">
      <c r="F15259" s="126"/>
    </row>
    <row r="15260" s="64" customFormat="1" ht="13.5" spans="6:6">
      <c r="F15260" s="126"/>
    </row>
    <row r="15261" s="64" customFormat="1" ht="13.5" spans="6:6">
      <c r="F15261" s="126"/>
    </row>
    <row r="15262" s="64" customFormat="1" ht="13.5" spans="6:6">
      <c r="F15262" s="126"/>
    </row>
    <row r="15263" s="64" customFormat="1" ht="13.5" spans="6:6">
      <c r="F15263" s="126"/>
    </row>
    <row r="15264" s="64" customFormat="1" ht="13.5" spans="6:6">
      <c r="F15264" s="126"/>
    </row>
    <row r="15265" s="64" customFormat="1" ht="13.5" spans="6:6">
      <c r="F15265" s="126"/>
    </row>
    <row r="15266" s="64" customFormat="1" ht="13.5" spans="6:6">
      <c r="F15266" s="126"/>
    </row>
    <row r="15267" s="64" customFormat="1" ht="13.5" spans="6:6">
      <c r="F15267" s="126"/>
    </row>
    <row r="15268" s="64" customFormat="1" ht="13.5" spans="6:6">
      <c r="F15268" s="126"/>
    </row>
    <row r="15269" s="64" customFormat="1" ht="13.5" spans="6:6">
      <c r="F15269" s="126"/>
    </row>
    <row r="15270" s="64" customFormat="1" ht="13.5" spans="6:6">
      <c r="F15270" s="126"/>
    </row>
    <row r="15271" s="64" customFormat="1" ht="13.5" spans="6:6">
      <c r="F15271" s="126"/>
    </row>
    <row r="15272" s="64" customFormat="1" ht="13.5" spans="6:6">
      <c r="F15272" s="126"/>
    </row>
    <row r="15273" s="64" customFormat="1" ht="13.5" spans="6:6">
      <c r="F15273" s="126"/>
    </row>
    <row r="15274" s="64" customFormat="1" ht="13.5" spans="6:6">
      <c r="F15274" s="126"/>
    </row>
    <row r="15275" s="64" customFormat="1" ht="13.5" spans="6:6">
      <c r="F15275" s="126"/>
    </row>
    <row r="15276" s="64" customFormat="1" ht="13.5" spans="6:6">
      <c r="F15276" s="126"/>
    </row>
    <row r="15277" s="64" customFormat="1" ht="13.5" spans="6:6">
      <c r="F15277" s="126"/>
    </row>
    <row r="15278" s="64" customFormat="1" ht="13.5" spans="6:6">
      <c r="F15278" s="126"/>
    </row>
    <row r="15279" s="64" customFormat="1" ht="13.5" spans="6:6">
      <c r="F15279" s="126"/>
    </row>
    <row r="15280" s="64" customFormat="1" ht="13.5" spans="6:6">
      <c r="F15280" s="126"/>
    </row>
    <row r="15281" s="64" customFormat="1" ht="13.5" spans="6:6">
      <c r="F15281" s="126"/>
    </row>
    <row r="15282" s="64" customFormat="1" ht="13.5" spans="6:6">
      <c r="F15282" s="126"/>
    </row>
    <row r="15283" s="64" customFormat="1" ht="13.5" spans="6:6">
      <c r="F15283" s="126"/>
    </row>
    <row r="15284" s="64" customFormat="1" ht="13.5" spans="6:6">
      <c r="F15284" s="126"/>
    </row>
    <row r="15285" s="64" customFormat="1" ht="13.5" spans="6:6">
      <c r="F15285" s="126"/>
    </row>
    <row r="15286" s="64" customFormat="1" ht="13.5" spans="6:6">
      <c r="F15286" s="126"/>
    </row>
    <row r="15287" s="64" customFormat="1" ht="13.5" spans="6:6">
      <c r="F15287" s="126"/>
    </row>
    <row r="15288" s="64" customFormat="1" ht="13.5" spans="6:6">
      <c r="F15288" s="126"/>
    </row>
    <row r="15289" s="64" customFormat="1" ht="13.5" spans="6:6">
      <c r="F15289" s="126"/>
    </row>
    <row r="15290" s="64" customFormat="1" ht="13.5" spans="6:6">
      <c r="F15290" s="126"/>
    </row>
    <row r="15291" s="64" customFormat="1" ht="13.5" spans="6:6">
      <c r="F15291" s="126"/>
    </row>
    <row r="15292" s="64" customFormat="1" ht="13.5" spans="6:6">
      <c r="F15292" s="126"/>
    </row>
    <row r="15293" s="64" customFormat="1" ht="13.5" spans="6:6">
      <c r="F15293" s="126"/>
    </row>
    <row r="15294" s="64" customFormat="1" ht="13.5" spans="6:6">
      <c r="F15294" s="126"/>
    </row>
    <row r="15295" s="64" customFormat="1" ht="13.5" spans="6:6">
      <c r="F15295" s="126"/>
    </row>
    <row r="15296" s="64" customFormat="1" ht="13.5" spans="6:6">
      <c r="F15296" s="126"/>
    </row>
    <row r="15297" s="64" customFormat="1" ht="13.5" spans="6:6">
      <c r="F15297" s="126"/>
    </row>
    <row r="15298" s="64" customFormat="1" ht="13.5" spans="6:6">
      <c r="F15298" s="126"/>
    </row>
    <row r="15299" s="64" customFormat="1" ht="13.5" spans="6:6">
      <c r="F15299" s="126"/>
    </row>
    <row r="15300" s="64" customFormat="1" ht="13.5" spans="6:6">
      <c r="F15300" s="126"/>
    </row>
    <row r="15301" s="64" customFormat="1" ht="13.5" spans="6:6">
      <c r="F15301" s="126"/>
    </row>
    <row r="15302" s="64" customFormat="1" ht="13.5" spans="6:6">
      <c r="F15302" s="126"/>
    </row>
    <row r="15303" s="64" customFormat="1" ht="13.5" spans="6:6">
      <c r="F15303" s="126"/>
    </row>
    <row r="15304" s="64" customFormat="1" ht="13.5" spans="6:6">
      <c r="F15304" s="126"/>
    </row>
    <row r="15305" s="64" customFormat="1" ht="13.5" spans="6:6">
      <c r="F15305" s="126"/>
    </row>
    <row r="15306" s="64" customFormat="1" ht="13.5" spans="6:6">
      <c r="F15306" s="126"/>
    </row>
    <row r="15307" s="64" customFormat="1" ht="13.5" spans="6:6">
      <c r="F15307" s="126"/>
    </row>
    <row r="15308" s="64" customFormat="1" ht="13.5" spans="6:6">
      <c r="F15308" s="126"/>
    </row>
    <row r="15309" s="64" customFormat="1" ht="13.5" spans="6:6">
      <c r="F15309" s="126"/>
    </row>
    <row r="15310" s="64" customFormat="1" ht="13.5" spans="6:6">
      <c r="F15310" s="126"/>
    </row>
    <row r="15311" s="64" customFormat="1" ht="13.5" spans="6:6">
      <c r="F15311" s="126"/>
    </row>
    <row r="15312" s="64" customFormat="1" ht="13.5" spans="6:6">
      <c r="F15312" s="126"/>
    </row>
    <row r="15313" s="64" customFormat="1" ht="13.5" spans="6:6">
      <c r="F15313" s="126"/>
    </row>
    <row r="15314" s="64" customFormat="1" ht="13.5" spans="6:6">
      <c r="F15314" s="126"/>
    </row>
    <row r="15315" s="64" customFormat="1" ht="13.5" spans="6:6">
      <c r="F15315" s="126"/>
    </row>
    <row r="15316" s="64" customFormat="1" ht="13.5" spans="6:6">
      <c r="F15316" s="126"/>
    </row>
    <row r="15317" s="64" customFormat="1" ht="13.5" spans="6:6">
      <c r="F15317" s="126"/>
    </row>
    <row r="15318" s="64" customFormat="1" ht="13.5" spans="6:6">
      <c r="F15318" s="126"/>
    </row>
    <row r="15319" s="64" customFormat="1" ht="13.5" spans="6:6">
      <c r="F15319" s="126"/>
    </row>
    <row r="15320" s="64" customFormat="1" ht="13.5" spans="6:6">
      <c r="F15320" s="126"/>
    </row>
    <row r="15321" s="64" customFormat="1" ht="13.5" spans="6:6">
      <c r="F15321" s="126"/>
    </row>
    <row r="15322" s="64" customFormat="1" ht="13.5" spans="6:6">
      <c r="F15322" s="126"/>
    </row>
    <row r="15323" s="64" customFormat="1" ht="13.5" spans="6:6">
      <c r="F15323" s="126"/>
    </row>
    <row r="15324" s="64" customFormat="1" ht="13.5" spans="6:6">
      <c r="F15324" s="126"/>
    </row>
    <row r="15325" s="64" customFormat="1" ht="13.5" spans="6:6">
      <c r="F15325" s="126"/>
    </row>
    <row r="15326" s="64" customFormat="1" ht="13.5" spans="6:6">
      <c r="F15326" s="126"/>
    </row>
    <row r="15327" s="64" customFormat="1" ht="13.5" spans="6:6">
      <c r="F15327" s="126"/>
    </row>
    <row r="15328" s="64" customFormat="1" ht="13.5" spans="6:6">
      <c r="F15328" s="126"/>
    </row>
    <row r="15329" s="64" customFormat="1" ht="13.5" spans="6:6">
      <c r="F15329" s="126"/>
    </row>
    <row r="15330" s="64" customFormat="1" ht="13.5" spans="6:6">
      <c r="F15330" s="126"/>
    </row>
    <row r="15331" s="64" customFormat="1" ht="13.5" spans="6:6">
      <c r="F15331" s="126"/>
    </row>
    <row r="15332" s="64" customFormat="1" ht="13.5" spans="6:6">
      <c r="F15332" s="126"/>
    </row>
    <row r="15333" s="64" customFormat="1" ht="13.5" spans="6:6">
      <c r="F15333" s="126"/>
    </row>
    <row r="15334" s="64" customFormat="1" ht="13.5" spans="6:6">
      <c r="F15334" s="126"/>
    </row>
    <row r="15335" s="64" customFormat="1" ht="13.5" spans="6:6">
      <c r="F15335" s="126"/>
    </row>
    <row r="15336" s="64" customFormat="1" ht="13.5" spans="6:6">
      <c r="F15336" s="126"/>
    </row>
    <row r="15337" s="64" customFormat="1" ht="13.5" spans="6:6">
      <c r="F15337" s="126"/>
    </row>
    <row r="15338" s="64" customFormat="1" ht="13.5" spans="6:6">
      <c r="F15338" s="126"/>
    </row>
    <row r="15339" s="64" customFormat="1" ht="13.5" spans="6:6">
      <c r="F15339" s="126"/>
    </row>
    <row r="15340" s="64" customFormat="1" ht="13.5" spans="6:6">
      <c r="F15340" s="126"/>
    </row>
    <row r="15341" s="64" customFormat="1" ht="13.5" spans="6:6">
      <c r="F15341" s="126"/>
    </row>
    <row r="15342" s="64" customFormat="1" ht="13.5" spans="6:6">
      <c r="F15342" s="126"/>
    </row>
    <row r="15343" s="64" customFormat="1" ht="13.5" spans="6:6">
      <c r="F15343" s="126"/>
    </row>
    <row r="15344" s="64" customFormat="1" ht="13.5" spans="6:6">
      <c r="F15344" s="126"/>
    </row>
    <row r="15345" s="64" customFormat="1" ht="13.5" spans="6:6">
      <c r="F15345" s="126"/>
    </row>
    <row r="15346" s="64" customFormat="1" ht="13.5" spans="6:6">
      <c r="F15346" s="126"/>
    </row>
    <row r="15347" s="64" customFormat="1" ht="13.5" spans="6:6">
      <c r="F15347" s="126"/>
    </row>
    <row r="15348" s="64" customFormat="1" ht="13.5" spans="6:6">
      <c r="F15348" s="126"/>
    </row>
    <row r="15349" s="64" customFormat="1" ht="13.5" spans="6:6">
      <c r="F15349" s="126"/>
    </row>
    <row r="15350" s="64" customFormat="1" ht="13.5" spans="6:6">
      <c r="F15350" s="126"/>
    </row>
    <row r="15351" s="64" customFormat="1" ht="13.5" spans="6:6">
      <c r="F15351" s="126"/>
    </row>
    <row r="15352" s="64" customFormat="1" ht="13.5" spans="6:6">
      <c r="F15352" s="126"/>
    </row>
    <row r="15353" s="64" customFormat="1" ht="13.5" spans="6:6">
      <c r="F15353" s="126"/>
    </row>
    <row r="15354" s="64" customFormat="1" ht="13.5" spans="6:6">
      <c r="F15354" s="126"/>
    </row>
    <row r="15355" s="64" customFormat="1" ht="13.5" spans="6:6">
      <c r="F15355" s="126"/>
    </row>
    <row r="15356" s="64" customFormat="1" ht="13.5" spans="6:6">
      <c r="F15356" s="126"/>
    </row>
    <row r="15357" s="64" customFormat="1" ht="13.5" spans="6:6">
      <c r="F15357" s="126"/>
    </row>
    <row r="15358" s="64" customFormat="1" ht="13.5" spans="6:6">
      <c r="F15358" s="126"/>
    </row>
    <row r="15359" s="64" customFormat="1" ht="13.5" spans="6:6">
      <c r="F15359" s="126"/>
    </row>
    <row r="15360" s="64" customFormat="1" ht="13.5" spans="6:6">
      <c r="F15360" s="126"/>
    </row>
    <row r="15361" s="64" customFormat="1" ht="13.5" spans="6:6">
      <c r="F15361" s="126"/>
    </row>
    <row r="15362" s="64" customFormat="1" ht="13.5" spans="6:6">
      <c r="F15362" s="126"/>
    </row>
    <row r="15363" s="64" customFormat="1" ht="13.5" spans="6:6">
      <c r="F15363" s="126"/>
    </row>
    <row r="15364" s="64" customFormat="1" ht="13.5" spans="6:6">
      <c r="F15364" s="126"/>
    </row>
    <row r="15365" s="64" customFormat="1" ht="13.5" spans="6:6">
      <c r="F15365" s="126"/>
    </row>
    <row r="15366" s="64" customFormat="1" ht="13.5" spans="6:6">
      <c r="F15366" s="126"/>
    </row>
    <row r="15367" s="64" customFormat="1" ht="13.5" spans="6:6">
      <c r="F15367" s="126"/>
    </row>
    <row r="15368" s="64" customFormat="1" ht="13.5" spans="6:6">
      <c r="F15368" s="126"/>
    </row>
    <row r="15369" s="64" customFormat="1" ht="13.5" spans="6:6">
      <c r="F15369" s="126"/>
    </row>
    <row r="15370" s="64" customFormat="1" ht="13.5" spans="6:6">
      <c r="F15370" s="126"/>
    </row>
    <row r="15371" s="64" customFormat="1" ht="13.5" spans="6:6">
      <c r="F15371" s="126"/>
    </row>
    <row r="15372" s="64" customFormat="1" ht="13.5" spans="6:6">
      <c r="F15372" s="126"/>
    </row>
    <row r="15373" s="64" customFormat="1" ht="13.5" spans="6:6">
      <c r="F15373" s="126"/>
    </row>
    <row r="15374" s="64" customFormat="1" ht="13.5" spans="6:6">
      <c r="F15374" s="126"/>
    </row>
    <row r="15375" s="64" customFormat="1" ht="13.5" spans="6:6">
      <c r="F15375" s="126"/>
    </row>
    <row r="15376" s="64" customFormat="1" ht="13.5" spans="6:6">
      <c r="F15376" s="126"/>
    </row>
    <row r="15377" s="64" customFormat="1" ht="13.5" spans="6:6">
      <c r="F15377" s="126"/>
    </row>
    <row r="15378" s="64" customFormat="1" ht="13.5" spans="6:6">
      <c r="F15378" s="126"/>
    </row>
    <row r="15379" s="64" customFormat="1" ht="13.5" spans="6:6">
      <c r="F15379" s="126"/>
    </row>
    <row r="15380" s="64" customFormat="1" ht="13.5" spans="6:6">
      <c r="F15380" s="126"/>
    </row>
    <row r="15381" s="64" customFormat="1" ht="13.5" spans="6:6">
      <c r="F15381" s="126"/>
    </row>
    <row r="15382" s="64" customFormat="1" ht="13.5" spans="6:6">
      <c r="F15382" s="126"/>
    </row>
    <row r="15383" s="64" customFormat="1" ht="13.5" spans="6:6">
      <c r="F15383" s="126"/>
    </row>
    <row r="15384" s="64" customFormat="1" ht="13.5" spans="6:6">
      <c r="F15384" s="126"/>
    </row>
    <row r="15385" s="64" customFormat="1" ht="13.5" spans="6:6">
      <c r="F15385" s="126"/>
    </row>
    <row r="15386" s="64" customFormat="1" ht="13.5" spans="6:6">
      <c r="F15386" s="126"/>
    </row>
    <row r="15387" s="64" customFormat="1" ht="13.5" spans="6:6">
      <c r="F15387" s="126"/>
    </row>
    <row r="15388" s="64" customFormat="1" ht="13.5" spans="6:6">
      <c r="F15388" s="126"/>
    </row>
    <row r="15389" s="64" customFormat="1" ht="13.5" spans="6:6">
      <c r="F15389" s="126"/>
    </row>
    <row r="15390" s="64" customFormat="1" ht="13.5" spans="6:6">
      <c r="F15390" s="126"/>
    </row>
    <row r="15391" s="64" customFormat="1" ht="13.5" spans="6:6">
      <c r="F15391" s="126"/>
    </row>
    <row r="15392" s="64" customFormat="1" ht="13.5" spans="6:6">
      <c r="F15392" s="126"/>
    </row>
    <row r="15393" s="64" customFormat="1" ht="13.5" spans="6:6">
      <c r="F15393" s="126"/>
    </row>
    <row r="15394" s="64" customFormat="1" ht="13.5" spans="6:6">
      <c r="F15394" s="126"/>
    </row>
    <row r="15395" s="64" customFormat="1" ht="13.5" spans="6:6">
      <c r="F15395" s="126"/>
    </row>
    <row r="15396" s="64" customFormat="1" ht="13.5" spans="6:6">
      <c r="F15396" s="126"/>
    </row>
    <row r="15397" s="64" customFormat="1" ht="13.5" spans="6:6">
      <c r="F15397" s="126"/>
    </row>
    <row r="15398" s="64" customFormat="1" ht="13.5" spans="6:6">
      <c r="F15398" s="126"/>
    </row>
    <row r="15399" s="64" customFormat="1" ht="13.5" spans="6:6">
      <c r="F15399" s="126"/>
    </row>
    <row r="15400" s="64" customFormat="1" ht="13.5" spans="6:6">
      <c r="F15400" s="126"/>
    </row>
    <row r="15401" s="64" customFormat="1" ht="13.5" spans="6:6">
      <c r="F15401" s="126"/>
    </row>
    <row r="15402" s="64" customFormat="1" ht="13.5" spans="6:6">
      <c r="F15402" s="126"/>
    </row>
    <row r="15403" s="64" customFormat="1" ht="13.5" spans="6:6">
      <c r="F15403" s="126"/>
    </row>
    <row r="15404" s="64" customFormat="1" ht="13.5" spans="6:6">
      <c r="F15404" s="126"/>
    </row>
    <row r="15405" s="64" customFormat="1" ht="13.5" spans="6:6">
      <c r="F15405" s="126"/>
    </row>
    <row r="15406" s="64" customFormat="1" ht="13.5" spans="6:6">
      <c r="F15406" s="126"/>
    </row>
    <row r="15407" s="64" customFormat="1" ht="13.5" spans="6:6">
      <c r="F15407" s="126"/>
    </row>
    <row r="15408" s="64" customFormat="1" ht="13.5" spans="6:6">
      <c r="F15408" s="126"/>
    </row>
    <row r="15409" s="64" customFormat="1" ht="13.5" spans="6:6">
      <c r="F15409" s="126"/>
    </row>
    <row r="15410" s="64" customFormat="1" ht="13.5" spans="6:6">
      <c r="F15410" s="126"/>
    </row>
    <row r="15411" s="64" customFormat="1" ht="13.5" spans="6:6">
      <c r="F15411" s="126"/>
    </row>
    <row r="15412" s="64" customFormat="1" ht="13.5" spans="6:6">
      <c r="F15412" s="126"/>
    </row>
    <row r="15413" s="64" customFormat="1" ht="13.5" spans="6:6">
      <c r="F15413" s="126"/>
    </row>
    <row r="15414" s="64" customFormat="1" ht="13.5" spans="6:6">
      <c r="F15414" s="126"/>
    </row>
    <row r="15415" s="64" customFormat="1" ht="13.5" spans="6:6">
      <c r="F15415" s="126"/>
    </row>
    <row r="15416" s="64" customFormat="1" ht="13.5" spans="6:6">
      <c r="F15416" s="126"/>
    </row>
    <row r="15417" s="64" customFormat="1" ht="13.5" spans="6:6">
      <c r="F15417" s="126"/>
    </row>
    <row r="15418" s="64" customFormat="1" ht="13.5" spans="6:6">
      <c r="F15418" s="126"/>
    </row>
    <row r="15419" s="64" customFormat="1" ht="13.5" spans="6:6">
      <c r="F15419" s="126"/>
    </row>
    <row r="15420" s="64" customFormat="1" ht="13.5" spans="6:6">
      <c r="F15420" s="126"/>
    </row>
    <row r="15421" s="64" customFormat="1" ht="13.5" spans="6:6">
      <c r="F15421" s="126"/>
    </row>
    <row r="15422" s="64" customFormat="1" ht="13.5" spans="6:6">
      <c r="F15422" s="126"/>
    </row>
    <row r="15423" s="64" customFormat="1" ht="13.5" spans="6:6">
      <c r="F15423" s="126"/>
    </row>
    <row r="15424" s="64" customFormat="1" ht="13.5" spans="6:6">
      <c r="F15424" s="126"/>
    </row>
    <row r="15425" s="64" customFormat="1" ht="13.5" spans="6:6">
      <c r="F15425" s="126"/>
    </row>
    <row r="15426" s="64" customFormat="1" ht="13.5" spans="6:6">
      <c r="F15426" s="126"/>
    </row>
    <row r="15427" s="64" customFormat="1" ht="13.5" spans="6:6">
      <c r="F15427" s="126"/>
    </row>
    <row r="15428" s="64" customFormat="1" ht="13.5" spans="6:6">
      <c r="F15428" s="126"/>
    </row>
    <row r="15429" s="64" customFormat="1" ht="13.5" spans="6:6">
      <c r="F15429" s="126"/>
    </row>
    <row r="15430" s="64" customFormat="1" ht="13.5" spans="6:6">
      <c r="F15430" s="126"/>
    </row>
    <row r="15431" s="64" customFormat="1" ht="13.5" spans="6:6">
      <c r="F15431" s="126"/>
    </row>
    <row r="15432" s="64" customFormat="1" ht="13.5" spans="6:6">
      <c r="F15432" s="126"/>
    </row>
    <row r="15433" s="64" customFormat="1" ht="13.5" spans="6:6">
      <c r="F15433" s="126"/>
    </row>
    <row r="15434" s="64" customFormat="1" ht="13.5" spans="6:6">
      <c r="F15434" s="126"/>
    </row>
    <row r="15435" s="64" customFormat="1" ht="13.5" spans="6:6">
      <c r="F15435" s="126"/>
    </row>
    <row r="15436" s="64" customFormat="1" ht="13.5" spans="6:6">
      <c r="F15436" s="126"/>
    </row>
    <row r="15437" s="64" customFormat="1" ht="13.5" spans="6:6">
      <c r="F15437" s="126"/>
    </row>
    <row r="15438" s="64" customFormat="1" ht="13.5" spans="6:6">
      <c r="F15438" s="126"/>
    </row>
    <row r="15439" s="64" customFormat="1" ht="13.5" spans="6:6">
      <c r="F15439" s="126"/>
    </row>
    <row r="15440" s="64" customFormat="1" ht="13.5" spans="6:6">
      <c r="F15440" s="126"/>
    </row>
    <row r="15441" s="64" customFormat="1" ht="13.5" spans="6:6">
      <c r="F15441" s="126"/>
    </row>
    <row r="15442" s="64" customFormat="1" ht="13.5" spans="6:6">
      <c r="F15442" s="126"/>
    </row>
    <row r="15443" s="64" customFormat="1" ht="13.5" spans="6:6">
      <c r="F15443" s="126"/>
    </row>
    <row r="15444" s="64" customFormat="1" ht="13.5" spans="6:6">
      <c r="F15444" s="126"/>
    </row>
    <row r="15445" s="64" customFormat="1" ht="13.5" spans="6:6">
      <c r="F15445" s="126"/>
    </row>
    <row r="15446" s="64" customFormat="1" ht="13.5" spans="6:6">
      <c r="F15446" s="126"/>
    </row>
    <row r="15447" s="64" customFormat="1" ht="13.5" spans="6:6">
      <c r="F15447" s="126"/>
    </row>
    <row r="15448" s="64" customFormat="1" ht="13.5" spans="6:6">
      <c r="F15448" s="126"/>
    </row>
    <row r="15449" s="64" customFormat="1" ht="13.5" spans="6:6">
      <c r="F15449" s="126"/>
    </row>
    <row r="15450" s="64" customFormat="1" ht="13.5" spans="6:6">
      <c r="F15450" s="126"/>
    </row>
    <row r="15451" s="64" customFormat="1" ht="13.5" spans="6:6">
      <c r="F15451" s="126"/>
    </row>
    <row r="15452" s="64" customFormat="1" ht="13.5" spans="6:6">
      <c r="F15452" s="126"/>
    </row>
    <row r="15453" s="64" customFormat="1" ht="13.5" spans="6:6">
      <c r="F15453" s="126"/>
    </row>
    <row r="15454" s="64" customFormat="1" ht="13.5" spans="6:6">
      <c r="F15454" s="126"/>
    </row>
    <row r="15455" s="64" customFormat="1" ht="13.5" spans="6:6">
      <c r="F15455" s="126"/>
    </row>
    <row r="15456" s="64" customFormat="1" ht="13.5" spans="6:6">
      <c r="F15456" s="126"/>
    </row>
    <row r="15457" s="64" customFormat="1" ht="13.5" spans="6:6">
      <c r="F15457" s="126"/>
    </row>
    <row r="15458" s="64" customFormat="1" ht="13.5" spans="6:6">
      <c r="F15458" s="126"/>
    </row>
    <row r="15459" s="64" customFormat="1" ht="13.5" spans="6:6">
      <c r="F15459" s="126"/>
    </row>
    <row r="15460" s="64" customFormat="1" ht="13.5" spans="6:6">
      <c r="F15460" s="126"/>
    </row>
    <row r="15461" s="64" customFormat="1" ht="13.5" spans="6:6">
      <c r="F15461" s="126"/>
    </row>
    <row r="15462" s="64" customFormat="1" ht="13.5" spans="6:6">
      <c r="F15462" s="126"/>
    </row>
    <row r="15463" s="64" customFormat="1" ht="13.5" spans="6:6">
      <c r="F15463" s="126"/>
    </row>
    <row r="15464" s="64" customFormat="1" ht="13.5" spans="6:6">
      <c r="F15464" s="126"/>
    </row>
    <row r="15465" s="64" customFormat="1" ht="13.5" spans="6:6">
      <c r="F15465" s="126"/>
    </row>
    <row r="15466" s="64" customFormat="1" ht="13.5" spans="6:6">
      <c r="F15466" s="126"/>
    </row>
    <row r="15467" s="64" customFormat="1" ht="13.5" spans="6:6">
      <c r="F15467" s="126"/>
    </row>
    <row r="15468" s="64" customFormat="1" ht="13.5" spans="6:6">
      <c r="F15468" s="126"/>
    </row>
    <row r="15469" s="64" customFormat="1" ht="13.5" spans="6:6">
      <c r="F15469" s="126"/>
    </row>
    <row r="15470" s="64" customFormat="1" ht="13.5" spans="6:6">
      <c r="F15470" s="126"/>
    </row>
    <row r="15471" s="64" customFormat="1" ht="13.5" spans="6:6">
      <c r="F15471" s="126"/>
    </row>
    <row r="15472" s="64" customFormat="1" ht="13.5" spans="6:6">
      <c r="F15472" s="126"/>
    </row>
    <row r="15473" s="64" customFormat="1" ht="13.5" spans="6:6">
      <c r="F15473" s="126"/>
    </row>
    <row r="15474" s="64" customFormat="1" ht="13.5" spans="6:6">
      <c r="F15474" s="126"/>
    </row>
    <row r="15475" s="64" customFormat="1" ht="13.5" spans="6:6">
      <c r="F15475" s="126"/>
    </row>
    <row r="15476" s="64" customFormat="1" ht="13.5" spans="6:6">
      <c r="F15476" s="126"/>
    </row>
    <row r="15477" s="64" customFormat="1" ht="13.5" spans="6:6">
      <c r="F15477" s="126"/>
    </row>
    <row r="15478" s="64" customFormat="1" ht="13.5" spans="6:6">
      <c r="F15478" s="126"/>
    </row>
    <row r="15479" s="64" customFormat="1" ht="13.5" spans="6:6">
      <c r="F15479" s="126"/>
    </row>
    <row r="15480" s="64" customFormat="1" ht="13.5" spans="6:6">
      <c r="F15480" s="126"/>
    </row>
    <row r="15481" s="64" customFormat="1" ht="13.5" spans="6:6">
      <c r="F15481" s="126"/>
    </row>
    <row r="15482" s="64" customFormat="1" ht="13.5" spans="6:6">
      <c r="F15482" s="126"/>
    </row>
    <row r="15483" s="64" customFormat="1" ht="13.5" spans="6:6">
      <c r="F15483" s="126"/>
    </row>
    <row r="15484" s="64" customFormat="1" ht="13.5" spans="6:6">
      <c r="F15484" s="126"/>
    </row>
    <row r="15485" s="64" customFormat="1" ht="13.5" spans="6:6">
      <c r="F15485" s="126"/>
    </row>
    <row r="15486" s="64" customFormat="1" ht="13.5" spans="6:6">
      <c r="F15486" s="126"/>
    </row>
    <row r="15487" s="64" customFormat="1" ht="13.5" spans="6:6">
      <c r="F15487" s="126"/>
    </row>
    <row r="15488" s="64" customFormat="1" ht="13.5" spans="6:6">
      <c r="F15488" s="126"/>
    </row>
    <row r="15489" s="64" customFormat="1" ht="13.5" spans="6:6">
      <c r="F15489" s="126"/>
    </row>
    <row r="15490" s="64" customFormat="1" ht="13.5" spans="6:6">
      <c r="F15490" s="126"/>
    </row>
    <row r="15491" s="64" customFormat="1" ht="13.5" spans="6:6">
      <c r="F15491" s="126"/>
    </row>
    <row r="15492" s="64" customFormat="1" ht="13.5" spans="6:6">
      <c r="F15492" s="126"/>
    </row>
    <row r="15493" s="64" customFormat="1" ht="13.5" spans="6:6">
      <c r="F15493" s="126"/>
    </row>
    <row r="15494" s="64" customFormat="1" ht="13.5" spans="6:6">
      <c r="F15494" s="126"/>
    </row>
    <row r="15495" s="64" customFormat="1" ht="13.5" spans="6:6">
      <c r="F15495" s="126"/>
    </row>
    <row r="15496" s="64" customFormat="1" ht="13.5" spans="6:6">
      <c r="F15496" s="126"/>
    </row>
    <row r="15497" s="64" customFormat="1" ht="13.5" spans="6:6">
      <c r="F15497" s="126"/>
    </row>
    <row r="15498" s="64" customFormat="1" ht="13.5" spans="6:6">
      <c r="F15498" s="126"/>
    </row>
    <row r="15499" s="64" customFormat="1" ht="13.5" spans="6:6">
      <c r="F15499" s="126"/>
    </row>
    <row r="15500" s="64" customFormat="1" ht="13.5" spans="6:6">
      <c r="F15500" s="126"/>
    </row>
    <row r="15501" s="64" customFormat="1" ht="13.5" spans="6:6">
      <c r="F15501" s="126"/>
    </row>
    <row r="15502" s="64" customFormat="1" ht="13.5" spans="6:6">
      <c r="F15502" s="126"/>
    </row>
    <row r="15503" s="64" customFormat="1" ht="13.5" spans="6:6">
      <c r="F15503" s="126"/>
    </row>
    <row r="15504" s="64" customFormat="1" ht="13.5" spans="6:6">
      <c r="F15504" s="126"/>
    </row>
    <row r="15505" s="64" customFormat="1" ht="13.5" spans="6:6">
      <c r="F15505" s="126"/>
    </row>
    <row r="15506" s="64" customFormat="1" ht="13.5" spans="6:6">
      <c r="F15506" s="126"/>
    </row>
    <row r="15507" s="64" customFormat="1" ht="13.5" spans="6:6">
      <c r="F15507" s="126"/>
    </row>
    <row r="15508" s="64" customFormat="1" ht="13.5" spans="6:6">
      <c r="F15508" s="126"/>
    </row>
    <row r="15509" s="64" customFormat="1" ht="13.5" spans="6:6">
      <c r="F15509" s="126"/>
    </row>
    <row r="15510" s="64" customFormat="1" ht="13.5" spans="6:6">
      <c r="F15510" s="126"/>
    </row>
    <row r="15511" s="64" customFormat="1" ht="13.5" spans="6:6">
      <c r="F15511" s="126"/>
    </row>
    <row r="15512" s="64" customFormat="1" ht="13.5" spans="6:6">
      <c r="F15512" s="126"/>
    </row>
    <row r="15513" s="64" customFormat="1" ht="13.5" spans="6:6">
      <c r="F15513" s="126"/>
    </row>
    <row r="15514" s="64" customFormat="1" ht="13.5" spans="6:6">
      <c r="F15514" s="126"/>
    </row>
    <row r="15515" s="64" customFormat="1" ht="13.5" spans="6:6">
      <c r="F15515" s="126"/>
    </row>
    <row r="15516" s="64" customFormat="1" ht="13.5" spans="6:6">
      <c r="F15516" s="126"/>
    </row>
    <row r="15517" s="64" customFormat="1" ht="13.5" spans="6:6">
      <c r="F15517" s="126"/>
    </row>
    <row r="15518" s="64" customFormat="1" ht="13.5" spans="6:6">
      <c r="F15518" s="126"/>
    </row>
    <row r="15519" s="64" customFormat="1" ht="13.5" spans="6:6">
      <c r="F15519" s="126"/>
    </row>
    <row r="15520" s="64" customFormat="1" ht="13.5" spans="6:6">
      <c r="F15520" s="126"/>
    </row>
    <row r="15521" s="64" customFormat="1" ht="13.5" spans="6:6">
      <c r="F15521" s="126"/>
    </row>
    <row r="15522" s="64" customFormat="1" ht="13.5" spans="6:6">
      <c r="F15522" s="126"/>
    </row>
    <row r="15523" s="64" customFormat="1" ht="13.5" spans="6:6">
      <c r="F15523" s="126"/>
    </row>
    <row r="15524" s="64" customFormat="1" ht="13.5" spans="6:6">
      <c r="F15524" s="126"/>
    </row>
    <row r="15525" s="64" customFormat="1" ht="13.5" spans="6:6">
      <c r="F15525" s="126"/>
    </row>
    <row r="15526" s="64" customFormat="1" ht="13.5" spans="6:6">
      <c r="F15526" s="126"/>
    </row>
    <row r="15527" s="64" customFormat="1" ht="13.5" spans="6:6">
      <c r="F15527" s="126"/>
    </row>
    <row r="15528" s="64" customFormat="1" ht="13.5" spans="6:6">
      <c r="F15528" s="126"/>
    </row>
    <row r="15529" s="64" customFormat="1" ht="13.5" spans="6:6">
      <c r="F15529" s="126"/>
    </row>
    <row r="15530" s="64" customFormat="1" ht="13.5" spans="6:6">
      <c r="F15530" s="126"/>
    </row>
    <row r="15531" s="64" customFormat="1" ht="13.5" spans="6:6">
      <c r="F15531" s="126"/>
    </row>
    <row r="15532" s="64" customFormat="1" ht="13.5" spans="6:6">
      <c r="F15532" s="126"/>
    </row>
    <row r="15533" s="64" customFormat="1" ht="13.5" spans="6:6">
      <c r="F15533" s="126"/>
    </row>
    <row r="15534" s="64" customFormat="1" ht="13.5" spans="6:6">
      <c r="F15534" s="126"/>
    </row>
    <row r="15535" s="64" customFormat="1" ht="13.5" spans="6:6">
      <c r="F15535" s="126"/>
    </row>
    <row r="15536" s="64" customFormat="1" ht="13.5" spans="6:6">
      <c r="F15536" s="126"/>
    </row>
    <row r="15537" s="64" customFormat="1" ht="13.5" spans="6:6">
      <c r="F15537" s="126"/>
    </row>
    <row r="15538" s="64" customFormat="1" ht="13.5" spans="6:6">
      <c r="F15538" s="126"/>
    </row>
    <row r="15539" s="64" customFormat="1" ht="13.5" spans="6:6">
      <c r="F15539" s="126"/>
    </row>
    <row r="15540" s="64" customFormat="1" ht="13.5" spans="6:6">
      <c r="F15540" s="126"/>
    </row>
    <row r="15541" s="64" customFormat="1" ht="13.5" spans="6:6">
      <c r="F15541" s="126"/>
    </row>
    <row r="15542" s="64" customFormat="1" ht="13.5" spans="6:6">
      <c r="F15542" s="126"/>
    </row>
    <row r="15543" s="64" customFormat="1" ht="13.5" spans="6:6">
      <c r="F15543" s="126"/>
    </row>
    <row r="15544" s="64" customFormat="1" ht="13.5" spans="6:6">
      <c r="F15544" s="126"/>
    </row>
    <row r="15545" s="64" customFormat="1" ht="13.5" spans="6:6">
      <c r="F15545" s="126"/>
    </row>
    <row r="15546" s="64" customFormat="1" ht="13.5" spans="6:6">
      <c r="F15546" s="126"/>
    </row>
    <row r="15547" s="64" customFormat="1" ht="13.5" spans="6:6">
      <c r="F15547" s="126"/>
    </row>
    <row r="15548" s="64" customFormat="1" ht="13.5" spans="6:6">
      <c r="F15548" s="126"/>
    </row>
    <row r="15549" s="64" customFormat="1" ht="13.5" spans="6:6">
      <c r="F15549" s="126"/>
    </row>
    <row r="15550" s="64" customFormat="1" ht="13.5" spans="6:6">
      <c r="F15550" s="126"/>
    </row>
    <row r="15551" s="64" customFormat="1" ht="13.5" spans="6:6">
      <c r="F15551" s="126"/>
    </row>
    <row r="15552" s="64" customFormat="1" ht="13.5" spans="6:6">
      <c r="F15552" s="126"/>
    </row>
    <row r="15553" s="64" customFormat="1" ht="13.5" spans="6:6">
      <c r="F15553" s="126"/>
    </row>
    <row r="15554" s="64" customFormat="1" ht="13.5" spans="6:6">
      <c r="F15554" s="126"/>
    </row>
    <row r="15555" s="64" customFormat="1" ht="13.5" spans="6:6">
      <c r="F15555" s="126"/>
    </row>
    <row r="15556" s="64" customFormat="1" ht="13.5" spans="6:6">
      <c r="F15556" s="126"/>
    </row>
    <row r="15557" s="64" customFormat="1" ht="13.5" spans="6:6">
      <c r="F15557" s="126"/>
    </row>
    <row r="15558" s="64" customFormat="1" ht="13.5" spans="6:6">
      <c r="F15558" s="126"/>
    </row>
    <row r="15559" s="64" customFormat="1" ht="13.5" spans="6:6">
      <c r="F15559" s="126"/>
    </row>
    <row r="15560" s="64" customFormat="1" ht="13.5" spans="6:6">
      <c r="F15560" s="126"/>
    </row>
    <row r="15561" s="64" customFormat="1" ht="13.5" spans="6:6">
      <c r="F15561" s="126"/>
    </row>
    <row r="15562" s="64" customFormat="1" ht="13.5" spans="6:6">
      <c r="F15562" s="126"/>
    </row>
    <row r="15563" s="64" customFormat="1" ht="13.5" spans="6:6">
      <c r="F15563" s="126"/>
    </row>
    <row r="15564" s="64" customFormat="1" ht="13.5" spans="6:6">
      <c r="F15564" s="126"/>
    </row>
    <row r="15565" s="64" customFormat="1" ht="13.5" spans="6:6">
      <c r="F15565" s="126"/>
    </row>
    <row r="15566" s="64" customFormat="1" ht="13.5" spans="6:6">
      <c r="F15566" s="126"/>
    </row>
    <row r="15567" s="64" customFormat="1" ht="13.5" spans="6:6">
      <c r="F15567" s="126"/>
    </row>
    <row r="15568" s="64" customFormat="1" ht="13.5" spans="6:6">
      <c r="F15568" s="126"/>
    </row>
    <row r="15569" s="64" customFormat="1" ht="13.5" spans="6:6">
      <c r="F15569" s="126"/>
    </row>
    <row r="15570" s="64" customFormat="1" ht="13.5" spans="6:6">
      <c r="F15570" s="126"/>
    </row>
    <row r="15571" s="64" customFormat="1" ht="13.5" spans="6:6">
      <c r="F15571" s="126"/>
    </row>
    <row r="15572" s="64" customFormat="1" ht="13.5" spans="6:6">
      <c r="F15572" s="126"/>
    </row>
    <row r="15573" s="64" customFormat="1" ht="13.5" spans="6:6">
      <c r="F15573" s="126"/>
    </row>
    <row r="15574" s="64" customFormat="1" ht="13.5" spans="6:6">
      <c r="F15574" s="126"/>
    </row>
    <row r="15575" s="64" customFormat="1" ht="13.5" spans="6:6">
      <c r="F15575" s="126"/>
    </row>
    <row r="15576" s="64" customFormat="1" ht="13.5" spans="6:6">
      <c r="F15576" s="126"/>
    </row>
    <row r="15577" s="64" customFormat="1" ht="13.5" spans="6:6">
      <c r="F15577" s="126"/>
    </row>
    <row r="15578" s="64" customFormat="1" ht="13.5" spans="6:6">
      <c r="F15578" s="126"/>
    </row>
    <row r="15579" s="64" customFormat="1" ht="13.5" spans="6:6">
      <c r="F15579" s="126"/>
    </row>
    <row r="15580" s="64" customFormat="1" ht="13.5" spans="6:6">
      <c r="F15580" s="126"/>
    </row>
    <row r="15581" s="64" customFormat="1" ht="13.5" spans="6:6">
      <c r="F15581" s="126"/>
    </row>
    <row r="15582" s="64" customFormat="1" ht="13.5" spans="6:6">
      <c r="F15582" s="126"/>
    </row>
    <row r="15583" s="64" customFormat="1" ht="13.5" spans="6:6">
      <c r="F15583" s="126"/>
    </row>
    <row r="15584" s="64" customFormat="1" ht="13.5" spans="6:6">
      <c r="F15584" s="126"/>
    </row>
    <row r="15585" s="64" customFormat="1" ht="13.5" spans="6:6">
      <c r="F15585" s="126"/>
    </row>
    <row r="15586" s="64" customFormat="1" ht="13.5" spans="6:6">
      <c r="F15586" s="126"/>
    </row>
    <row r="15587" s="64" customFormat="1" ht="13.5" spans="6:6">
      <c r="F15587" s="126"/>
    </row>
    <row r="15588" s="64" customFormat="1" ht="13.5" spans="6:6">
      <c r="F15588" s="126"/>
    </row>
    <row r="15589" s="64" customFormat="1" ht="13.5" spans="6:6">
      <c r="F15589" s="126"/>
    </row>
    <row r="15590" s="64" customFormat="1" ht="13.5" spans="6:6">
      <c r="F15590" s="126"/>
    </row>
    <row r="15591" s="64" customFormat="1" ht="13.5" spans="6:6">
      <c r="F15591" s="126"/>
    </row>
    <row r="15592" s="64" customFormat="1" ht="13.5" spans="6:6">
      <c r="F15592" s="126"/>
    </row>
    <row r="15593" s="64" customFormat="1" ht="13.5" spans="6:6">
      <c r="F15593" s="126"/>
    </row>
    <row r="15594" s="64" customFormat="1" ht="13.5" spans="6:6">
      <c r="F15594" s="126"/>
    </row>
    <row r="15595" s="64" customFormat="1" ht="13.5" spans="6:6">
      <c r="F15595" s="126"/>
    </row>
    <row r="15596" s="64" customFormat="1" ht="13.5" spans="6:6">
      <c r="F15596" s="126"/>
    </row>
    <row r="15597" s="64" customFormat="1" ht="13.5" spans="6:6">
      <c r="F15597" s="126"/>
    </row>
    <row r="15598" s="64" customFormat="1" ht="13.5" spans="6:6">
      <c r="F15598" s="126"/>
    </row>
    <row r="15599" s="64" customFormat="1" ht="13.5" spans="6:6">
      <c r="F15599" s="126"/>
    </row>
    <row r="15600" s="64" customFormat="1" ht="13.5" spans="6:6">
      <c r="F15600" s="126"/>
    </row>
    <row r="15601" s="64" customFormat="1" ht="13.5" spans="6:6">
      <c r="F15601" s="126"/>
    </row>
    <row r="15602" s="64" customFormat="1" ht="13.5" spans="6:6">
      <c r="F15602" s="126"/>
    </row>
    <row r="15603" s="64" customFormat="1" ht="13.5" spans="6:6">
      <c r="F15603" s="126"/>
    </row>
    <row r="15604" s="64" customFormat="1" ht="13.5" spans="6:6">
      <c r="F15604" s="126"/>
    </row>
    <row r="15605" s="64" customFormat="1" ht="13.5" spans="6:6">
      <c r="F15605" s="126"/>
    </row>
    <row r="15606" s="64" customFormat="1" ht="13.5" spans="6:6">
      <c r="F15606" s="126"/>
    </row>
    <row r="15607" s="64" customFormat="1" ht="13.5" spans="6:6">
      <c r="F15607" s="126"/>
    </row>
    <row r="15608" s="64" customFormat="1" ht="13.5" spans="6:6">
      <c r="F15608" s="126"/>
    </row>
    <row r="15609" s="64" customFormat="1" ht="13.5" spans="6:6">
      <c r="F15609" s="126"/>
    </row>
    <row r="15610" s="64" customFormat="1" ht="13.5" spans="6:6">
      <c r="F15610" s="126"/>
    </row>
    <row r="15611" s="64" customFormat="1" ht="13.5" spans="6:6">
      <c r="F15611" s="126"/>
    </row>
    <row r="15612" s="64" customFormat="1" ht="13.5" spans="6:6">
      <c r="F15612" s="126"/>
    </row>
    <row r="15613" s="64" customFormat="1" ht="13.5" spans="6:6">
      <c r="F15613" s="126"/>
    </row>
    <row r="15614" s="64" customFormat="1" ht="13.5" spans="6:6">
      <c r="F15614" s="126"/>
    </row>
    <row r="15615" s="64" customFormat="1" ht="13.5" spans="6:6">
      <c r="F15615" s="126"/>
    </row>
    <row r="15616" s="64" customFormat="1" ht="13.5" spans="6:6">
      <c r="F15616" s="126"/>
    </row>
    <row r="15617" s="64" customFormat="1" ht="13.5" spans="6:6">
      <c r="F15617" s="126"/>
    </row>
    <row r="15618" s="64" customFormat="1" ht="13.5" spans="6:6">
      <c r="F15618" s="126"/>
    </row>
    <row r="15619" s="64" customFormat="1" ht="13.5" spans="6:6">
      <c r="F15619" s="126"/>
    </row>
    <row r="15620" s="64" customFormat="1" ht="13.5" spans="6:6">
      <c r="F15620" s="126"/>
    </row>
    <row r="15621" s="64" customFormat="1" ht="13.5" spans="6:6">
      <c r="F15621" s="126"/>
    </row>
    <row r="15622" s="64" customFormat="1" ht="13.5" spans="6:6">
      <c r="F15622" s="126"/>
    </row>
    <row r="15623" s="64" customFormat="1" ht="13.5" spans="6:6">
      <c r="F15623" s="126"/>
    </row>
    <row r="15624" s="64" customFormat="1" ht="13.5" spans="6:6">
      <c r="F15624" s="126"/>
    </row>
    <row r="15625" s="64" customFormat="1" ht="13.5" spans="6:6">
      <c r="F15625" s="126"/>
    </row>
    <row r="15626" s="64" customFormat="1" ht="13.5" spans="6:6">
      <c r="F15626" s="126"/>
    </row>
    <row r="15627" s="64" customFormat="1" ht="13.5" spans="6:6">
      <c r="F15627" s="126"/>
    </row>
    <row r="15628" s="64" customFormat="1" ht="13.5" spans="6:6">
      <c r="F15628" s="126"/>
    </row>
    <row r="15629" s="64" customFormat="1" ht="13.5" spans="6:6">
      <c r="F15629" s="126"/>
    </row>
    <row r="15630" s="64" customFormat="1" ht="13.5" spans="6:6">
      <c r="F15630" s="126"/>
    </row>
    <row r="15631" s="64" customFormat="1" ht="13.5" spans="6:6">
      <c r="F15631" s="126"/>
    </row>
    <row r="15632" s="64" customFormat="1" ht="13.5" spans="6:6">
      <c r="F15632" s="126"/>
    </row>
    <row r="15633" s="64" customFormat="1" ht="13.5" spans="6:6">
      <c r="F15633" s="126"/>
    </row>
    <row r="15634" s="64" customFormat="1" ht="13.5" spans="6:6">
      <c r="F15634" s="126"/>
    </row>
    <row r="15635" s="64" customFormat="1" ht="13.5" spans="6:6">
      <c r="F15635" s="126"/>
    </row>
    <row r="15636" s="64" customFormat="1" ht="13.5" spans="6:6">
      <c r="F15636" s="126"/>
    </row>
    <row r="15637" s="64" customFormat="1" ht="13.5" spans="6:6">
      <c r="F15637" s="126"/>
    </row>
    <row r="15638" s="64" customFormat="1" ht="13.5" spans="6:6">
      <c r="F15638" s="126"/>
    </row>
    <row r="15639" s="64" customFormat="1" ht="13.5" spans="6:6">
      <c r="F15639" s="126"/>
    </row>
    <row r="15640" s="64" customFormat="1" ht="13.5" spans="6:6">
      <c r="F15640" s="126"/>
    </row>
    <row r="15641" s="64" customFormat="1" ht="13.5" spans="6:6">
      <c r="F15641" s="126"/>
    </row>
    <row r="15642" s="64" customFormat="1" ht="13.5" spans="6:6">
      <c r="F15642" s="126"/>
    </row>
    <row r="15643" s="64" customFormat="1" ht="13.5" spans="6:6">
      <c r="F15643" s="126"/>
    </row>
    <row r="15644" s="64" customFormat="1" ht="13.5" spans="6:6">
      <c r="F15644" s="126"/>
    </row>
    <row r="15645" s="64" customFormat="1" ht="13.5" spans="6:6">
      <c r="F15645" s="126"/>
    </row>
    <row r="15646" s="64" customFormat="1" ht="13.5" spans="6:6">
      <c r="F15646" s="126"/>
    </row>
    <row r="15647" s="64" customFormat="1" ht="13.5" spans="6:6">
      <c r="F15647" s="126"/>
    </row>
    <row r="15648" s="64" customFormat="1" ht="13.5" spans="6:6">
      <c r="F15648" s="126"/>
    </row>
    <row r="15649" s="64" customFormat="1" ht="13.5" spans="6:6">
      <c r="F15649" s="126"/>
    </row>
    <row r="15650" s="64" customFormat="1" ht="13.5" spans="6:6">
      <c r="F15650" s="126"/>
    </row>
    <row r="15651" s="64" customFormat="1" ht="13.5" spans="6:6">
      <c r="F15651" s="126"/>
    </row>
    <row r="15652" s="64" customFormat="1" ht="13.5" spans="6:6">
      <c r="F15652" s="126"/>
    </row>
    <row r="15653" s="64" customFormat="1" ht="13.5" spans="6:6">
      <c r="F15653" s="126"/>
    </row>
    <row r="15654" s="64" customFormat="1" ht="13.5" spans="6:6">
      <c r="F15654" s="126"/>
    </row>
    <row r="15655" s="64" customFormat="1" ht="13.5" spans="6:6">
      <c r="F15655" s="126"/>
    </row>
    <row r="15656" s="64" customFormat="1" ht="13.5" spans="6:6">
      <c r="F15656" s="126"/>
    </row>
    <row r="15657" s="64" customFormat="1" ht="13.5" spans="6:6">
      <c r="F15657" s="126"/>
    </row>
    <row r="15658" s="64" customFormat="1" ht="13.5" spans="6:6">
      <c r="F15658" s="126"/>
    </row>
    <row r="15659" s="64" customFormat="1" ht="13.5" spans="6:6">
      <c r="F15659" s="126"/>
    </row>
    <row r="15660" s="64" customFormat="1" ht="13.5" spans="6:6">
      <c r="F15660" s="126"/>
    </row>
    <row r="15661" s="64" customFormat="1" ht="13.5" spans="6:6">
      <c r="F15661" s="126"/>
    </row>
    <row r="15662" s="64" customFormat="1" ht="13.5" spans="6:6">
      <c r="F15662" s="126"/>
    </row>
    <row r="15663" s="64" customFormat="1" ht="13.5" spans="6:6">
      <c r="F15663" s="126"/>
    </row>
    <row r="15664" s="64" customFormat="1" ht="13.5" spans="6:6">
      <c r="F15664" s="126"/>
    </row>
    <row r="15665" s="64" customFormat="1" ht="13.5" spans="6:6">
      <c r="F15665" s="126"/>
    </row>
    <row r="15666" s="64" customFormat="1" ht="13.5" spans="6:6">
      <c r="F15666" s="126"/>
    </row>
    <row r="15667" s="64" customFormat="1" ht="13.5" spans="6:6">
      <c r="F15667" s="126"/>
    </row>
    <row r="15668" s="64" customFormat="1" ht="13.5" spans="6:6">
      <c r="F15668" s="126"/>
    </row>
    <row r="15669" s="64" customFormat="1" ht="13.5" spans="6:6">
      <c r="F15669" s="126"/>
    </row>
    <row r="15670" s="64" customFormat="1" ht="13.5" spans="6:6">
      <c r="F15670" s="126"/>
    </row>
    <row r="15671" s="64" customFormat="1" ht="13.5" spans="6:6">
      <c r="F15671" s="126"/>
    </row>
    <row r="15672" s="64" customFormat="1" ht="13.5" spans="6:6">
      <c r="F15672" s="126"/>
    </row>
    <row r="15673" s="64" customFormat="1" ht="13.5" spans="6:6">
      <c r="F15673" s="126"/>
    </row>
    <row r="15674" s="64" customFormat="1" ht="13.5" spans="6:6">
      <c r="F15674" s="126"/>
    </row>
    <row r="15675" s="64" customFormat="1" ht="13.5" spans="6:6">
      <c r="F15675" s="126"/>
    </row>
    <row r="15676" s="64" customFormat="1" ht="13.5" spans="6:6">
      <c r="F15676" s="126"/>
    </row>
    <row r="15677" s="64" customFormat="1" ht="13.5" spans="6:6">
      <c r="F15677" s="126"/>
    </row>
    <row r="15678" s="64" customFormat="1" ht="13.5" spans="6:6">
      <c r="F15678" s="126"/>
    </row>
    <row r="15679" s="64" customFormat="1" ht="13.5" spans="6:6">
      <c r="F15679" s="126"/>
    </row>
    <row r="15680" s="64" customFormat="1" ht="13.5" spans="6:6">
      <c r="F15680" s="126"/>
    </row>
    <row r="15681" s="64" customFormat="1" ht="13.5" spans="6:6">
      <c r="F15681" s="126"/>
    </row>
    <row r="15682" s="64" customFormat="1" ht="13.5" spans="6:6">
      <c r="F15682" s="126"/>
    </row>
    <row r="15683" s="64" customFormat="1" ht="13.5" spans="6:6">
      <c r="F15683" s="126"/>
    </row>
    <row r="15684" s="64" customFormat="1" ht="13.5" spans="6:6">
      <c r="F15684" s="126"/>
    </row>
    <row r="15685" s="64" customFormat="1" ht="13.5" spans="6:6">
      <c r="F15685" s="126"/>
    </row>
    <row r="15686" s="64" customFormat="1" ht="13.5" spans="6:6">
      <c r="F15686" s="126"/>
    </row>
    <row r="15687" s="64" customFormat="1" ht="13.5" spans="6:6">
      <c r="F15687" s="126"/>
    </row>
    <row r="15688" s="64" customFormat="1" ht="13.5" spans="6:6">
      <c r="F15688" s="126"/>
    </row>
    <row r="15689" s="64" customFormat="1" ht="13.5" spans="6:6">
      <c r="F15689" s="126"/>
    </row>
    <row r="15690" s="64" customFormat="1" ht="13.5" spans="6:6">
      <c r="F15690" s="126"/>
    </row>
    <row r="15691" s="64" customFormat="1" ht="13.5" spans="6:6">
      <c r="F15691" s="126"/>
    </row>
    <row r="15692" s="64" customFormat="1" ht="13.5" spans="6:6">
      <c r="F15692" s="126"/>
    </row>
    <row r="15693" s="64" customFormat="1" ht="13.5" spans="6:6">
      <c r="F15693" s="126"/>
    </row>
    <row r="15694" s="64" customFormat="1" ht="13.5" spans="6:6">
      <c r="F15694" s="126"/>
    </row>
    <row r="15695" s="64" customFormat="1" ht="13.5" spans="6:6">
      <c r="F15695" s="126"/>
    </row>
    <row r="15696" s="64" customFormat="1" ht="13.5" spans="6:6">
      <c r="F15696" s="126"/>
    </row>
    <row r="15697" s="64" customFormat="1" ht="13.5" spans="6:6">
      <c r="F15697" s="126"/>
    </row>
    <row r="15698" s="64" customFormat="1" ht="13.5" spans="6:6">
      <c r="F15698" s="126"/>
    </row>
    <row r="15699" s="64" customFormat="1" ht="13.5" spans="6:6">
      <c r="F15699" s="126"/>
    </row>
    <row r="15700" s="64" customFormat="1" ht="13.5" spans="6:6">
      <c r="F15700" s="126"/>
    </row>
    <row r="15701" s="64" customFormat="1" ht="13.5" spans="6:6">
      <c r="F15701" s="126"/>
    </row>
    <row r="15702" s="64" customFormat="1" ht="13.5" spans="6:6">
      <c r="F15702" s="126"/>
    </row>
    <row r="15703" s="64" customFormat="1" ht="13.5" spans="6:6">
      <c r="F15703" s="126"/>
    </row>
    <row r="15704" s="64" customFormat="1" ht="13.5" spans="6:6">
      <c r="F15704" s="126"/>
    </row>
    <row r="15705" s="64" customFormat="1" ht="13.5" spans="6:6">
      <c r="F15705" s="126"/>
    </row>
    <row r="15706" s="64" customFormat="1" ht="13.5" spans="6:6">
      <c r="F15706" s="126"/>
    </row>
    <row r="15707" s="64" customFormat="1" ht="13.5" spans="6:6">
      <c r="F15707" s="126"/>
    </row>
    <row r="15708" s="64" customFormat="1" ht="13.5" spans="6:6">
      <c r="F15708" s="126"/>
    </row>
    <row r="15709" s="64" customFormat="1" ht="13.5" spans="6:6">
      <c r="F15709" s="126"/>
    </row>
    <row r="15710" s="64" customFormat="1" ht="13.5" spans="6:6">
      <c r="F15710" s="126"/>
    </row>
    <row r="15711" s="64" customFormat="1" ht="13.5" spans="6:6">
      <c r="F15711" s="126"/>
    </row>
    <row r="15712" s="64" customFormat="1" ht="13.5" spans="6:6">
      <c r="F15712" s="126"/>
    </row>
    <row r="15713" s="64" customFormat="1" ht="13.5" spans="6:6">
      <c r="F15713" s="126"/>
    </row>
    <row r="15714" s="64" customFormat="1" ht="13.5" spans="6:6">
      <c r="F15714" s="126"/>
    </row>
    <row r="15715" s="64" customFormat="1" ht="13.5" spans="6:6">
      <c r="F15715" s="126"/>
    </row>
    <row r="15716" s="64" customFormat="1" ht="13.5" spans="6:6">
      <c r="F15716" s="126"/>
    </row>
    <row r="15717" s="64" customFormat="1" ht="13.5" spans="6:6">
      <c r="F15717" s="126"/>
    </row>
    <row r="15718" s="64" customFormat="1" ht="13.5" spans="6:6">
      <c r="F15718" s="126"/>
    </row>
    <row r="15719" s="64" customFormat="1" ht="13.5" spans="6:6">
      <c r="F15719" s="126"/>
    </row>
    <row r="15720" s="64" customFormat="1" ht="13.5" spans="6:6">
      <c r="F15720" s="126"/>
    </row>
    <row r="15721" s="64" customFormat="1" ht="13.5" spans="6:6">
      <c r="F15721" s="126"/>
    </row>
    <row r="15722" s="64" customFormat="1" ht="13.5" spans="6:6">
      <c r="F15722" s="126"/>
    </row>
    <row r="15723" s="64" customFormat="1" ht="13.5" spans="6:6">
      <c r="F15723" s="126"/>
    </row>
    <row r="15724" s="64" customFormat="1" ht="13.5" spans="6:6">
      <c r="F15724" s="126"/>
    </row>
    <row r="15725" s="64" customFormat="1" ht="13.5" spans="6:6">
      <c r="F15725" s="126"/>
    </row>
    <row r="15726" s="64" customFormat="1" ht="13.5" spans="6:6">
      <c r="F15726" s="126"/>
    </row>
    <row r="15727" s="64" customFormat="1" ht="13.5" spans="6:6">
      <c r="F15727" s="126"/>
    </row>
    <row r="15728" s="64" customFormat="1" ht="13.5" spans="6:6">
      <c r="F15728" s="126"/>
    </row>
    <row r="15729" s="64" customFormat="1" ht="13.5" spans="6:6">
      <c r="F15729" s="126"/>
    </row>
    <row r="15730" s="64" customFormat="1" ht="13.5" spans="6:6">
      <c r="F15730" s="126"/>
    </row>
    <row r="15731" s="64" customFormat="1" ht="13.5" spans="6:6">
      <c r="F15731" s="126"/>
    </row>
    <row r="15732" s="64" customFormat="1" ht="13.5" spans="6:6">
      <c r="F15732" s="126"/>
    </row>
    <row r="15733" s="64" customFormat="1" ht="13.5" spans="6:6">
      <c r="F15733" s="126"/>
    </row>
    <row r="15734" s="64" customFormat="1" ht="13.5" spans="6:6">
      <c r="F15734" s="126"/>
    </row>
    <row r="15735" s="64" customFormat="1" ht="13.5" spans="6:6">
      <c r="F15735" s="126"/>
    </row>
    <row r="15736" s="64" customFormat="1" ht="13.5" spans="6:6">
      <c r="F15736" s="126"/>
    </row>
    <row r="15737" s="64" customFormat="1" ht="13.5" spans="6:6">
      <c r="F15737" s="126"/>
    </row>
    <row r="15738" s="64" customFormat="1" ht="13.5" spans="6:6">
      <c r="F15738" s="126"/>
    </row>
    <row r="15739" s="64" customFormat="1" ht="13.5" spans="6:6">
      <c r="F15739" s="126"/>
    </row>
    <row r="15740" s="64" customFormat="1" ht="13.5" spans="6:6">
      <c r="F15740" s="126"/>
    </row>
    <row r="15741" s="64" customFormat="1" ht="13.5" spans="6:6">
      <c r="F15741" s="126"/>
    </row>
    <row r="15742" s="64" customFormat="1" ht="13.5" spans="6:6">
      <c r="F15742" s="126"/>
    </row>
    <row r="15743" s="64" customFormat="1" ht="13.5" spans="6:6">
      <c r="F15743" s="126"/>
    </row>
    <row r="15744" s="64" customFormat="1" ht="13.5" spans="6:6">
      <c r="F15744" s="126"/>
    </row>
    <row r="15745" s="64" customFormat="1" ht="13.5" spans="6:6">
      <c r="F15745" s="126"/>
    </row>
    <row r="15746" s="64" customFormat="1" ht="13.5" spans="6:6">
      <c r="F15746" s="126"/>
    </row>
    <row r="15747" s="64" customFormat="1" ht="13.5" spans="6:6">
      <c r="F15747" s="126"/>
    </row>
    <row r="15748" s="64" customFormat="1" ht="13.5" spans="6:6">
      <c r="F15748" s="126"/>
    </row>
    <row r="15749" s="64" customFormat="1" ht="13.5" spans="6:6">
      <c r="F15749" s="126"/>
    </row>
    <row r="15750" s="64" customFormat="1" ht="13.5" spans="6:6">
      <c r="F15750" s="126"/>
    </row>
    <row r="15751" s="64" customFormat="1" ht="13.5" spans="6:6">
      <c r="F15751" s="126"/>
    </row>
    <row r="15752" s="64" customFormat="1" ht="13.5" spans="6:6">
      <c r="F15752" s="126"/>
    </row>
    <row r="15753" s="64" customFormat="1" ht="13.5" spans="6:6">
      <c r="F15753" s="126"/>
    </row>
    <row r="15754" s="64" customFormat="1" ht="13.5" spans="6:6">
      <c r="F15754" s="126"/>
    </row>
    <row r="15755" s="64" customFormat="1" ht="13.5" spans="6:6">
      <c r="F15755" s="126"/>
    </row>
    <row r="15756" s="64" customFormat="1" ht="13.5" spans="6:6">
      <c r="F15756" s="126"/>
    </row>
    <row r="15757" s="64" customFormat="1" ht="13.5" spans="6:6">
      <c r="F15757" s="126"/>
    </row>
    <row r="15758" s="64" customFormat="1" ht="13.5" spans="6:6">
      <c r="F15758" s="126"/>
    </row>
    <row r="15759" s="64" customFormat="1" ht="13.5" spans="6:6">
      <c r="F15759" s="126"/>
    </row>
    <row r="15760" s="64" customFormat="1" ht="13.5" spans="6:6">
      <c r="F15760" s="126"/>
    </row>
    <row r="15761" s="64" customFormat="1" ht="13.5" spans="6:6">
      <c r="F15761" s="126"/>
    </row>
    <row r="15762" s="64" customFormat="1" ht="13.5" spans="6:6">
      <c r="F15762" s="126"/>
    </row>
    <row r="15763" s="64" customFormat="1" ht="13.5" spans="6:6">
      <c r="F15763" s="126"/>
    </row>
    <row r="15764" s="64" customFormat="1" ht="13.5" spans="6:6">
      <c r="F15764" s="126"/>
    </row>
    <row r="15765" s="64" customFormat="1" ht="13.5" spans="6:6">
      <c r="F15765" s="126"/>
    </row>
    <row r="15766" s="64" customFormat="1" ht="13.5" spans="6:6">
      <c r="F15766" s="126"/>
    </row>
    <row r="15767" s="64" customFormat="1" ht="13.5" spans="6:6">
      <c r="F15767" s="126"/>
    </row>
    <row r="15768" s="64" customFormat="1" ht="13.5" spans="6:6">
      <c r="F15768" s="126"/>
    </row>
    <row r="15769" s="64" customFormat="1" ht="13.5" spans="6:6">
      <c r="F15769" s="126"/>
    </row>
    <row r="15770" s="64" customFormat="1" ht="13.5" spans="6:6">
      <c r="F15770" s="126"/>
    </row>
    <row r="15771" s="64" customFormat="1" ht="13.5" spans="6:6">
      <c r="F15771" s="126"/>
    </row>
    <row r="15772" s="64" customFormat="1" ht="13.5" spans="6:6">
      <c r="F15772" s="126"/>
    </row>
    <row r="15773" s="64" customFormat="1" ht="13.5" spans="6:6">
      <c r="F15773" s="126"/>
    </row>
    <row r="15774" s="64" customFormat="1" ht="13.5" spans="6:6">
      <c r="F15774" s="126"/>
    </row>
    <row r="15775" s="64" customFormat="1" ht="13.5" spans="6:6">
      <c r="F15775" s="126"/>
    </row>
    <row r="15776" s="64" customFormat="1" ht="13.5" spans="6:6">
      <c r="F15776" s="126"/>
    </row>
    <row r="15777" s="64" customFormat="1" ht="13.5" spans="6:6">
      <c r="F15777" s="126"/>
    </row>
    <row r="15778" s="64" customFormat="1" ht="13.5" spans="6:6">
      <c r="F15778" s="126"/>
    </row>
    <row r="15779" s="64" customFormat="1" ht="13.5" spans="6:6">
      <c r="F15779" s="126"/>
    </row>
    <row r="15780" s="64" customFormat="1" ht="13.5" spans="6:6">
      <c r="F15780" s="126"/>
    </row>
    <row r="15781" s="64" customFormat="1" ht="13.5" spans="6:6">
      <c r="F15781" s="126"/>
    </row>
    <row r="15782" s="64" customFormat="1" ht="13.5" spans="6:6">
      <c r="F15782" s="126"/>
    </row>
    <row r="15783" s="64" customFormat="1" ht="13.5" spans="6:6">
      <c r="F15783" s="126"/>
    </row>
    <row r="15784" s="64" customFormat="1" ht="13.5" spans="6:6">
      <c r="F15784" s="126"/>
    </row>
    <row r="15785" s="64" customFormat="1" ht="13.5" spans="6:6">
      <c r="F15785" s="126"/>
    </row>
    <row r="15786" s="64" customFormat="1" ht="13.5" spans="6:6">
      <c r="F15786" s="126"/>
    </row>
    <row r="15787" s="64" customFormat="1" ht="13.5" spans="6:6">
      <c r="F15787" s="126"/>
    </row>
    <row r="15788" s="64" customFormat="1" ht="13.5" spans="6:6">
      <c r="F15788" s="126"/>
    </row>
    <row r="15789" s="64" customFormat="1" ht="13.5" spans="6:6">
      <c r="F15789" s="126"/>
    </row>
    <row r="15790" s="64" customFormat="1" ht="13.5" spans="6:6">
      <c r="F15790" s="126"/>
    </row>
    <row r="15791" s="64" customFormat="1" ht="13.5" spans="6:6">
      <c r="F15791" s="126"/>
    </row>
    <row r="15792" s="64" customFormat="1" ht="13.5" spans="6:6">
      <c r="F15792" s="126"/>
    </row>
    <row r="15793" s="64" customFormat="1" ht="13.5" spans="6:6">
      <c r="F15793" s="126"/>
    </row>
    <row r="15794" s="64" customFormat="1" ht="13.5" spans="6:6">
      <c r="F15794" s="126"/>
    </row>
    <row r="15795" s="64" customFormat="1" ht="13.5" spans="6:6">
      <c r="F15795" s="126"/>
    </row>
    <row r="15796" s="64" customFormat="1" ht="13.5" spans="6:6">
      <c r="F15796" s="126"/>
    </row>
    <row r="15797" s="64" customFormat="1" ht="13.5" spans="6:6">
      <c r="F15797" s="126"/>
    </row>
    <row r="15798" s="64" customFormat="1" ht="13.5" spans="6:6">
      <c r="F15798" s="126"/>
    </row>
    <row r="15799" s="64" customFormat="1" ht="13.5" spans="6:6">
      <c r="F15799" s="126"/>
    </row>
    <row r="15800" s="64" customFormat="1" ht="13.5" spans="6:6">
      <c r="F15800" s="126"/>
    </row>
    <row r="15801" s="64" customFormat="1" ht="13.5" spans="6:6">
      <c r="F15801" s="126"/>
    </row>
    <row r="15802" s="64" customFormat="1" ht="13.5" spans="6:6">
      <c r="F15802" s="126"/>
    </row>
    <row r="15803" s="64" customFormat="1" ht="13.5" spans="6:6">
      <c r="F15803" s="126"/>
    </row>
    <row r="15804" s="64" customFormat="1" ht="13.5" spans="6:6">
      <c r="F15804" s="126"/>
    </row>
    <row r="15805" s="64" customFormat="1" ht="13.5" spans="6:6">
      <c r="F15805" s="126"/>
    </row>
    <row r="15806" s="64" customFormat="1" ht="13.5" spans="6:6">
      <c r="F15806" s="126"/>
    </row>
    <row r="15807" s="64" customFormat="1" ht="13.5" spans="6:6">
      <c r="F15807" s="126"/>
    </row>
    <row r="15808" s="64" customFormat="1" ht="13.5" spans="6:6">
      <c r="F15808" s="126"/>
    </row>
    <row r="15809" s="64" customFormat="1" ht="13.5" spans="6:6">
      <c r="F15809" s="126"/>
    </row>
    <row r="15810" s="64" customFormat="1" ht="13.5" spans="6:6">
      <c r="F15810" s="126"/>
    </row>
    <row r="15811" s="64" customFormat="1" ht="13.5" spans="6:6">
      <c r="F15811" s="126"/>
    </row>
    <row r="15812" s="64" customFormat="1" ht="13.5" spans="6:6">
      <c r="F15812" s="126"/>
    </row>
    <row r="15813" s="64" customFormat="1" ht="13.5" spans="6:6">
      <c r="F15813" s="126"/>
    </row>
    <row r="15814" s="64" customFormat="1" ht="13.5" spans="6:6">
      <c r="F15814" s="126"/>
    </row>
    <row r="15815" s="64" customFormat="1" ht="13.5" spans="6:6">
      <c r="F15815" s="126"/>
    </row>
    <row r="15816" s="64" customFormat="1" ht="13.5" spans="6:6">
      <c r="F15816" s="126"/>
    </row>
    <row r="15817" s="64" customFormat="1" ht="13.5" spans="6:6">
      <c r="F15817" s="126"/>
    </row>
    <row r="15818" s="64" customFormat="1" ht="13.5" spans="6:6">
      <c r="F15818" s="126"/>
    </row>
    <row r="15819" s="64" customFormat="1" ht="13.5" spans="6:6">
      <c r="F15819" s="126"/>
    </row>
    <row r="15820" s="64" customFormat="1" ht="13.5" spans="6:6">
      <c r="F15820" s="126"/>
    </row>
    <row r="15821" s="64" customFormat="1" ht="13.5" spans="6:6">
      <c r="F15821" s="126"/>
    </row>
    <row r="15822" s="64" customFormat="1" ht="13.5" spans="6:6">
      <c r="F15822" s="126"/>
    </row>
    <row r="15823" s="64" customFormat="1" ht="13.5" spans="6:6">
      <c r="F15823" s="126"/>
    </row>
    <row r="15824" s="64" customFormat="1" ht="13.5" spans="6:6">
      <c r="F15824" s="126"/>
    </row>
    <row r="15825" s="64" customFormat="1" ht="13.5" spans="6:6">
      <c r="F15825" s="126"/>
    </row>
    <row r="15826" s="64" customFormat="1" ht="13.5" spans="6:6">
      <c r="F15826" s="126"/>
    </row>
    <row r="15827" s="64" customFormat="1" ht="13.5" spans="6:6">
      <c r="F15827" s="126"/>
    </row>
    <row r="15828" s="64" customFormat="1" ht="13.5" spans="6:6">
      <c r="F15828" s="126"/>
    </row>
    <row r="15829" s="64" customFormat="1" ht="13.5" spans="6:6">
      <c r="F15829" s="126"/>
    </row>
    <row r="15830" s="64" customFormat="1" ht="13.5" spans="6:6">
      <c r="F15830" s="126"/>
    </row>
    <row r="15831" s="64" customFormat="1" ht="13.5" spans="6:6">
      <c r="F15831" s="126"/>
    </row>
    <row r="15832" s="64" customFormat="1" ht="13.5" spans="6:6">
      <c r="F15832" s="126"/>
    </row>
    <row r="15833" s="64" customFormat="1" ht="13.5" spans="6:6">
      <c r="F15833" s="126"/>
    </row>
    <row r="15834" s="64" customFormat="1" ht="13.5" spans="6:6">
      <c r="F15834" s="126"/>
    </row>
    <row r="15835" s="64" customFormat="1" ht="13.5" spans="6:6">
      <c r="F15835" s="126"/>
    </row>
    <row r="15836" s="64" customFormat="1" ht="13.5" spans="6:6">
      <c r="F15836" s="126"/>
    </row>
    <row r="15837" s="64" customFormat="1" ht="13.5" spans="6:6">
      <c r="F15837" s="126"/>
    </row>
    <row r="15838" s="64" customFormat="1" ht="13.5" spans="6:6">
      <c r="F15838" s="126"/>
    </row>
    <row r="15839" s="64" customFormat="1" ht="13.5" spans="6:6">
      <c r="F15839" s="126"/>
    </row>
    <row r="15840" s="64" customFormat="1" ht="13.5" spans="6:6">
      <c r="F15840" s="126"/>
    </row>
    <row r="15841" s="64" customFormat="1" ht="13.5" spans="6:6">
      <c r="F15841" s="126"/>
    </row>
    <row r="15842" s="64" customFormat="1" ht="13.5" spans="6:6">
      <c r="F15842" s="126"/>
    </row>
    <row r="15843" s="64" customFormat="1" ht="13.5" spans="6:6">
      <c r="F15843" s="126"/>
    </row>
    <row r="15844" s="64" customFormat="1" ht="13.5" spans="6:6">
      <c r="F15844" s="126"/>
    </row>
    <row r="15845" s="64" customFormat="1" ht="13.5" spans="6:6">
      <c r="F15845" s="126"/>
    </row>
    <row r="15846" s="64" customFormat="1" ht="13.5" spans="6:6">
      <c r="F15846" s="126"/>
    </row>
    <row r="15847" s="64" customFormat="1" ht="13.5" spans="6:6">
      <c r="F15847" s="126"/>
    </row>
    <row r="15848" s="64" customFormat="1" ht="13.5" spans="6:6">
      <c r="F15848" s="126"/>
    </row>
    <row r="15849" s="64" customFormat="1" ht="13.5" spans="6:6">
      <c r="F15849" s="126"/>
    </row>
    <row r="15850" s="64" customFormat="1" ht="13.5" spans="6:6">
      <c r="F15850" s="126"/>
    </row>
    <row r="15851" s="64" customFormat="1" ht="13.5" spans="6:6">
      <c r="F15851" s="126"/>
    </row>
    <row r="15852" s="64" customFormat="1" ht="13.5" spans="6:6">
      <c r="F15852" s="126"/>
    </row>
    <row r="15853" s="64" customFormat="1" ht="13.5" spans="6:6">
      <c r="F15853" s="126"/>
    </row>
    <row r="15854" s="64" customFormat="1" ht="13.5" spans="6:6">
      <c r="F15854" s="126"/>
    </row>
    <row r="15855" s="64" customFormat="1" ht="13.5" spans="6:6">
      <c r="F15855" s="126"/>
    </row>
    <row r="15856" s="64" customFormat="1" ht="13.5" spans="6:6">
      <c r="F15856" s="126"/>
    </row>
    <row r="15857" s="64" customFormat="1" ht="13.5" spans="6:6">
      <c r="F15857" s="126"/>
    </row>
    <row r="15858" s="64" customFormat="1" ht="13.5" spans="6:6">
      <c r="F15858" s="126"/>
    </row>
    <row r="15859" s="64" customFormat="1" ht="13.5" spans="6:6">
      <c r="F15859" s="126"/>
    </row>
    <row r="15860" s="64" customFormat="1" ht="13.5" spans="6:6">
      <c r="F15860" s="126"/>
    </row>
    <row r="15861" s="64" customFormat="1" ht="13.5" spans="6:6">
      <c r="F15861" s="126"/>
    </row>
    <row r="15862" s="64" customFormat="1" ht="13.5" spans="6:6">
      <c r="F15862" s="126"/>
    </row>
    <row r="15863" s="64" customFormat="1" ht="13.5" spans="6:6">
      <c r="F15863" s="126"/>
    </row>
    <row r="15864" s="64" customFormat="1" ht="13.5" spans="6:6">
      <c r="F15864" s="126"/>
    </row>
    <row r="15865" s="64" customFormat="1" ht="13.5" spans="6:6">
      <c r="F15865" s="126"/>
    </row>
    <row r="15866" s="64" customFormat="1" ht="13.5" spans="6:6">
      <c r="F15866" s="126"/>
    </row>
    <row r="15867" s="64" customFormat="1" ht="13.5" spans="6:6">
      <c r="F15867" s="126"/>
    </row>
    <row r="15868" s="64" customFormat="1" ht="13.5" spans="6:6">
      <c r="F15868" s="126"/>
    </row>
    <row r="15869" s="64" customFormat="1" ht="13.5" spans="6:6">
      <c r="F15869" s="126"/>
    </row>
    <row r="15870" s="64" customFormat="1" ht="13.5" spans="6:6">
      <c r="F15870" s="126"/>
    </row>
    <row r="15871" s="64" customFormat="1" ht="13.5" spans="6:6">
      <c r="F15871" s="126"/>
    </row>
    <row r="15872" s="64" customFormat="1" ht="13.5" spans="6:6">
      <c r="F15872" s="126"/>
    </row>
    <row r="15873" s="64" customFormat="1" ht="13.5" spans="6:6">
      <c r="F15873" s="126"/>
    </row>
    <row r="15874" s="64" customFormat="1" ht="13.5" spans="6:6">
      <c r="F15874" s="126"/>
    </row>
    <row r="15875" s="64" customFormat="1" ht="13.5" spans="6:6">
      <c r="F15875" s="126"/>
    </row>
    <row r="15876" s="64" customFormat="1" ht="13.5" spans="6:6">
      <c r="F15876" s="126"/>
    </row>
    <row r="15877" s="64" customFormat="1" ht="13.5" spans="6:6">
      <c r="F15877" s="126"/>
    </row>
    <row r="15878" s="64" customFormat="1" ht="13.5" spans="6:6">
      <c r="F15878" s="126"/>
    </row>
    <row r="15879" s="64" customFormat="1" ht="13.5" spans="6:6">
      <c r="F15879" s="126"/>
    </row>
    <row r="15880" s="64" customFormat="1" ht="13.5" spans="6:6">
      <c r="F15880" s="126"/>
    </row>
    <row r="15881" s="64" customFormat="1" ht="13.5" spans="6:6">
      <c r="F15881" s="126"/>
    </row>
    <row r="15882" s="64" customFormat="1" ht="13.5" spans="6:6">
      <c r="F15882" s="126"/>
    </row>
    <row r="15883" s="64" customFormat="1" ht="13.5" spans="6:6">
      <c r="F15883" s="126"/>
    </row>
    <row r="15884" s="64" customFormat="1" ht="13.5" spans="6:6">
      <c r="F15884" s="126"/>
    </row>
    <row r="15885" s="64" customFormat="1" ht="13.5" spans="6:6">
      <c r="F15885" s="126"/>
    </row>
    <row r="15886" s="64" customFormat="1" ht="13.5" spans="6:6">
      <c r="F15886" s="126"/>
    </row>
    <row r="15887" s="64" customFormat="1" ht="13.5" spans="6:6">
      <c r="F15887" s="126"/>
    </row>
    <row r="15888" s="64" customFormat="1" ht="13.5" spans="6:6">
      <c r="F15888" s="126"/>
    </row>
    <row r="15889" s="64" customFormat="1" ht="13.5" spans="6:6">
      <c r="F15889" s="126"/>
    </row>
    <row r="15890" s="64" customFormat="1" ht="13.5" spans="6:6">
      <c r="F15890" s="126"/>
    </row>
    <row r="15891" s="64" customFormat="1" ht="13.5" spans="6:6">
      <c r="F15891" s="126"/>
    </row>
    <row r="15892" s="64" customFormat="1" ht="13.5" spans="6:6">
      <c r="F15892" s="126"/>
    </row>
    <row r="15893" s="64" customFormat="1" ht="13.5" spans="6:6">
      <c r="F15893" s="126"/>
    </row>
    <row r="15894" s="64" customFormat="1" ht="13.5" spans="6:6">
      <c r="F15894" s="126"/>
    </row>
    <row r="15895" s="64" customFormat="1" ht="13.5" spans="6:6">
      <c r="F15895" s="126"/>
    </row>
    <row r="15896" s="64" customFormat="1" ht="13.5" spans="6:6">
      <c r="F15896" s="126"/>
    </row>
    <row r="15897" s="64" customFormat="1" ht="13.5" spans="6:6">
      <c r="F15897" s="126"/>
    </row>
    <row r="15898" s="64" customFormat="1" ht="13.5" spans="6:6">
      <c r="F15898" s="126"/>
    </row>
    <row r="15899" s="64" customFormat="1" ht="13.5" spans="6:6">
      <c r="F15899" s="126"/>
    </row>
    <row r="15900" s="64" customFormat="1" ht="13.5" spans="6:6">
      <c r="F15900" s="126"/>
    </row>
    <row r="15901" s="64" customFormat="1" ht="13.5" spans="6:6">
      <c r="F15901" s="126"/>
    </row>
    <row r="15902" s="64" customFormat="1" ht="13.5" spans="6:6">
      <c r="F15902" s="126"/>
    </row>
    <row r="15903" s="64" customFormat="1" ht="13.5" spans="6:6">
      <c r="F15903" s="126"/>
    </row>
    <row r="15904" s="64" customFormat="1" ht="13.5" spans="6:6">
      <c r="F15904" s="126"/>
    </row>
    <row r="15905" s="64" customFormat="1" ht="13.5" spans="6:6">
      <c r="F15905" s="126"/>
    </row>
    <row r="15906" s="64" customFormat="1" ht="13.5" spans="6:6">
      <c r="F15906" s="126"/>
    </row>
    <row r="15907" s="64" customFormat="1" ht="13.5" spans="6:6">
      <c r="F15907" s="126"/>
    </row>
    <row r="15908" s="64" customFormat="1" ht="13.5" spans="6:6">
      <c r="F15908" s="126"/>
    </row>
    <row r="15909" s="64" customFormat="1" ht="13.5" spans="6:6">
      <c r="F15909" s="126"/>
    </row>
    <row r="15910" s="64" customFormat="1" ht="13.5" spans="6:6">
      <c r="F15910" s="126"/>
    </row>
    <row r="15911" s="64" customFormat="1" ht="13.5" spans="6:6">
      <c r="F15911" s="126"/>
    </row>
    <row r="15912" s="64" customFormat="1" ht="13.5" spans="6:6">
      <c r="F15912" s="126"/>
    </row>
    <row r="15913" s="64" customFormat="1" ht="13.5" spans="6:6">
      <c r="F15913" s="126"/>
    </row>
    <row r="15914" s="64" customFormat="1" ht="13.5" spans="6:6">
      <c r="F15914" s="126"/>
    </row>
    <row r="15915" s="64" customFormat="1" ht="13.5" spans="6:6">
      <c r="F15915" s="126"/>
    </row>
    <row r="15916" s="64" customFormat="1" ht="13.5" spans="6:6">
      <c r="F15916" s="126"/>
    </row>
    <row r="15917" s="64" customFormat="1" ht="13.5" spans="6:6">
      <c r="F15917" s="126"/>
    </row>
    <row r="15918" s="64" customFormat="1" ht="13.5" spans="6:6">
      <c r="F15918" s="126"/>
    </row>
    <row r="15919" s="64" customFormat="1" ht="13.5" spans="6:6">
      <c r="F15919" s="126"/>
    </row>
    <row r="15920" s="64" customFormat="1" ht="13.5" spans="6:6">
      <c r="F15920" s="126"/>
    </row>
    <row r="15921" s="64" customFormat="1" ht="13.5" spans="6:6">
      <c r="F15921" s="126"/>
    </row>
    <row r="15922" s="64" customFormat="1" ht="13.5" spans="6:6">
      <c r="F15922" s="126"/>
    </row>
    <row r="15923" s="64" customFormat="1" ht="13.5" spans="6:6">
      <c r="F15923" s="126"/>
    </row>
    <row r="15924" s="64" customFormat="1" ht="13.5" spans="6:6">
      <c r="F15924" s="126"/>
    </row>
    <row r="15925" s="64" customFormat="1" ht="13.5" spans="6:6">
      <c r="F15925" s="126"/>
    </row>
    <row r="15926" s="64" customFormat="1" ht="13.5" spans="6:6">
      <c r="F15926" s="126"/>
    </row>
    <row r="15927" s="64" customFormat="1" ht="13.5" spans="6:6">
      <c r="F15927" s="126"/>
    </row>
    <row r="15928" s="64" customFormat="1" ht="13.5" spans="6:6">
      <c r="F15928" s="126"/>
    </row>
    <row r="15929" s="64" customFormat="1" ht="13.5" spans="6:6">
      <c r="F15929" s="126"/>
    </row>
    <row r="15930" s="64" customFormat="1" ht="13.5" spans="6:6">
      <c r="F15930" s="126"/>
    </row>
    <row r="15931" s="64" customFormat="1" ht="13.5" spans="6:6">
      <c r="F15931" s="126"/>
    </row>
    <row r="15932" s="64" customFormat="1" ht="13.5" spans="6:6">
      <c r="F15932" s="126"/>
    </row>
    <row r="15933" s="64" customFormat="1" ht="13.5" spans="6:6">
      <c r="F15933" s="126"/>
    </row>
    <row r="15934" s="64" customFormat="1" ht="13.5" spans="6:6">
      <c r="F15934" s="126"/>
    </row>
    <row r="15935" s="64" customFormat="1" ht="13.5" spans="6:6">
      <c r="F15935" s="126"/>
    </row>
    <row r="15936" s="64" customFormat="1" ht="13.5" spans="6:6">
      <c r="F15936" s="126"/>
    </row>
    <row r="15937" s="64" customFormat="1" ht="13.5" spans="6:6">
      <c r="F15937" s="126"/>
    </row>
    <row r="15938" s="64" customFormat="1" ht="13.5" spans="6:6">
      <c r="F15938" s="126"/>
    </row>
    <row r="15939" s="64" customFormat="1" ht="13.5" spans="6:6">
      <c r="F15939" s="126"/>
    </row>
    <row r="15940" s="64" customFormat="1" ht="13.5" spans="6:6">
      <c r="F15940" s="126"/>
    </row>
    <row r="15941" s="64" customFormat="1" ht="13.5" spans="6:6">
      <c r="F15941" s="126"/>
    </row>
    <row r="15942" s="64" customFormat="1" ht="13.5" spans="6:6">
      <c r="F15942" s="126"/>
    </row>
    <row r="15943" s="64" customFormat="1" ht="13.5" spans="6:6">
      <c r="F15943" s="126"/>
    </row>
    <row r="15944" s="64" customFormat="1" ht="13.5" spans="6:6">
      <c r="F15944" s="126"/>
    </row>
    <row r="15945" s="64" customFormat="1" ht="13.5" spans="6:6">
      <c r="F15945" s="126"/>
    </row>
    <row r="15946" s="64" customFormat="1" ht="13.5" spans="6:6">
      <c r="F15946" s="126"/>
    </row>
    <row r="15947" s="64" customFormat="1" ht="13.5" spans="6:6">
      <c r="F15947" s="126"/>
    </row>
    <row r="15948" s="64" customFormat="1" ht="13.5" spans="6:6">
      <c r="F15948" s="126"/>
    </row>
    <row r="15949" s="64" customFormat="1" ht="13.5" spans="6:6">
      <c r="F15949" s="126"/>
    </row>
    <row r="15950" s="64" customFormat="1" ht="13.5" spans="6:6">
      <c r="F15950" s="126"/>
    </row>
    <row r="15951" s="64" customFormat="1" ht="13.5" spans="6:6">
      <c r="F15951" s="126"/>
    </row>
    <row r="15952" s="64" customFormat="1" ht="13.5" spans="6:6">
      <c r="F15952" s="126"/>
    </row>
    <row r="15953" s="64" customFormat="1" ht="13.5" spans="6:6">
      <c r="F15953" s="126"/>
    </row>
    <row r="15954" s="64" customFormat="1" ht="13.5" spans="6:6">
      <c r="F15954" s="126"/>
    </row>
    <row r="15955" s="64" customFormat="1" ht="13.5" spans="6:6">
      <c r="F15955" s="126"/>
    </row>
    <row r="15956" s="64" customFormat="1" ht="13.5" spans="6:6">
      <c r="F15956" s="126"/>
    </row>
    <row r="15957" s="64" customFormat="1" ht="13.5" spans="6:6">
      <c r="F15957" s="126"/>
    </row>
    <row r="15958" s="64" customFormat="1" ht="13.5" spans="6:6">
      <c r="F15958" s="126"/>
    </row>
    <row r="15959" s="64" customFormat="1" ht="13.5" spans="6:6">
      <c r="F15959" s="126"/>
    </row>
    <row r="15960" s="64" customFormat="1" ht="13.5" spans="6:6">
      <c r="F15960" s="126"/>
    </row>
    <row r="15961" s="64" customFormat="1" ht="13.5" spans="6:6">
      <c r="F15961" s="126"/>
    </row>
    <row r="15962" s="64" customFormat="1" ht="13.5" spans="6:6">
      <c r="F15962" s="126"/>
    </row>
    <row r="15963" s="64" customFormat="1" ht="13.5" spans="6:6">
      <c r="F15963" s="126"/>
    </row>
    <row r="15964" s="64" customFormat="1" ht="13.5" spans="6:6">
      <c r="F15964" s="126"/>
    </row>
    <row r="15965" s="64" customFormat="1" ht="13.5" spans="6:6">
      <c r="F15965" s="126"/>
    </row>
    <row r="15966" s="64" customFormat="1" ht="13.5" spans="6:6">
      <c r="F15966" s="126"/>
    </row>
    <row r="15967" s="64" customFormat="1" ht="13.5" spans="6:6">
      <c r="F15967" s="126"/>
    </row>
    <row r="15968" s="64" customFormat="1" ht="13.5" spans="6:6">
      <c r="F15968" s="126"/>
    </row>
    <row r="15969" s="64" customFormat="1" ht="13.5" spans="6:6">
      <c r="F15969" s="126"/>
    </row>
    <row r="15970" s="64" customFormat="1" ht="13.5" spans="6:6">
      <c r="F15970" s="126"/>
    </row>
    <row r="15971" s="64" customFormat="1" ht="13.5" spans="6:6">
      <c r="F15971" s="126"/>
    </row>
    <row r="15972" s="64" customFormat="1" ht="13.5" spans="6:6">
      <c r="F15972" s="126"/>
    </row>
    <row r="15973" s="64" customFormat="1" ht="13.5" spans="6:6">
      <c r="F15973" s="126"/>
    </row>
    <row r="15974" s="64" customFormat="1" ht="13.5" spans="6:6">
      <c r="F15974" s="126"/>
    </row>
    <row r="15975" s="64" customFormat="1" ht="13.5" spans="6:6">
      <c r="F15975" s="126"/>
    </row>
    <row r="15976" s="64" customFormat="1" ht="13.5" spans="6:6">
      <c r="F15976" s="126"/>
    </row>
    <row r="15977" s="64" customFormat="1" ht="13.5" spans="6:6">
      <c r="F15977" s="126"/>
    </row>
    <row r="15978" s="64" customFormat="1" ht="13.5" spans="6:6">
      <c r="F15978" s="126"/>
    </row>
    <row r="15979" s="64" customFormat="1" ht="13.5" spans="6:6">
      <c r="F15979" s="126"/>
    </row>
    <row r="15980" s="64" customFormat="1" ht="13.5" spans="6:6">
      <c r="F15980" s="126"/>
    </row>
    <row r="15981" s="64" customFormat="1" ht="13.5" spans="6:6">
      <c r="F15981" s="126"/>
    </row>
    <row r="15982" s="64" customFormat="1" ht="13.5" spans="6:6">
      <c r="F15982" s="126"/>
    </row>
    <row r="15983" s="64" customFormat="1" ht="13.5" spans="6:6">
      <c r="F15983" s="126"/>
    </row>
    <row r="15984" s="64" customFormat="1" ht="13.5" spans="6:6">
      <c r="F15984" s="126"/>
    </row>
    <row r="15985" s="64" customFormat="1" ht="13.5" spans="6:6">
      <c r="F15985" s="126"/>
    </row>
    <row r="15986" s="64" customFormat="1" ht="13.5" spans="6:6">
      <c r="F15986" s="126"/>
    </row>
    <row r="15987" s="64" customFormat="1" ht="13.5" spans="6:6">
      <c r="F15987" s="126"/>
    </row>
    <row r="15988" s="64" customFormat="1" ht="13.5" spans="6:6">
      <c r="F15988" s="126"/>
    </row>
    <row r="15989" s="64" customFormat="1" ht="13.5" spans="6:6">
      <c r="F15989" s="126"/>
    </row>
    <row r="15990" s="64" customFormat="1" ht="13.5" spans="6:6">
      <c r="F15990" s="126"/>
    </row>
    <row r="15991" s="64" customFormat="1" ht="13.5" spans="6:6">
      <c r="F15991" s="126"/>
    </row>
    <row r="15992" s="64" customFormat="1" ht="13.5" spans="6:6">
      <c r="F15992" s="126"/>
    </row>
    <row r="15993" s="64" customFormat="1" ht="13.5" spans="6:6">
      <c r="F15993" s="126"/>
    </row>
    <row r="15994" s="64" customFormat="1" ht="13.5" spans="6:6">
      <c r="F15994" s="126"/>
    </row>
    <row r="15995" s="64" customFormat="1" ht="13.5" spans="6:6">
      <c r="F15995" s="126"/>
    </row>
    <row r="15996" s="64" customFormat="1" ht="13.5" spans="6:6">
      <c r="F15996" s="126"/>
    </row>
    <row r="15997" s="64" customFormat="1" ht="13.5" spans="6:6">
      <c r="F15997" s="126"/>
    </row>
    <row r="15998" s="64" customFormat="1" ht="13.5" spans="6:6">
      <c r="F15998" s="126"/>
    </row>
    <row r="15999" s="64" customFormat="1" ht="13.5" spans="6:6">
      <c r="F15999" s="126"/>
    </row>
    <row r="16000" s="64" customFormat="1" ht="13.5" spans="6:6">
      <c r="F16000" s="126"/>
    </row>
    <row r="16001" s="64" customFormat="1" ht="13.5" spans="6:6">
      <c r="F16001" s="126"/>
    </row>
    <row r="16002" s="64" customFormat="1" ht="13.5" spans="6:6">
      <c r="F16002" s="126"/>
    </row>
    <row r="16003" s="64" customFormat="1" ht="13.5" spans="6:6">
      <c r="F16003" s="126"/>
    </row>
    <row r="16004" s="64" customFormat="1" ht="13.5" spans="6:6">
      <c r="F16004" s="126"/>
    </row>
    <row r="16005" s="64" customFormat="1" ht="13.5" spans="6:6">
      <c r="F16005" s="126"/>
    </row>
    <row r="16006" s="64" customFormat="1" ht="13.5" spans="6:6">
      <c r="F16006" s="126"/>
    </row>
    <row r="16007" s="64" customFormat="1" ht="13.5" spans="6:6">
      <c r="F16007" s="126"/>
    </row>
    <row r="16008" s="64" customFormat="1" ht="13.5" spans="6:6">
      <c r="F16008" s="126"/>
    </row>
    <row r="16009" s="64" customFormat="1" ht="13.5" spans="6:6">
      <c r="F16009" s="126"/>
    </row>
    <row r="16010" s="64" customFormat="1" ht="13.5" spans="6:6">
      <c r="F16010" s="126"/>
    </row>
    <row r="16011" s="64" customFormat="1" ht="13.5" spans="6:6">
      <c r="F16011" s="126"/>
    </row>
    <row r="16012" s="64" customFormat="1" ht="13.5" spans="6:6">
      <c r="F16012" s="126"/>
    </row>
    <row r="16013" s="64" customFormat="1" ht="13.5" spans="6:6">
      <c r="F16013" s="126"/>
    </row>
    <row r="16014" s="64" customFormat="1" ht="13.5" spans="6:6">
      <c r="F16014" s="126"/>
    </row>
    <row r="16015" s="64" customFormat="1" ht="13.5" spans="6:6">
      <c r="F16015" s="126"/>
    </row>
    <row r="16016" s="64" customFormat="1" ht="13.5" spans="6:6">
      <c r="F16016" s="126"/>
    </row>
    <row r="16017" s="64" customFormat="1" ht="13.5" spans="6:6">
      <c r="F16017" s="126"/>
    </row>
    <row r="16018" s="64" customFormat="1" ht="13.5" spans="6:6">
      <c r="F16018" s="126"/>
    </row>
    <row r="16019" s="64" customFormat="1" ht="13.5" spans="6:6">
      <c r="F16019" s="126"/>
    </row>
    <row r="16020" s="64" customFormat="1" ht="13.5" spans="6:6">
      <c r="F16020" s="126"/>
    </row>
    <row r="16021" s="64" customFormat="1" ht="13.5" spans="6:6">
      <c r="F16021" s="126"/>
    </row>
    <row r="16022" s="64" customFormat="1" ht="13.5" spans="6:6">
      <c r="F16022" s="126"/>
    </row>
    <row r="16023" s="64" customFormat="1" ht="13.5" spans="6:6">
      <c r="F16023" s="126"/>
    </row>
    <row r="16024" s="64" customFormat="1" ht="13.5" spans="6:6">
      <c r="F16024" s="126"/>
    </row>
    <row r="16025" s="64" customFormat="1" ht="13.5" spans="6:6">
      <c r="F16025" s="126"/>
    </row>
    <row r="16026" s="64" customFormat="1" ht="13.5" spans="6:6">
      <c r="F16026" s="126"/>
    </row>
    <row r="16027" s="64" customFormat="1" ht="13.5" spans="6:6">
      <c r="F16027" s="126"/>
    </row>
    <row r="16028" s="64" customFormat="1" ht="13.5" spans="6:6">
      <c r="F16028" s="126"/>
    </row>
    <row r="16029" s="64" customFormat="1" ht="13.5" spans="6:6">
      <c r="F16029" s="126"/>
    </row>
    <row r="16030" s="64" customFormat="1" ht="13.5" spans="6:6">
      <c r="F16030" s="126"/>
    </row>
    <row r="16031" s="64" customFormat="1" ht="13.5" spans="6:6">
      <c r="F16031" s="126"/>
    </row>
    <row r="16032" s="64" customFormat="1" ht="13.5" spans="6:6">
      <c r="F16032" s="126"/>
    </row>
    <row r="16033" s="64" customFormat="1" ht="13.5" spans="6:6">
      <c r="F16033" s="126"/>
    </row>
    <row r="16034" s="64" customFormat="1" ht="13.5" spans="6:6">
      <c r="F16034" s="126"/>
    </row>
    <row r="16035" s="64" customFormat="1" ht="13.5" spans="6:6">
      <c r="F16035" s="126"/>
    </row>
    <row r="16036" s="64" customFormat="1" ht="13.5" spans="6:6">
      <c r="F16036" s="126"/>
    </row>
    <row r="16037" s="64" customFormat="1" ht="13.5" spans="6:6">
      <c r="F16037" s="126"/>
    </row>
    <row r="16038" s="64" customFormat="1" ht="13.5" spans="6:6">
      <c r="F16038" s="126"/>
    </row>
    <row r="16039" s="64" customFormat="1" ht="13.5" spans="6:6">
      <c r="F16039" s="126"/>
    </row>
    <row r="16040" s="64" customFormat="1" ht="13.5" spans="6:6">
      <c r="F16040" s="126"/>
    </row>
    <row r="16041" s="64" customFormat="1" ht="13.5" spans="6:6">
      <c r="F16041" s="126"/>
    </row>
    <row r="16042" s="64" customFormat="1" ht="13.5" spans="6:6">
      <c r="F16042" s="126"/>
    </row>
    <row r="16043" s="64" customFormat="1" ht="13.5" spans="6:6">
      <c r="F16043" s="126"/>
    </row>
    <row r="16044" s="64" customFormat="1" ht="13.5" spans="6:6">
      <c r="F16044" s="126"/>
    </row>
    <row r="16045" s="64" customFormat="1" ht="13.5" spans="6:6">
      <c r="F16045" s="126"/>
    </row>
    <row r="16046" s="64" customFormat="1" ht="13.5" spans="6:6">
      <c r="F16046" s="126"/>
    </row>
    <row r="16047" s="64" customFormat="1" ht="13.5" spans="6:6">
      <c r="F16047" s="126"/>
    </row>
    <row r="16048" s="64" customFormat="1" ht="13.5" spans="6:6">
      <c r="F16048" s="126"/>
    </row>
    <row r="16049" s="64" customFormat="1" ht="13.5" spans="6:6">
      <c r="F16049" s="126"/>
    </row>
    <row r="16050" s="64" customFormat="1" ht="13.5" spans="6:6">
      <c r="F16050" s="126"/>
    </row>
    <row r="16051" s="64" customFormat="1" ht="13.5" spans="6:6">
      <c r="F16051" s="126"/>
    </row>
    <row r="16052" s="64" customFormat="1" ht="13.5" spans="6:6">
      <c r="F16052" s="126"/>
    </row>
    <row r="16053" s="64" customFormat="1" ht="13.5" spans="6:6">
      <c r="F16053" s="126"/>
    </row>
    <row r="16054" s="64" customFormat="1" ht="13.5" spans="6:6">
      <c r="F16054" s="126"/>
    </row>
    <row r="16055" s="64" customFormat="1" ht="13.5" spans="6:6">
      <c r="F16055" s="126"/>
    </row>
    <row r="16056" s="64" customFormat="1" ht="13.5" spans="6:6">
      <c r="F16056" s="126"/>
    </row>
    <row r="16057" s="64" customFormat="1" ht="13.5" spans="6:6">
      <c r="F16057" s="126"/>
    </row>
    <row r="16058" s="64" customFormat="1" ht="13.5" spans="6:6">
      <c r="F16058" s="126"/>
    </row>
    <row r="16059" s="64" customFormat="1" ht="13.5" spans="6:6">
      <c r="F16059" s="126"/>
    </row>
    <row r="16060" s="64" customFormat="1" ht="13.5" spans="6:6">
      <c r="F16060" s="126"/>
    </row>
    <row r="16061" s="64" customFormat="1" ht="13.5" spans="6:6">
      <c r="F16061" s="126"/>
    </row>
    <row r="16062" s="64" customFormat="1" ht="13.5" spans="6:6">
      <c r="F16062" s="126"/>
    </row>
    <row r="16063" s="64" customFormat="1" ht="13.5" spans="6:6">
      <c r="F16063" s="126"/>
    </row>
    <row r="16064" s="64" customFormat="1" ht="13.5" spans="6:6">
      <c r="F16064" s="126"/>
    </row>
    <row r="16065" s="64" customFormat="1" ht="13.5" spans="6:6">
      <c r="F16065" s="126"/>
    </row>
    <row r="16066" s="64" customFormat="1" ht="13.5" spans="6:6">
      <c r="F16066" s="126"/>
    </row>
    <row r="16067" s="64" customFormat="1" ht="13.5" spans="6:6">
      <c r="F16067" s="126"/>
    </row>
    <row r="16068" s="64" customFormat="1" ht="13.5" spans="6:6">
      <c r="F16068" s="126"/>
    </row>
    <row r="16069" s="64" customFormat="1" ht="13.5" spans="6:6">
      <c r="F16069" s="126"/>
    </row>
    <row r="16070" s="64" customFormat="1" ht="13.5" spans="6:6">
      <c r="F16070" s="126"/>
    </row>
    <row r="16071" s="64" customFormat="1" ht="13.5" spans="6:6">
      <c r="F16071" s="126"/>
    </row>
    <row r="16072" s="64" customFormat="1" ht="13.5" spans="6:6">
      <c r="F16072" s="126"/>
    </row>
    <row r="16073" s="64" customFormat="1" ht="13.5" spans="6:6">
      <c r="F16073" s="126"/>
    </row>
    <row r="16074" s="64" customFormat="1" ht="13.5" spans="6:6">
      <c r="F16074" s="126"/>
    </row>
    <row r="16075" s="64" customFormat="1" ht="13.5" spans="6:6">
      <c r="F16075" s="126"/>
    </row>
    <row r="16076" s="64" customFormat="1" ht="13.5" spans="6:6">
      <c r="F16076" s="126"/>
    </row>
    <row r="16077" s="64" customFormat="1" ht="13.5" spans="6:6">
      <c r="F16077" s="126"/>
    </row>
    <row r="16078" s="64" customFormat="1" ht="13.5" spans="6:6">
      <c r="F16078" s="126"/>
    </row>
    <row r="16079" s="64" customFormat="1" ht="13.5" spans="6:6">
      <c r="F16079" s="126"/>
    </row>
    <row r="16080" s="64" customFormat="1" ht="13.5" spans="6:6">
      <c r="F16080" s="126"/>
    </row>
    <row r="16081" s="64" customFormat="1" ht="13.5" spans="6:6">
      <c r="F16081" s="126"/>
    </row>
    <row r="16082" s="64" customFormat="1" ht="13.5" spans="6:6">
      <c r="F16082" s="126"/>
    </row>
    <row r="16083" s="64" customFormat="1" ht="13.5" spans="6:6">
      <c r="F16083" s="126"/>
    </row>
    <row r="16084" s="64" customFormat="1" ht="13.5" spans="6:6">
      <c r="F16084" s="126"/>
    </row>
    <row r="16085" s="64" customFormat="1" ht="13.5" spans="6:6">
      <c r="F16085" s="126"/>
    </row>
    <row r="16086" s="64" customFormat="1" ht="13.5" spans="6:6">
      <c r="F16086" s="126"/>
    </row>
    <row r="16087" s="64" customFormat="1" ht="13.5" spans="6:6">
      <c r="F16087" s="126"/>
    </row>
    <row r="16088" s="64" customFormat="1" ht="13.5" spans="6:6">
      <c r="F16088" s="126"/>
    </row>
    <row r="16089" s="64" customFormat="1" ht="13.5" spans="6:6">
      <c r="F16089" s="126"/>
    </row>
    <row r="16090" s="64" customFormat="1" ht="13.5" spans="6:6">
      <c r="F16090" s="126"/>
    </row>
    <row r="16091" s="64" customFormat="1" ht="13.5" spans="6:6">
      <c r="F16091" s="126"/>
    </row>
    <row r="16092" s="64" customFormat="1" ht="13.5" spans="6:6">
      <c r="F16092" s="126"/>
    </row>
    <row r="16093" s="64" customFormat="1" ht="13.5" spans="6:6">
      <c r="F16093" s="126"/>
    </row>
    <row r="16094" s="64" customFormat="1" ht="13.5" spans="6:6">
      <c r="F16094" s="126"/>
    </row>
    <row r="16095" s="64" customFormat="1" ht="13.5" spans="6:6">
      <c r="F16095" s="126"/>
    </row>
    <row r="16096" s="64" customFormat="1" ht="13.5" spans="6:6">
      <c r="F16096" s="126"/>
    </row>
    <row r="16097" s="64" customFormat="1" ht="13.5" spans="6:6">
      <c r="F16097" s="126"/>
    </row>
    <row r="16098" s="64" customFormat="1" ht="13.5" spans="6:6">
      <c r="F16098" s="126"/>
    </row>
    <row r="16099" s="64" customFormat="1" ht="13.5" spans="6:6">
      <c r="F16099" s="126"/>
    </row>
    <row r="16100" s="64" customFormat="1" ht="13.5" spans="6:6">
      <c r="F16100" s="126"/>
    </row>
    <row r="16101" s="64" customFormat="1" ht="13.5" spans="6:6">
      <c r="F16101" s="126"/>
    </row>
    <row r="16102" s="64" customFormat="1" ht="13.5" spans="6:6">
      <c r="F16102" s="126"/>
    </row>
    <row r="16103" s="64" customFormat="1" ht="13.5" spans="6:6">
      <c r="F16103" s="126"/>
    </row>
    <row r="16104" s="64" customFormat="1" ht="13.5" spans="6:6">
      <c r="F16104" s="126"/>
    </row>
    <row r="16105" s="64" customFormat="1" ht="13.5" spans="6:6">
      <c r="F16105" s="126"/>
    </row>
    <row r="16106" s="64" customFormat="1" ht="13.5" spans="6:6">
      <c r="F16106" s="126"/>
    </row>
    <row r="16107" s="64" customFormat="1" ht="13.5" spans="6:6">
      <c r="F16107" s="126"/>
    </row>
    <row r="16108" s="64" customFormat="1" ht="13.5" spans="6:6">
      <c r="F16108" s="126"/>
    </row>
    <row r="16109" s="64" customFormat="1" ht="13.5" spans="6:6">
      <c r="F16109" s="126"/>
    </row>
    <row r="16110" s="64" customFormat="1" ht="13.5" spans="6:6">
      <c r="F16110" s="126"/>
    </row>
    <row r="16111" s="64" customFormat="1" ht="13.5" spans="6:6">
      <c r="F16111" s="126"/>
    </row>
    <row r="16112" s="64" customFormat="1" ht="13.5" spans="6:6">
      <c r="F16112" s="126"/>
    </row>
    <row r="16113" s="64" customFormat="1" ht="13.5" spans="6:6">
      <c r="F16113" s="126"/>
    </row>
    <row r="16114" s="64" customFormat="1" ht="13.5" spans="6:6">
      <c r="F16114" s="126"/>
    </row>
    <row r="16115" s="64" customFormat="1" ht="13.5" spans="6:6">
      <c r="F16115" s="126"/>
    </row>
    <row r="16116" s="64" customFormat="1" ht="13.5" spans="6:6">
      <c r="F16116" s="126"/>
    </row>
    <row r="16117" s="64" customFormat="1" ht="13.5" spans="6:6">
      <c r="F16117" s="126"/>
    </row>
    <row r="16118" s="64" customFormat="1" ht="13.5" spans="6:6">
      <c r="F16118" s="126"/>
    </row>
    <row r="16119" s="64" customFormat="1" ht="13.5" spans="6:6">
      <c r="F16119" s="126"/>
    </row>
    <row r="16120" s="64" customFormat="1" ht="13.5" spans="6:6">
      <c r="F16120" s="126"/>
    </row>
    <row r="16121" s="64" customFormat="1" ht="13.5" spans="6:6">
      <c r="F16121" s="126"/>
    </row>
    <row r="16122" s="64" customFormat="1" ht="13.5" spans="6:6">
      <c r="F16122" s="126"/>
    </row>
    <row r="16123" s="64" customFormat="1" ht="13.5" spans="6:6">
      <c r="F16123" s="126"/>
    </row>
    <row r="16124" s="64" customFormat="1" ht="13.5" spans="6:6">
      <c r="F16124" s="126"/>
    </row>
    <row r="16125" s="64" customFormat="1" ht="13.5" spans="6:6">
      <c r="F16125" s="126"/>
    </row>
    <row r="16126" s="64" customFormat="1" ht="13.5" spans="6:6">
      <c r="F16126" s="126"/>
    </row>
    <row r="16127" s="64" customFormat="1" ht="13.5" spans="6:6">
      <c r="F16127" s="126"/>
    </row>
    <row r="16128" s="64" customFormat="1" ht="13.5" spans="6:6">
      <c r="F16128" s="126"/>
    </row>
    <row r="16129" s="64" customFormat="1" ht="13.5" spans="6:6">
      <c r="F16129" s="126"/>
    </row>
    <row r="16130" s="64" customFormat="1" ht="13.5" spans="6:6">
      <c r="F16130" s="126"/>
    </row>
    <row r="16131" s="64" customFormat="1" ht="13.5" spans="6:6">
      <c r="F16131" s="126"/>
    </row>
    <row r="16132" s="64" customFormat="1" ht="13.5" spans="6:6">
      <c r="F16132" s="126"/>
    </row>
    <row r="16133" s="64" customFormat="1" ht="13.5" spans="6:6">
      <c r="F16133" s="126"/>
    </row>
    <row r="16134" s="64" customFormat="1" ht="13.5" spans="6:6">
      <c r="F16134" s="126"/>
    </row>
    <row r="16135" s="64" customFormat="1" ht="13.5" spans="6:6">
      <c r="F16135" s="126"/>
    </row>
    <row r="16136" s="64" customFormat="1" ht="13.5" spans="6:6">
      <c r="F16136" s="126"/>
    </row>
    <row r="16137" s="64" customFormat="1" ht="13.5" spans="6:6">
      <c r="F16137" s="126"/>
    </row>
    <row r="16138" s="64" customFormat="1" ht="13.5" spans="6:6">
      <c r="F16138" s="126"/>
    </row>
    <row r="16139" s="64" customFormat="1" ht="13.5" spans="6:6">
      <c r="F16139" s="126"/>
    </row>
    <row r="16140" s="64" customFormat="1" ht="13.5" spans="6:6">
      <c r="F16140" s="126"/>
    </row>
    <row r="16141" s="64" customFormat="1" ht="13.5" spans="6:6">
      <c r="F16141" s="126"/>
    </row>
    <row r="16142" s="64" customFormat="1" ht="13.5" spans="6:6">
      <c r="F16142" s="126"/>
    </row>
    <row r="16143" s="64" customFormat="1" ht="13.5" spans="6:6">
      <c r="F16143" s="126"/>
    </row>
    <row r="16144" s="64" customFormat="1" ht="13.5" spans="6:6">
      <c r="F16144" s="126"/>
    </row>
    <row r="16145" s="64" customFormat="1" ht="13.5" spans="6:6">
      <c r="F16145" s="126"/>
    </row>
    <row r="16146" s="64" customFormat="1" ht="13.5" spans="6:6">
      <c r="F16146" s="126"/>
    </row>
    <row r="16147" s="64" customFormat="1" ht="13.5" spans="6:6">
      <c r="F16147" s="126"/>
    </row>
    <row r="16148" s="64" customFormat="1" ht="13.5" spans="6:6">
      <c r="F16148" s="126"/>
    </row>
    <row r="16149" s="64" customFormat="1" ht="13.5" spans="6:6">
      <c r="F16149" s="126"/>
    </row>
    <row r="16150" s="64" customFormat="1" ht="13.5" spans="6:6">
      <c r="F16150" s="126"/>
    </row>
    <row r="16151" s="64" customFormat="1" ht="13.5" spans="6:6">
      <c r="F16151" s="126"/>
    </row>
    <row r="16152" s="64" customFormat="1" ht="13.5" spans="6:6">
      <c r="F16152" s="126"/>
    </row>
    <row r="16153" s="64" customFormat="1" ht="13.5" spans="6:6">
      <c r="F16153" s="126"/>
    </row>
    <row r="16154" s="64" customFormat="1" ht="13.5" spans="6:6">
      <c r="F16154" s="126"/>
    </row>
    <row r="16155" s="64" customFormat="1" ht="13.5" spans="6:6">
      <c r="F16155" s="126"/>
    </row>
    <row r="16156" s="64" customFormat="1" ht="13.5" spans="6:6">
      <c r="F16156" s="126"/>
    </row>
    <row r="16157" s="64" customFormat="1" ht="13.5" spans="6:6">
      <c r="F16157" s="126"/>
    </row>
    <row r="16158" s="64" customFormat="1" ht="13.5" spans="6:6">
      <c r="F16158" s="126"/>
    </row>
    <row r="16159" s="64" customFormat="1" ht="13.5" spans="6:6">
      <c r="F16159" s="126"/>
    </row>
    <row r="16160" s="64" customFormat="1" ht="13.5" spans="6:6">
      <c r="F16160" s="126"/>
    </row>
    <row r="16161" s="64" customFormat="1" ht="13.5" spans="6:6">
      <c r="F16161" s="126"/>
    </row>
    <row r="16162" s="64" customFormat="1" ht="13.5" spans="6:6">
      <c r="F16162" s="126"/>
    </row>
    <row r="16163" s="64" customFormat="1" ht="13.5" spans="6:6">
      <c r="F16163" s="126"/>
    </row>
    <row r="16164" s="64" customFormat="1" ht="13.5" spans="6:6">
      <c r="F16164" s="126"/>
    </row>
    <row r="16165" s="64" customFormat="1" ht="13.5" spans="6:6">
      <c r="F16165" s="126"/>
    </row>
    <row r="16166" s="64" customFormat="1" ht="13.5" spans="6:6">
      <c r="F16166" s="126"/>
    </row>
    <row r="16167" s="64" customFormat="1" ht="13.5" spans="6:6">
      <c r="F16167" s="126"/>
    </row>
    <row r="16168" s="64" customFormat="1" ht="13.5" spans="6:6">
      <c r="F16168" s="126"/>
    </row>
    <row r="16169" s="64" customFormat="1" ht="13.5" spans="6:6">
      <c r="F16169" s="126"/>
    </row>
    <row r="16170" s="64" customFormat="1" ht="13.5" spans="6:6">
      <c r="F16170" s="126"/>
    </row>
    <row r="16171" s="64" customFormat="1" ht="13.5" spans="6:6">
      <c r="F16171" s="126"/>
    </row>
    <row r="16172" s="64" customFormat="1" ht="13.5" spans="6:6">
      <c r="F16172" s="126"/>
    </row>
    <row r="16173" s="64" customFormat="1" ht="13.5" spans="6:6">
      <c r="F16173" s="126"/>
    </row>
    <row r="16174" s="64" customFormat="1" ht="13.5" spans="6:6">
      <c r="F16174" s="126"/>
    </row>
    <row r="16175" s="64" customFormat="1" ht="13.5" spans="6:6">
      <c r="F16175" s="126"/>
    </row>
    <row r="16176" s="64" customFormat="1" ht="13.5" spans="6:6">
      <c r="F16176" s="126"/>
    </row>
    <row r="16177" s="64" customFormat="1" ht="13.5" spans="6:6">
      <c r="F16177" s="126"/>
    </row>
    <row r="16178" s="64" customFormat="1" ht="13.5" spans="6:6">
      <c r="F16178" s="126"/>
    </row>
    <row r="16179" s="64" customFormat="1" ht="13.5" spans="6:6">
      <c r="F16179" s="126"/>
    </row>
    <row r="16180" s="64" customFormat="1" ht="13.5" spans="6:6">
      <c r="F16180" s="126"/>
    </row>
    <row r="16181" s="64" customFormat="1" ht="13.5" spans="6:6">
      <c r="F16181" s="126"/>
    </row>
    <row r="16182" s="64" customFormat="1" ht="13.5" spans="6:6">
      <c r="F16182" s="126"/>
    </row>
    <row r="16183" s="64" customFormat="1" ht="13.5" spans="6:6">
      <c r="F16183" s="126"/>
    </row>
    <row r="16184" s="64" customFormat="1" ht="13.5" spans="6:6">
      <c r="F16184" s="126"/>
    </row>
    <row r="16185" s="64" customFormat="1" ht="13.5" spans="6:6">
      <c r="F16185" s="126"/>
    </row>
    <row r="16186" s="64" customFormat="1" ht="13.5" spans="6:6">
      <c r="F16186" s="126"/>
    </row>
    <row r="16187" s="64" customFormat="1" ht="13.5" spans="6:6">
      <c r="F16187" s="126"/>
    </row>
    <row r="16188" s="64" customFormat="1" ht="13.5" spans="6:6">
      <c r="F16188" s="126"/>
    </row>
    <row r="16189" s="64" customFormat="1" ht="13.5" spans="6:6">
      <c r="F16189" s="126"/>
    </row>
    <row r="16190" s="64" customFormat="1" ht="13.5" spans="6:6">
      <c r="F16190" s="126"/>
    </row>
    <row r="16191" s="64" customFormat="1" ht="13.5" spans="6:6">
      <c r="F16191" s="126"/>
    </row>
    <row r="16192" s="64" customFormat="1" ht="13.5" spans="6:6">
      <c r="F16192" s="126"/>
    </row>
    <row r="16193" s="64" customFormat="1" ht="13.5" spans="6:6">
      <c r="F16193" s="126"/>
    </row>
    <row r="16194" s="64" customFormat="1" ht="13.5" spans="6:6">
      <c r="F16194" s="126"/>
    </row>
    <row r="16195" s="64" customFormat="1" ht="13.5" spans="6:6">
      <c r="F16195" s="126"/>
    </row>
    <row r="16196" s="64" customFormat="1" ht="13.5" spans="6:6">
      <c r="F16196" s="126"/>
    </row>
    <row r="16197" s="64" customFormat="1" ht="13.5" spans="6:6">
      <c r="F16197" s="126"/>
    </row>
    <row r="16198" s="64" customFormat="1" ht="13.5" spans="6:6">
      <c r="F16198" s="126"/>
    </row>
    <row r="16199" s="64" customFormat="1" ht="13.5" spans="6:6">
      <c r="F16199" s="126"/>
    </row>
    <row r="16200" s="64" customFormat="1" ht="13.5" spans="6:6">
      <c r="F16200" s="126"/>
    </row>
    <row r="16201" s="64" customFormat="1" ht="13.5" spans="6:6">
      <c r="F16201" s="126"/>
    </row>
    <row r="16202" s="64" customFormat="1" ht="13.5" spans="6:6">
      <c r="F16202" s="126"/>
    </row>
    <row r="16203" s="64" customFormat="1" ht="13.5" spans="6:6">
      <c r="F16203" s="126"/>
    </row>
    <row r="16204" s="64" customFormat="1" ht="13.5" spans="6:6">
      <c r="F16204" s="126"/>
    </row>
    <row r="16205" s="64" customFormat="1" ht="13.5" spans="6:6">
      <c r="F16205" s="126"/>
    </row>
    <row r="16206" s="64" customFormat="1" ht="13.5" spans="6:6">
      <c r="F16206" s="126"/>
    </row>
    <row r="16207" s="64" customFormat="1" ht="13.5" spans="6:6">
      <c r="F16207" s="126"/>
    </row>
    <row r="16208" s="64" customFormat="1" ht="13.5" spans="6:6">
      <c r="F16208" s="126"/>
    </row>
    <row r="16209" s="64" customFormat="1" ht="13.5" spans="6:6">
      <c r="F16209" s="126"/>
    </row>
    <row r="16210" s="64" customFormat="1" ht="13.5" spans="6:6">
      <c r="F16210" s="126"/>
    </row>
    <row r="16211" s="64" customFormat="1" ht="13.5" spans="6:6">
      <c r="F16211" s="126"/>
    </row>
    <row r="16212" s="64" customFormat="1" ht="13.5" spans="6:6">
      <c r="F16212" s="126"/>
    </row>
    <row r="16213" s="64" customFormat="1" ht="13.5" spans="6:6">
      <c r="F16213" s="126"/>
    </row>
    <row r="16214" s="64" customFormat="1" ht="13.5" spans="6:6">
      <c r="F16214" s="126"/>
    </row>
    <row r="16215" s="64" customFormat="1" ht="13.5" spans="6:6">
      <c r="F16215" s="126"/>
    </row>
    <row r="16216" s="64" customFormat="1" ht="13.5" spans="6:6">
      <c r="F16216" s="126"/>
    </row>
    <row r="16217" s="64" customFormat="1" ht="13.5" spans="6:6">
      <c r="F16217" s="126"/>
    </row>
    <row r="16218" s="64" customFormat="1" ht="13.5" spans="6:6">
      <c r="F16218" s="126"/>
    </row>
    <row r="16219" s="64" customFormat="1" ht="13.5" spans="6:6">
      <c r="F16219" s="126"/>
    </row>
    <row r="16220" s="64" customFormat="1" ht="13.5" spans="6:6">
      <c r="F16220" s="126"/>
    </row>
    <row r="16221" s="64" customFormat="1" ht="13.5" spans="6:6">
      <c r="F16221" s="126"/>
    </row>
    <row r="16222" s="64" customFormat="1" ht="13.5" spans="6:6">
      <c r="F16222" s="126"/>
    </row>
    <row r="16223" s="64" customFormat="1" ht="13.5" spans="6:6">
      <c r="F16223" s="126"/>
    </row>
    <row r="16224" s="64" customFormat="1" ht="13.5" spans="6:6">
      <c r="F16224" s="126"/>
    </row>
    <row r="16225" s="64" customFormat="1" ht="13.5" spans="6:6">
      <c r="F16225" s="126"/>
    </row>
    <row r="16226" s="64" customFormat="1" ht="13.5" spans="6:6">
      <c r="F16226" s="126"/>
    </row>
    <row r="16227" s="64" customFormat="1" ht="13.5" spans="6:6">
      <c r="F16227" s="126"/>
    </row>
    <row r="16228" s="64" customFormat="1" ht="13.5" spans="6:6">
      <c r="F16228" s="126"/>
    </row>
    <row r="16229" s="64" customFormat="1" ht="13.5" spans="6:6">
      <c r="F16229" s="126"/>
    </row>
    <row r="16230" s="64" customFormat="1" ht="13.5" spans="6:6">
      <c r="F16230" s="126"/>
    </row>
    <row r="16231" s="64" customFormat="1" ht="13.5" spans="6:6">
      <c r="F16231" s="126"/>
    </row>
    <row r="16232" s="64" customFormat="1" ht="13.5" spans="6:6">
      <c r="F16232" s="126"/>
    </row>
    <row r="16233" s="64" customFormat="1" ht="13.5" spans="6:6">
      <c r="F16233" s="126"/>
    </row>
    <row r="16234" s="64" customFormat="1" ht="13.5" spans="6:6">
      <c r="F16234" s="126"/>
    </row>
    <row r="16235" s="64" customFormat="1" ht="13.5" spans="6:6">
      <c r="F16235" s="126"/>
    </row>
    <row r="16236" s="64" customFormat="1" ht="13.5" spans="6:6">
      <c r="F16236" s="126"/>
    </row>
    <row r="16237" s="64" customFormat="1" ht="13.5" spans="6:6">
      <c r="F16237" s="126"/>
    </row>
    <row r="16238" s="64" customFormat="1" ht="13.5" spans="6:6">
      <c r="F16238" s="126"/>
    </row>
    <row r="16239" s="64" customFormat="1" ht="13.5" spans="6:6">
      <c r="F16239" s="126"/>
    </row>
    <row r="16240" s="64" customFormat="1" ht="13.5" spans="6:6">
      <c r="F16240" s="126"/>
    </row>
    <row r="16241" s="64" customFormat="1" ht="13.5" spans="6:6">
      <c r="F16241" s="126"/>
    </row>
    <row r="16242" s="64" customFormat="1" ht="13.5" spans="6:6">
      <c r="F16242" s="126"/>
    </row>
    <row r="16243" s="64" customFormat="1" ht="13.5" spans="6:6">
      <c r="F16243" s="126"/>
    </row>
    <row r="16244" s="64" customFormat="1" ht="13.5" spans="6:6">
      <c r="F16244" s="126"/>
    </row>
    <row r="16245" s="64" customFormat="1" ht="13.5" spans="6:6">
      <c r="F16245" s="126"/>
    </row>
    <row r="16246" s="64" customFormat="1" ht="13.5" spans="6:6">
      <c r="F16246" s="126"/>
    </row>
    <row r="16247" s="64" customFormat="1" ht="13.5" spans="6:6">
      <c r="F16247" s="126"/>
    </row>
    <row r="16248" s="64" customFormat="1" ht="13.5" spans="6:6">
      <c r="F16248" s="126"/>
    </row>
    <row r="16249" s="64" customFormat="1" ht="13.5" spans="6:6">
      <c r="F16249" s="126"/>
    </row>
    <row r="16250" s="64" customFormat="1" ht="13.5" spans="6:6">
      <c r="F16250" s="126"/>
    </row>
    <row r="16251" s="64" customFormat="1" ht="13.5" spans="6:6">
      <c r="F16251" s="126"/>
    </row>
    <row r="16252" s="64" customFormat="1" ht="13.5" spans="6:6">
      <c r="F16252" s="126"/>
    </row>
    <row r="16253" s="64" customFormat="1" ht="13.5" spans="6:6">
      <c r="F16253" s="126"/>
    </row>
    <row r="16254" s="64" customFormat="1" ht="13.5" spans="6:6">
      <c r="F16254" s="126"/>
    </row>
    <row r="16255" s="64" customFormat="1" ht="13.5" spans="6:6">
      <c r="F16255" s="126"/>
    </row>
    <row r="16256" s="64" customFormat="1" ht="13.5" spans="6:6">
      <c r="F16256" s="126"/>
    </row>
    <row r="16257" s="64" customFormat="1" ht="13.5" spans="6:6">
      <c r="F16257" s="126"/>
    </row>
    <row r="16258" s="64" customFormat="1" ht="13.5" spans="6:6">
      <c r="F16258" s="126"/>
    </row>
    <row r="16259" s="64" customFormat="1" ht="13.5" spans="6:6">
      <c r="F16259" s="126"/>
    </row>
    <row r="16260" s="64" customFormat="1" ht="13.5" spans="6:6">
      <c r="F16260" s="126"/>
    </row>
    <row r="16261" s="64" customFormat="1" ht="13.5" spans="6:6">
      <c r="F16261" s="126"/>
    </row>
    <row r="16262" s="64" customFormat="1" ht="13.5" spans="6:6">
      <c r="F16262" s="126"/>
    </row>
    <row r="16263" s="64" customFormat="1" ht="13.5" spans="6:6">
      <c r="F16263" s="126"/>
    </row>
    <row r="16264" s="64" customFormat="1" ht="13.5" spans="6:6">
      <c r="F16264" s="126"/>
    </row>
    <row r="16265" s="64" customFormat="1" ht="13.5" spans="6:6">
      <c r="F16265" s="126"/>
    </row>
    <row r="16266" s="64" customFormat="1" ht="13.5" spans="6:6">
      <c r="F16266" s="126"/>
    </row>
    <row r="16267" s="64" customFormat="1" ht="13.5" spans="6:6">
      <c r="F16267" s="126"/>
    </row>
    <row r="16268" s="64" customFormat="1" ht="13.5" spans="6:6">
      <c r="F16268" s="126"/>
    </row>
    <row r="16269" s="64" customFormat="1" ht="13.5" spans="6:6">
      <c r="F16269" s="126"/>
    </row>
    <row r="16270" s="64" customFormat="1" ht="13.5" spans="6:6">
      <c r="F16270" s="126"/>
    </row>
    <row r="16271" s="64" customFormat="1" ht="13.5" spans="6:6">
      <c r="F16271" s="126"/>
    </row>
    <row r="16272" s="64" customFormat="1" ht="13.5" spans="6:6">
      <c r="F16272" s="126"/>
    </row>
    <row r="16273" s="64" customFormat="1" ht="13.5" spans="6:6">
      <c r="F16273" s="126"/>
    </row>
    <row r="16274" s="64" customFormat="1" ht="13.5" spans="6:6">
      <c r="F16274" s="126"/>
    </row>
    <row r="16275" s="64" customFormat="1" ht="13.5" spans="6:6">
      <c r="F16275" s="126"/>
    </row>
    <row r="16276" s="64" customFormat="1" ht="13.5" spans="6:6">
      <c r="F16276" s="126"/>
    </row>
    <row r="16277" s="64" customFormat="1" ht="13.5" spans="6:6">
      <c r="F16277" s="126"/>
    </row>
    <row r="16278" s="64" customFormat="1" ht="13.5" spans="6:6">
      <c r="F16278" s="126"/>
    </row>
    <row r="16279" s="64" customFormat="1" ht="13.5" spans="6:6">
      <c r="F16279" s="126"/>
    </row>
    <row r="16280" s="64" customFormat="1" ht="13.5" spans="6:6">
      <c r="F16280" s="126"/>
    </row>
    <row r="16281" s="64" customFormat="1" ht="13.5" spans="6:6">
      <c r="F16281" s="126"/>
    </row>
    <row r="16282" s="64" customFormat="1" ht="13.5" spans="6:6">
      <c r="F16282" s="126"/>
    </row>
    <row r="16283" s="64" customFormat="1" ht="13.5" spans="6:6">
      <c r="F16283" s="126"/>
    </row>
    <row r="16284" s="64" customFormat="1" ht="13.5" spans="6:6">
      <c r="F16284" s="126"/>
    </row>
    <row r="16285" s="64" customFormat="1" ht="13.5" spans="6:6">
      <c r="F16285" s="126"/>
    </row>
    <row r="16286" s="64" customFormat="1" ht="13.5" spans="6:6">
      <c r="F16286" s="126"/>
    </row>
    <row r="16287" s="64" customFormat="1" ht="13.5" spans="6:6">
      <c r="F16287" s="126"/>
    </row>
    <row r="16288" s="64" customFormat="1" ht="13.5" spans="6:6">
      <c r="F16288" s="126"/>
    </row>
    <row r="16289" s="64" customFormat="1" ht="13.5" spans="6:6">
      <c r="F16289" s="126"/>
    </row>
    <row r="16290" s="64" customFormat="1" ht="13.5" spans="6:6">
      <c r="F16290" s="126"/>
    </row>
    <row r="16291" s="64" customFormat="1" ht="13.5" spans="6:6">
      <c r="F16291" s="126"/>
    </row>
    <row r="16292" s="64" customFormat="1" ht="13.5" spans="6:6">
      <c r="F16292" s="126"/>
    </row>
    <row r="16293" s="64" customFormat="1" ht="13.5" spans="6:6">
      <c r="F16293" s="126"/>
    </row>
    <row r="16294" s="64" customFormat="1" ht="13.5" spans="6:6">
      <c r="F16294" s="126"/>
    </row>
    <row r="16295" s="64" customFormat="1" ht="13.5" spans="6:6">
      <c r="F16295" s="126"/>
    </row>
    <row r="16296" s="64" customFormat="1" ht="13.5" spans="6:6">
      <c r="F16296" s="126"/>
    </row>
    <row r="16297" s="64" customFormat="1" ht="13.5" spans="6:6">
      <c r="F16297" s="126"/>
    </row>
    <row r="16298" s="64" customFormat="1" ht="13.5" spans="6:6">
      <c r="F16298" s="126"/>
    </row>
    <row r="16299" s="64" customFormat="1" ht="13.5" spans="6:6">
      <c r="F16299" s="126"/>
    </row>
    <row r="16300" s="64" customFormat="1" ht="13.5" spans="6:6">
      <c r="F16300" s="126"/>
    </row>
    <row r="16301" s="64" customFormat="1" ht="13.5" spans="6:6">
      <c r="F16301" s="126"/>
    </row>
    <row r="16302" s="64" customFormat="1" ht="13.5" spans="6:6">
      <c r="F16302" s="126"/>
    </row>
    <row r="16303" s="64" customFormat="1" ht="13.5" spans="6:6">
      <c r="F16303" s="126"/>
    </row>
    <row r="16304" s="64" customFormat="1" ht="13.5" spans="6:6">
      <c r="F16304" s="126"/>
    </row>
    <row r="16305" s="64" customFormat="1" ht="13.5" spans="6:6">
      <c r="F16305" s="126"/>
    </row>
    <row r="16306" s="64" customFormat="1" ht="13.5" spans="6:6">
      <c r="F16306" s="126"/>
    </row>
    <row r="16307" s="64" customFormat="1" ht="13.5" spans="6:6">
      <c r="F16307" s="126"/>
    </row>
    <row r="16308" s="64" customFormat="1" ht="13.5" spans="6:6">
      <c r="F16308" s="126"/>
    </row>
    <row r="16309" s="64" customFormat="1" ht="13.5" spans="6:6">
      <c r="F16309" s="126"/>
    </row>
    <row r="16310" s="64" customFormat="1" ht="13.5" spans="6:6">
      <c r="F16310" s="126"/>
    </row>
    <row r="16311" s="64" customFormat="1" ht="13.5" spans="6:6">
      <c r="F16311" s="126"/>
    </row>
    <row r="16312" s="64" customFormat="1" ht="13.5" spans="6:6">
      <c r="F16312" s="126"/>
    </row>
    <row r="16313" s="64" customFormat="1" ht="13.5" spans="6:6">
      <c r="F16313" s="126"/>
    </row>
    <row r="16314" s="64" customFormat="1" ht="13.5" spans="6:6">
      <c r="F16314" s="126"/>
    </row>
    <row r="16315" s="64" customFormat="1" ht="13.5" spans="6:6">
      <c r="F16315" s="126"/>
    </row>
    <row r="16316" s="64" customFormat="1" ht="13.5" spans="6:6">
      <c r="F16316" s="126"/>
    </row>
    <row r="16317" s="64" customFormat="1" ht="13.5" spans="6:6">
      <c r="F16317" s="126"/>
    </row>
    <row r="16318" s="64" customFormat="1" ht="13.5" spans="6:6">
      <c r="F16318" s="126"/>
    </row>
    <row r="16319" s="64" customFormat="1" ht="13.5" spans="6:6">
      <c r="F16319" s="126"/>
    </row>
    <row r="16320" s="64" customFormat="1" ht="13.5" spans="6:6">
      <c r="F16320" s="126"/>
    </row>
    <row r="16321" s="64" customFormat="1" ht="13.5" spans="6:6">
      <c r="F16321" s="126"/>
    </row>
    <row r="16322" s="64" customFormat="1" ht="13.5" spans="6:6">
      <c r="F16322" s="126"/>
    </row>
    <row r="16323" s="64" customFormat="1" ht="13.5" spans="6:6">
      <c r="F16323" s="126"/>
    </row>
    <row r="16324" s="64" customFormat="1" ht="13.5" spans="6:6">
      <c r="F16324" s="126"/>
    </row>
    <row r="16325" s="64" customFormat="1" ht="13.5" spans="6:6">
      <c r="F16325" s="126"/>
    </row>
    <row r="16326" s="64" customFormat="1" ht="13.5" spans="6:6">
      <c r="F16326" s="126"/>
    </row>
    <row r="16327" s="64" customFormat="1" ht="13.5" spans="6:6">
      <c r="F16327" s="126"/>
    </row>
    <row r="16328" s="64" customFormat="1" ht="13.5" spans="6:6">
      <c r="F16328" s="126"/>
    </row>
    <row r="16329" s="64" customFormat="1" ht="13.5" spans="6:6">
      <c r="F16329" s="126"/>
    </row>
    <row r="16330" s="64" customFormat="1" ht="13.5" spans="6:6">
      <c r="F16330" s="126"/>
    </row>
    <row r="16331" s="64" customFormat="1" ht="13.5" spans="6:6">
      <c r="F16331" s="126"/>
    </row>
    <row r="16332" s="64" customFormat="1" ht="13.5" spans="6:6">
      <c r="F16332" s="126"/>
    </row>
    <row r="16333" s="64" customFormat="1" ht="13.5" spans="6:6">
      <c r="F16333" s="126"/>
    </row>
    <row r="16334" s="64" customFormat="1" ht="13.5" spans="6:6">
      <c r="F16334" s="126"/>
    </row>
    <row r="16335" s="64" customFormat="1" ht="13.5" spans="6:6">
      <c r="F16335" s="126"/>
    </row>
    <row r="16336" s="64" customFormat="1" ht="13.5" spans="6:6">
      <c r="F16336" s="126"/>
    </row>
    <row r="16337" s="64" customFormat="1" ht="13.5" spans="6:6">
      <c r="F16337" s="126"/>
    </row>
    <row r="16338" s="64" customFormat="1" ht="13.5" spans="6:6">
      <c r="F16338" s="126"/>
    </row>
    <row r="16339" s="64" customFormat="1" ht="13.5" spans="6:6">
      <c r="F16339" s="126"/>
    </row>
    <row r="16340" s="64" customFormat="1" ht="13.5" spans="6:6">
      <c r="F16340" s="126"/>
    </row>
    <row r="16341" s="64" customFormat="1" ht="13.5" spans="6:6">
      <c r="F16341" s="126"/>
    </row>
    <row r="16342" s="64" customFormat="1" ht="13.5" spans="6:6">
      <c r="F16342" s="126"/>
    </row>
    <row r="16343" s="64" customFormat="1" ht="13.5" spans="6:6">
      <c r="F16343" s="126"/>
    </row>
    <row r="16344" s="64" customFormat="1" ht="13.5" spans="6:6">
      <c r="F16344" s="126"/>
    </row>
    <row r="16345" s="64" customFormat="1" ht="13.5" spans="6:6">
      <c r="F16345" s="126"/>
    </row>
    <row r="16346" s="64" customFormat="1" ht="13.5" spans="6:6">
      <c r="F16346" s="126"/>
    </row>
    <row r="16347" s="64" customFormat="1" ht="13.5" spans="6:6">
      <c r="F16347" s="126"/>
    </row>
    <row r="16348" s="64" customFormat="1" ht="13.5" spans="6:6">
      <c r="F16348" s="126"/>
    </row>
    <row r="16349" s="64" customFormat="1" ht="13.5" spans="6:6">
      <c r="F16349" s="126"/>
    </row>
    <row r="16350" s="64" customFormat="1" ht="13.5" spans="6:6">
      <c r="F16350" s="126"/>
    </row>
    <row r="16351" s="64" customFormat="1" ht="13.5" spans="6:6">
      <c r="F16351" s="126"/>
    </row>
    <row r="16352" s="64" customFormat="1" ht="13.5" spans="6:6">
      <c r="F16352" s="126"/>
    </row>
    <row r="16353" s="64" customFormat="1" ht="13.5" spans="6:6">
      <c r="F16353" s="126"/>
    </row>
    <row r="16354" s="64" customFormat="1" ht="13.5" spans="6:6">
      <c r="F16354" s="126"/>
    </row>
    <row r="16355" s="64" customFormat="1" ht="13.5" spans="6:6">
      <c r="F16355" s="126"/>
    </row>
    <row r="16356" s="64" customFormat="1" ht="13.5" spans="6:6">
      <c r="F16356" s="126"/>
    </row>
    <row r="16357" s="64" customFormat="1" ht="13.5" spans="6:6">
      <c r="F16357" s="126"/>
    </row>
    <row r="16358" s="64" customFormat="1" ht="13.5" spans="6:6">
      <c r="F16358" s="126"/>
    </row>
    <row r="16359" s="64" customFormat="1" ht="13.5" spans="6:6">
      <c r="F16359" s="126"/>
    </row>
    <row r="16360" s="64" customFormat="1" ht="13.5" spans="6:6">
      <c r="F16360" s="126"/>
    </row>
    <row r="16361" s="64" customFormat="1" ht="13.5" spans="6:6">
      <c r="F16361" s="126"/>
    </row>
    <row r="16362" s="64" customFormat="1" ht="13.5" spans="6:6">
      <c r="F16362" s="126"/>
    </row>
    <row r="16363" s="64" customFormat="1" ht="13.5" spans="6:6">
      <c r="F16363" s="126"/>
    </row>
    <row r="16364" s="64" customFormat="1" ht="13.5" spans="6:6">
      <c r="F16364" s="126"/>
    </row>
    <row r="16365" s="64" customFormat="1" ht="13.5" spans="6:6">
      <c r="F16365" s="126"/>
    </row>
    <row r="16366" s="64" customFormat="1" ht="13.5" spans="6:6">
      <c r="F16366" s="126"/>
    </row>
    <row r="16367" s="64" customFormat="1" ht="13.5" spans="6:6">
      <c r="F16367" s="126"/>
    </row>
    <row r="16368" s="64" customFormat="1" ht="13.5" spans="6:6">
      <c r="F16368" s="126"/>
    </row>
    <row r="16369" s="64" customFormat="1" ht="13.5" spans="6:6">
      <c r="F16369" s="126"/>
    </row>
    <row r="16370" s="64" customFormat="1" ht="13.5" spans="6:6">
      <c r="F16370" s="126"/>
    </row>
    <row r="16371" s="64" customFormat="1" ht="13.5" spans="6:6">
      <c r="F16371" s="126"/>
    </row>
    <row r="16372" s="64" customFormat="1" ht="13.5" spans="6:6">
      <c r="F16372" s="126"/>
    </row>
    <row r="16373" s="64" customFormat="1" ht="13.5" spans="6:6">
      <c r="F16373" s="126"/>
    </row>
    <row r="16374" s="64" customFormat="1" ht="13.5" spans="6:6">
      <c r="F16374" s="126"/>
    </row>
    <row r="16375" s="64" customFormat="1" ht="13.5" spans="6:6">
      <c r="F16375" s="126"/>
    </row>
    <row r="16376" s="64" customFormat="1" ht="13.5" spans="6:6">
      <c r="F16376" s="126"/>
    </row>
    <row r="16377" s="64" customFormat="1" ht="13.5" spans="6:6">
      <c r="F16377" s="126"/>
    </row>
    <row r="16378" s="64" customFormat="1" ht="13.5" spans="6:6">
      <c r="F16378" s="126"/>
    </row>
    <row r="16379" s="64" customFormat="1" ht="13.5" spans="6:6">
      <c r="F16379" s="126"/>
    </row>
    <row r="16380" s="64" customFormat="1" ht="13.5" spans="6:6">
      <c r="F16380" s="126"/>
    </row>
    <row r="16381" s="64" customFormat="1" ht="13.5" spans="6:6">
      <c r="F16381" s="126"/>
    </row>
    <row r="16382" s="64" customFormat="1" ht="13.5" spans="6:6">
      <c r="F16382" s="126"/>
    </row>
    <row r="16383" s="64" customFormat="1" ht="13.5" spans="6:6">
      <c r="F16383" s="126"/>
    </row>
    <row r="16384" s="64" customFormat="1" ht="13.5" spans="6:6">
      <c r="F16384" s="126"/>
    </row>
    <row r="16385" s="64" customFormat="1" ht="13.5" spans="6:6">
      <c r="F16385" s="126"/>
    </row>
    <row r="16386" s="64" customFormat="1" ht="13.5" spans="6:6">
      <c r="F16386" s="126"/>
    </row>
    <row r="16387" s="64" customFormat="1" ht="13.5" spans="6:6">
      <c r="F16387" s="126"/>
    </row>
    <row r="16388" s="64" customFormat="1" ht="13.5" spans="6:6">
      <c r="F16388" s="126"/>
    </row>
    <row r="16389" s="64" customFormat="1" ht="13.5" spans="6:6">
      <c r="F16389" s="126"/>
    </row>
    <row r="16390" s="64" customFormat="1" ht="13.5" spans="6:6">
      <c r="F16390" s="126"/>
    </row>
    <row r="16391" s="64" customFormat="1" ht="13.5" spans="6:6">
      <c r="F16391" s="126"/>
    </row>
    <row r="16392" s="64" customFormat="1" ht="13.5" spans="6:6">
      <c r="F16392" s="126"/>
    </row>
    <row r="16393" s="64" customFormat="1" ht="13.5" spans="6:6">
      <c r="F16393" s="126"/>
    </row>
    <row r="16394" s="64" customFormat="1" ht="13.5" spans="6:6">
      <c r="F16394" s="126"/>
    </row>
    <row r="16395" ht="13.5" spans="1:4">
      <c r="A16395" s="64"/>
      <c r="B16395" s="64"/>
      <c r="C16395" s="64"/>
      <c r="D16395" s="64"/>
    </row>
  </sheetData>
  <sheetProtection selectLockedCells="1" selectUnlockedCells="1" autoFilter="0" pivotTables="0"/>
  <mergeCells count="4">
    <mergeCell ref="A1:D1"/>
    <mergeCell ref="C3:D3"/>
    <mergeCell ref="A3:A4"/>
    <mergeCell ref="B3:B4"/>
  </mergeCells>
  <printOptions horizontalCentered="1"/>
  <pageMargins left="0.354166666666667" right="0.236111111111111" top="0.550694444444444" bottom="0.590277777777778" header="0.156944444444444" footer="0.393055555555556"/>
  <pageSetup paperSize="9" firstPageNumber="53" fitToWidth="0" fitToHeight="0" orientation="landscape" useFirstPageNumber="1" horizontalDpi="600"/>
  <headerFooter>
    <oddFooter>&amp;C&amp;"仿宋_GB2312"&amp;14—&amp;P—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395"/>
  <sheetViews>
    <sheetView showZeros="0" view="pageBreakPreview" zoomScaleNormal="100" workbookViewId="0">
      <pane xSplit="1" ySplit="4" topLeftCell="B5" activePane="bottomRight" state="frozen"/>
      <selection/>
      <selection pane="topRight"/>
      <selection pane="bottomLeft"/>
      <selection pane="bottomRight" activeCell="G19" sqref="G19"/>
    </sheetView>
  </sheetViews>
  <sheetFormatPr defaultColWidth="9" defaultRowHeight="12" outlineLevelCol="4"/>
  <cols>
    <col min="1" max="1" width="35.7583333333333" style="50" customWidth="1"/>
    <col min="2" max="3" width="31.125" style="125" customWidth="1"/>
    <col min="4" max="4" width="9" style="51" hidden="1" customWidth="1"/>
    <col min="5" max="5" width="9" style="126" hidden="1" customWidth="1"/>
    <col min="6" max="16383" width="9" style="51"/>
  </cols>
  <sheetData>
    <row r="1" s="64" customFormat="1" ht="52" customHeight="1" spans="1:5">
      <c r="A1" s="127" t="s">
        <v>1671</v>
      </c>
      <c r="B1" s="127"/>
      <c r="C1" s="127"/>
      <c r="E1" s="126"/>
    </row>
    <row r="2" s="64" customFormat="1" ht="15.95" customHeight="1" spans="1:5">
      <c r="A2" s="50"/>
      <c r="B2" s="50"/>
      <c r="C2" s="128" t="s">
        <v>27</v>
      </c>
      <c r="E2" s="126"/>
    </row>
    <row r="3" s="64" customFormat="1" ht="15.95" customHeight="1" spans="1:5">
      <c r="A3" s="129" t="s">
        <v>1604</v>
      </c>
      <c r="B3" s="130" t="s">
        <v>1605</v>
      </c>
      <c r="C3" s="131" t="s">
        <v>1607</v>
      </c>
      <c r="E3" s="126"/>
    </row>
    <row r="4" s="64" customFormat="1" ht="15.95" customHeight="1" spans="1:5">
      <c r="A4" s="129"/>
      <c r="B4" s="130"/>
      <c r="C4" s="132"/>
      <c r="E4" s="133" t="s">
        <v>44</v>
      </c>
    </row>
    <row r="5" s="67" customFormat="1" ht="15.95" customHeight="1" spans="1:5">
      <c r="A5" s="134" t="s">
        <v>1609</v>
      </c>
      <c r="B5" s="135">
        <f t="shared" ref="B5:B68" si="0">SUM(C5:C5)</f>
        <v>4231</v>
      </c>
      <c r="C5" s="135">
        <f>SUM(C6:C9)</f>
        <v>4231</v>
      </c>
      <c r="E5" s="136">
        <v>501</v>
      </c>
    </row>
    <row r="6" s="64" customFormat="1" ht="15.95" customHeight="1" spans="1:5">
      <c r="A6" s="137" t="s">
        <v>1610</v>
      </c>
      <c r="B6" s="138">
        <f t="shared" si="0"/>
        <v>2828</v>
      </c>
      <c r="C6" s="138">
        <v>2828</v>
      </c>
      <c r="E6" s="126">
        <v>50101</v>
      </c>
    </row>
    <row r="7" s="64" customFormat="1" ht="15.95" customHeight="1" spans="1:5">
      <c r="A7" s="137" t="s">
        <v>1611</v>
      </c>
      <c r="B7" s="138">
        <f t="shared" si="0"/>
        <v>1069</v>
      </c>
      <c r="C7" s="138">
        <v>1069</v>
      </c>
      <c r="E7" s="126">
        <v>50102</v>
      </c>
    </row>
    <row r="8" s="64" customFormat="1" ht="15.95" customHeight="1" spans="1:5">
      <c r="A8" s="137" t="s">
        <v>1612</v>
      </c>
      <c r="B8" s="138">
        <f t="shared" si="0"/>
        <v>334</v>
      </c>
      <c r="C8" s="138">
        <v>334</v>
      </c>
      <c r="E8" s="126">
        <v>50103</v>
      </c>
    </row>
    <row r="9" s="64" customFormat="1" ht="15.95" customHeight="1" spans="1:5">
      <c r="A9" s="137" t="s">
        <v>1613</v>
      </c>
      <c r="B9" s="138">
        <f t="shared" si="0"/>
        <v>0</v>
      </c>
      <c r="C9" s="138"/>
      <c r="E9" s="126">
        <v>50199</v>
      </c>
    </row>
    <row r="10" s="67" customFormat="1" ht="15.95" customHeight="1" spans="1:5">
      <c r="A10" s="134" t="s">
        <v>1614</v>
      </c>
      <c r="B10" s="135">
        <f t="shared" si="0"/>
        <v>713</v>
      </c>
      <c r="C10" s="135">
        <f>SUM(C11:C20)</f>
        <v>713</v>
      </c>
      <c r="E10" s="136">
        <v>502</v>
      </c>
    </row>
    <row r="11" s="64" customFormat="1" ht="15.95" customHeight="1" spans="1:5">
      <c r="A11" s="137" t="s">
        <v>1615</v>
      </c>
      <c r="B11" s="138">
        <f t="shared" si="0"/>
        <v>502</v>
      </c>
      <c r="C11" s="138">
        <v>502</v>
      </c>
      <c r="E11" s="126">
        <v>50201</v>
      </c>
    </row>
    <row r="12" s="64" customFormat="1" ht="15.95" customHeight="1" spans="1:5">
      <c r="A12" s="137" t="s">
        <v>1616</v>
      </c>
      <c r="B12" s="138">
        <f t="shared" si="0"/>
        <v>16</v>
      </c>
      <c r="C12" s="138">
        <v>16</v>
      </c>
      <c r="E12" s="126">
        <v>50202</v>
      </c>
    </row>
    <row r="13" s="64" customFormat="1" ht="15.95" customHeight="1" spans="1:5">
      <c r="A13" s="137" t="s">
        <v>1617</v>
      </c>
      <c r="B13" s="138">
        <f t="shared" si="0"/>
        <v>14</v>
      </c>
      <c r="C13" s="138">
        <v>14</v>
      </c>
      <c r="E13" s="126">
        <v>50203</v>
      </c>
    </row>
    <row r="14" s="64" customFormat="1" ht="15.95" customHeight="1" spans="1:5">
      <c r="A14" s="137" t="s">
        <v>1618</v>
      </c>
      <c r="B14" s="138">
        <f t="shared" si="0"/>
        <v>0</v>
      </c>
      <c r="C14" s="138"/>
      <c r="E14" s="126">
        <v>50204</v>
      </c>
    </row>
    <row r="15" s="64" customFormat="1" ht="15.95" customHeight="1" spans="1:5">
      <c r="A15" s="137" t="s">
        <v>1619</v>
      </c>
      <c r="B15" s="138">
        <f t="shared" si="0"/>
        <v>0</v>
      </c>
      <c r="C15" s="138"/>
      <c r="E15" s="126">
        <v>50205</v>
      </c>
    </row>
    <row r="16" s="64" customFormat="1" ht="15.95" customHeight="1" spans="1:5">
      <c r="A16" s="137" t="s">
        <v>1620</v>
      </c>
      <c r="B16" s="138">
        <f t="shared" si="0"/>
        <v>9</v>
      </c>
      <c r="C16" s="138">
        <v>9</v>
      </c>
      <c r="E16" s="126">
        <v>50206</v>
      </c>
    </row>
    <row r="17" s="64" customFormat="1" ht="15.95" customHeight="1" spans="1:5">
      <c r="A17" s="137" t="s">
        <v>1621</v>
      </c>
      <c r="B17" s="138">
        <f t="shared" si="0"/>
        <v>0</v>
      </c>
      <c r="C17" s="138"/>
      <c r="E17" s="126">
        <v>50207</v>
      </c>
    </row>
    <row r="18" s="64" customFormat="1" ht="15.95" customHeight="1" spans="1:5">
      <c r="A18" s="137" t="s">
        <v>1622</v>
      </c>
      <c r="B18" s="138">
        <f t="shared" si="0"/>
        <v>44</v>
      </c>
      <c r="C18" s="138">
        <v>44</v>
      </c>
      <c r="E18" s="126">
        <v>50208</v>
      </c>
    </row>
    <row r="19" s="64" customFormat="1" ht="15.95" customHeight="1" spans="1:5">
      <c r="A19" s="137" t="s">
        <v>1623</v>
      </c>
      <c r="B19" s="138">
        <f t="shared" si="0"/>
        <v>14</v>
      </c>
      <c r="C19" s="138">
        <v>14</v>
      </c>
      <c r="E19" s="126">
        <v>50209</v>
      </c>
    </row>
    <row r="20" s="64" customFormat="1" ht="15.95" customHeight="1" spans="1:5">
      <c r="A20" s="137" t="s">
        <v>1624</v>
      </c>
      <c r="B20" s="138">
        <f t="shared" si="0"/>
        <v>114</v>
      </c>
      <c r="C20" s="138">
        <v>114</v>
      </c>
      <c r="E20" s="126">
        <v>50299</v>
      </c>
    </row>
    <row r="21" s="67" customFormat="1" ht="15.95" customHeight="1" spans="1:5">
      <c r="A21" s="134" t="s">
        <v>1625</v>
      </c>
      <c r="B21" s="135">
        <f t="shared" si="0"/>
        <v>0</v>
      </c>
      <c r="C21" s="135">
        <f>SUM(C22:C28)</f>
        <v>0</v>
      </c>
      <c r="E21" s="136">
        <v>503</v>
      </c>
    </row>
    <row r="22" s="64" customFormat="1" ht="15.95" customHeight="1" spans="1:5">
      <c r="A22" s="137" t="s">
        <v>1626</v>
      </c>
      <c r="B22" s="138">
        <f t="shared" si="0"/>
        <v>0</v>
      </c>
      <c r="C22" s="138"/>
      <c r="E22" s="126">
        <v>50301</v>
      </c>
    </row>
    <row r="23" s="64" customFormat="1" ht="15.95" customHeight="1" spans="1:5">
      <c r="A23" s="137" t="s">
        <v>1627</v>
      </c>
      <c r="B23" s="138">
        <f t="shared" si="0"/>
        <v>0</v>
      </c>
      <c r="C23" s="138"/>
      <c r="E23" s="126">
        <v>50302</v>
      </c>
    </row>
    <row r="24" s="64" customFormat="1" ht="15.95" customHeight="1" spans="1:5">
      <c r="A24" s="137" t="s">
        <v>1628</v>
      </c>
      <c r="B24" s="138">
        <f t="shared" si="0"/>
        <v>0</v>
      </c>
      <c r="C24" s="138"/>
      <c r="E24" s="126">
        <v>50303</v>
      </c>
    </row>
    <row r="25" s="64" customFormat="1" ht="15.95" customHeight="1" spans="1:5">
      <c r="A25" s="137" t="s">
        <v>1629</v>
      </c>
      <c r="B25" s="138">
        <f t="shared" si="0"/>
        <v>0</v>
      </c>
      <c r="C25" s="138"/>
      <c r="E25" s="126">
        <v>50305</v>
      </c>
    </row>
    <row r="26" s="64" customFormat="1" ht="15.95" customHeight="1" spans="1:5">
      <c r="A26" s="137" t="s">
        <v>1630</v>
      </c>
      <c r="B26" s="138">
        <f t="shared" si="0"/>
        <v>0</v>
      </c>
      <c r="C26" s="138"/>
      <c r="E26" s="126">
        <v>50306</v>
      </c>
    </row>
    <row r="27" s="64" customFormat="1" ht="15.95" customHeight="1" spans="1:5">
      <c r="A27" s="137" t="s">
        <v>1631</v>
      </c>
      <c r="B27" s="138">
        <f t="shared" si="0"/>
        <v>0</v>
      </c>
      <c r="C27" s="138"/>
      <c r="E27" s="126">
        <v>50307</v>
      </c>
    </row>
    <row r="28" s="64" customFormat="1" ht="15.95" customHeight="1" spans="1:5">
      <c r="A28" s="137" t="s">
        <v>1632</v>
      </c>
      <c r="B28" s="138">
        <f t="shared" si="0"/>
        <v>0</v>
      </c>
      <c r="C28" s="138"/>
      <c r="E28" s="126">
        <v>50399</v>
      </c>
    </row>
    <row r="29" s="67" customFormat="1" ht="15.95" customHeight="1" spans="1:5">
      <c r="A29" s="134" t="s">
        <v>1633</v>
      </c>
      <c r="B29" s="135">
        <f t="shared" si="0"/>
        <v>0</v>
      </c>
      <c r="C29" s="135">
        <f>SUM(C30:C35)</f>
        <v>0</v>
      </c>
      <c r="E29" s="136">
        <v>504</v>
      </c>
    </row>
    <row r="30" s="67" customFormat="1" ht="15.95" customHeight="1" spans="1:5">
      <c r="A30" s="137" t="s">
        <v>1626</v>
      </c>
      <c r="B30" s="138">
        <f t="shared" si="0"/>
        <v>0</v>
      </c>
      <c r="C30" s="135"/>
      <c r="E30" s="126">
        <v>50401</v>
      </c>
    </row>
    <row r="31" s="67" customFormat="1" ht="15.95" customHeight="1" spans="1:5">
      <c r="A31" s="137" t="s">
        <v>1627</v>
      </c>
      <c r="B31" s="138">
        <f t="shared" si="0"/>
        <v>0</v>
      </c>
      <c r="C31" s="135"/>
      <c r="E31" s="126">
        <v>50402</v>
      </c>
    </row>
    <row r="32" s="67" customFormat="1" ht="15.95" customHeight="1" spans="1:5">
      <c r="A32" s="137" t="s">
        <v>1628</v>
      </c>
      <c r="B32" s="138">
        <f t="shared" si="0"/>
        <v>0</v>
      </c>
      <c r="C32" s="135"/>
      <c r="E32" s="126">
        <v>50403</v>
      </c>
    </row>
    <row r="33" s="64" customFormat="1" ht="15.95" customHeight="1" spans="1:5">
      <c r="A33" s="137" t="s">
        <v>1630</v>
      </c>
      <c r="B33" s="138">
        <f t="shared" si="0"/>
        <v>0</v>
      </c>
      <c r="C33" s="138"/>
      <c r="E33" s="126">
        <v>50404</v>
      </c>
    </row>
    <row r="34" s="64" customFormat="1" ht="15.95" customHeight="1" spans="1:5">
      <c r="A34" s="137" t="s">
        <v>1631</v>
      </c>
      <c r="B34" s="138">
        <f t="shared" si="0"/>
        <v>0</v>
      </c>
      <c r="C34" s="138"/>
      <c r="E34" s="126">
        <v>50405</v>
      </c>
    </row>
    <row r="35" s="64" customFormat="1" ht="15.95" customHeight="1" spans="1:5">
      <c r="A35" s="137" t="s">
        <v>1632</v>
      </c>
      <c r="B35" s="138">
        <f t="shared" si="0"/>
        <v>0</v>
      </c>
      <c r="C35" s="138"/>
      <c r="E35" s="126">
        <v>50499</v>
      </c>
    </row>
    <row r="36" s="64" customFormat="1" ht="15.95" customHeight="1" spans="1:5">
      <c r="A36" s="134" t="s">
        <v>1634</v>
      </c>
      <c r="B36" s="135">
        <f t="shared" si="0"/>
        <v>17470</v>
      </c>
      <c r="C36" s="135">
        <f>SUM(C37:C39)</f>
        <v>17470</v>
      </c>
      <c r="E36" s="136">
        <v>505</v>
      </c>
    </row>
    <row r="37" s="67" customFormat="1" ht="15.95" customHeight="1" spans="1:5">
      <c r="A37" s="137" t="s">
        <v>1635</v>
      </c>
      <c r="B37" s="138">
        <f t="shared" si="0"/>
        <v>16348</v>
      </c>
      <c r="C37" s="138">
        <v>16348</v>
      </c>
      <c r="E37" s="126">
        <v>50501</v>
      </c>
    </row>
    <row r="38" s="64" customFormat="1" ht="15.95" customHeight="1" spans="1:5">
      <c r="A38" s="137" t="s">
        <v>1636</v>
      </c>
      <c r="B38" s="138">
        <f t="shared" si="0"/>
        <v>1122</v>
      </c>
      <c r="C38" s="138">
        <v>1122</v>
      </c>
      <c r="E38" s="126">
        <v>50502</v>
      </c>
    </row>
    <row r="39" s="64" customFormat="1" ht="15.95" customHeight="1" spans="1:5">
      <c r="A39" s="137" t="s">
        <v>1637</v>
      </c>
      <c r="B39" s="138">
        <f t="shared" si="0"/>
        <v>0</v>
      </c>
      <c r="C39" s="138"/>
      <c r="E39" s="126">
        <v>50599</v>
      </c>
    </row>
    <row r="40" s="64" customFormat="1" ht="15.95" customHeight="1" spans="1:5">
      <c r="A40" s="134" t="s">
        <v>1638</v>
      </c>
      <c r="B40" s="135">
        <f t="shared" si="0"/>
        <v>0</v>
      </c>
      <c r="C40" s="135">
        <f>SUM(C41:C42)</f>
        <v>0</v>
      </c>
      <c r="E40" s="136">
        <v>506</v>
      </c>
    </row>
    <row r="41" s="67" customFormat="1" ht="15.95" customHeight="1" spans="1:5">
      <c r="A41" s="137" t="s">
        <v>1639</v>
      </c>
      <c r="B41" s="138">
        <f t="shared" si="0"/>
        <v>0</v>
      </c>
      <c r="C41" s="138"/>
      <c r="E41" s="126">
        <v>50601</v>
      </c>
    </row>
    <row r="42" s="64" customFormat="1" ht="15.95" customHeight="1" spans="1:5">
      <c r="A42" s="137" t="s">
        <v>1640</v>
      </c>
      <c r="B42" s="138">
        <f t="shared" si="0"/>
        <v>0</v>
      </c>
      <c r="C42" s="138"/>
      <c r="E42" s="126">
        <v>50602</v>
      </c>
    </row>
    <row r="43" s="64" customFormat="1" ht="15.95" customHeight="1" spans="1:5">
      <c r="A43" s="134" t="s">
        <v>1641</v>
      </c>
      <c r="B43" s="135">
        <f t="shared" si="0"/>
        <v>0</v>
      </c>
      <c r="C43" s="135">
        <f>SUM(C44:C46)</f>
        <v>0</v>
      </c>
      <c r="E43" s="136">
        <v>507</v>
      </c>
    </row>
    <row r="44" s="67" customFormat="1" ht="15.95" customHeight="1" spans="1:5">
      <c r="A44" s="137" t="s">
        <v>1642</v>
      </c>
      <c r="B44" s="138">
        <f t="shared" si="0"/>
        <v>0</v>
      </c>
      <c r="C44" s="138"/>
      <c r="E44" s="126">
        <v>50701</v>
      </c>
    </row>
    <row r="45" s="64" customFormat="1" ht="15.95" customHeight="1" spans="1:5">
      <c r="A45" s="137" t="s">
        <v>1643</v>
      </c>
      <c r="B45" s="138">
        <f t="shared" si="0"/>
        <v>0</v>
      </c>
      <c r="C45" s="138"/>
      <c r="E45" s="126">
        <v>50702</v>
      </c>
    </row>
    <row r="46" s="64" customFormat="1" ht="15.95" customHeight="1" spans="1:5">
      <c r="A46" s="137" t="s">
        <v>1644</v>
      </c>
      <c r="B46" s="138">
        <f t="shared" si="0"/>
        <v>0</v>
      </c>
      <c r="C46" s="138"/>
      <c r="E46" s="126">
        <v>50799</v>
      </c>
    </row>
    <row r="47" s="67" customFormat="1" ht="15.95" customHeight="1" spans="1:5">
      <c r="A47" s="134" t="s">
        <v>1645</v>
      </c>
      <c r="B47" s="135">
        <f t="shared" si="0"/>
        <v>0</v>
      </c>
      <c r="C47" s="135">
        <f>SUM(C48:C49)</f>
        <v>0</v>
      </c>
      <c r="E47" s="136">
        <v>508</v>
      </c>
    </row>
    <row r="48" s="64" customFormat="1" ht="15.95" customHeight="1" spans="1:5">
      <c r="A48" s="137" t="s">
        <v>1646</v>
      </c>
      <c r="B48" s="138">
        <f t="shared" si="0"/>
        <v>0</v>
      </c>
      <c r="C48" s="138"/>
      <c r="E48" s="126">
        <v>50803</v>
      </c>
    </row>
    <row r="49" s="64" customFormat="1" ht="15.95" customHeight="1" spans="1:5">
      <c r="A49" s="137" t="s">
        <v>1647</v>
      </c>
      <c r="B49" s="138">
        <f t="shared" si="0"/>
        <v>0</v>
      </c>
      <c r="C49" s="138"/>
      <c r="E49" s="126">
        <v>50804</v>
      </c>
    </row>
    <row r="50" s="67" customFormat="1" ht="15.95" customHeight="1" spans="1:5">
      <c r="A50" s="134" t="s">
        <v>1648</v>
      </c>
      <c r="B50" s="135">
        <f t="shared" si="0"/>
        <v>1341</v>
      </c>
      <c r="C50" s="135">
        <f>SUM(C51:C55)</f>
        <v>1341</v>
      </c>
      <c r="E50" s="136">
        <v>509</v>
      </c>
    </row>
    <row r="51" s="64" customFormat="1" ht="15.95" customHeight="1" spans="1:5">
      <c r="A51" s="137" t="s">
        <v>1649</v>
      </c>
      <c r="B51" s="138">
        <f t="shared" si="0"/>
        <v>195</v>
      </c>
      <c r="C51" s="138">
        <v>195</v>
      </c>
      <c r="E51" s="126">
        <v>50901</v>
      </c>
    </row>
    <row r="52" s="64" customFormat="1" ht="15.95" customHeight="1" spans="1:5">
      <c r="A52" s="137" t="s">
        <v>1650</v>
      </c>
      <c r="B52" s="138">
        <f t="shared" si="0"/>
        <v>0</v>
      </c>
      <c r="C52" s="138"/>
      <c r="E52" s="126">
        <v>50902</v>
      </c>
    </row>
    <row r="53" s="64" customFormat="1" ht="15.95" customHeight="1" spans="1:5">
      <c r="A53" s="137" t="s">
        <v>1651</v>
      </c>
      <c r="B53" s="138">
        <f t="shared" si="0"/>
        <v>0</v>
      </c>
      <c r="C53" s="138"/>
      <c r="E53" s="126">
        <v>50903</v>
      </c>
    </row>
    <row r="54" s="64" customFormat="1" ht="15.95" customHeight="1" spans="1:5">
      <c r="A54" s="137" t="s">
        <v>1652</v>
      </c>
      <c r="B54" s="138">
        <f t="shared" si="0"/>
        <v>475</v>
      </c>
      <c r="C54" s="138">
        <v>475</v>
      </c>
      <c r="E54" s="126">
        <v>50905</v>
      </c>
    </row>
    <row r="55" s="64" customFormat="1" ht="15.95" customHeight="1" spans="1:5">
      <c r="A55" s="137" t="s">
        <v>1653</v>
      </c>
      <c r="B55" s="138">
        <f t="shared" si="0"/>
        <v>671</v>
      </c>
      <c r="C55" s="138">
        <v>671</v>
      </c>
      <c r="E55" s="126">
        <v>50999</v>
      </c>
    </row>
    <row r="56" s="67" customFormat="1" ht="15.95" customHeight="1" spans="1:5">
      <c r="A56" s="134" t="s">
        <v>1654</v>
      </c>
      <c r="B56" s="135">
        <f t="shared" si="0"/>
        <v>0</v>
      </c>
      <c r="C56" s="135">
        <f>SUM(C57:C59)</f>
        <v>0</v>
      </c>
      <c r="E56" s="136">
        <v>510</v>
      </c>
    </row>
    <row r="57" s="64" customFormat="1" ht="15.95" customHeight="1" spans="1:5">
      <c r="A57" s="137" t="s">
        <v>1655</v>
      </c>
      <c r="B57" s="138">
        <f t="shared" si="0"/>
        <v>0</v>
      </c>
      <c r="C57" s="138"/>
      <c r="E57" s="126">
        <v>51002</v>
      </c>
    </row>
    <row r="58" s="64" customFormat="1" ht="15.95" customHeight="1" spans="1:5">
      <c r="A58" s="137" t="s">
        <v>1656</v>
      </c>
      <c r="B58" s="138">
        <f t="shared" si="0"/>
        <v>0</v>
      </c>
      <c r="C58" s="138"/>
      <c r="E58" s="126">
        <v>51003</v>
      </c>
    </row>
    <row r="59" s="64" customFormat="1" ht="15.95" customHeight="1" spans="1:5">
      <c r="A59" s="137" t="s">
        <v>840</v>
      </c>
      <c r="B59" s="138">
        <f t="shared" si="0"/>
        <v>0</v>
      </c>
      <c r="C59" s="138"/>
      <c r="E59" s="126">
        <v>51004</v>
      </c>
    </row>
    <row r="60" s="64" customFormat="1" ht="15.95" customHeight="1" spans="1:5">
      <c r="A60" s="134" t="s">
        <v>1657</v>
      </c>
      <c r="B60" s="135">
        <f t="shared" si="0"/>
        <v>0</v>
      </c>
      <c r="C60" s="135">
        <f>SUM(C61:C62)</f>
        <v>0</v>
      </c>
      <c r="E60" s="136">
        <v>511</v>
      </c>
    </row>
    <row r="61" s="67" customFormat="1" ht="15.95" customHeight="1" spans="1:5">
      <c r="A61" s="137" t="s">
        <v>1658</v>
      </c>
      <c r="B61" s="138">
        <f t="shared" si="0"/>
        <v>0</v>
      </c>
      <c r="C61" s="138"/>
      <c r="E61" s="126">
        <v>51101</v>
      </c>
    </row>
    <row r="62" s="64" customFormat="1" ht="15.95" customHeight="1" spans="1:5">
      <c r="A62" s="137" t="s">
        <v>1659</v>
      </c>
      <c r="B62" s="138">
        <f t="shared" si="0"/>
        <v>0</v>
      </c>
      <c r="C62" s="138"/>
      <c r="E62" s="126">
        <v>51103</v>
      </c>
    </row>
    <row r="63" s="64" customFormat="1" ht="15.95" customHeight="1" spans="1:5">
      <c r="A63" s="134" t="s">
        <v>1660</v>
      </c>
      <c r="B63" s="135">
        <f t="shared" si="0"/>
        <v>0</v>
      </c>
      <c r="C63" s="135">
        <f>SUM(C64)</f>
        <v>0</v>
      </c>
      <c r="E63" s="136">
        <v>512</v>
      </c>
    </row>
    <row r="64" s="67" customFormat="1" ht="15.95" customHeight="1" spans="1:5">
      <c r="A64" s="137" t="s">
        <v>1661</v>
      </c>
      <c r="B64" s="138">
        <f t="shared" si="0"/>
        <v>0</v>
      </c>
      <c r="C64" s="138"/>
      <c r="E64" s="126">
        <v>51201</v>
      </c>
    </row>
    <row r="65" s="67" customFormat="1" ht="15.95" customHeight="1" spans="1:5">
      <c r="A65" s="134" t="s">
        <v>1662</v>
      </c>
      <c r="B65" s="135">
        <f t="shared" si="0"/>
        <v>0</v>
      </c>
      <c r="C65" s="138"/>
      <c r="E65" s="136">
        <v>513</v>
      </c>
    </row>
    <row r="66" s="64" customFormat="1" ht="15.95" customHeight="1" spans="1:5">
      <c r="A66" s="134" t="s">
        <v>1663</v>
      </c>
      <c r="B66" s="135">
        <f t="shared" si="0"/>
        <v>0</v>
      </c>
      <c r="C66" s="135">
        <f>SUM(C67:C68)</f>
        <v>0</v>
      </c>
      <c r="E66" s="136">
        <v>514</v>
      </c>
    </row>
    <row r="67" s="64" customFormat="1" ht="15.95" customHeight="1" spans="1:5">
      <c r="A67" s="137" t="s">
        <v>1511</v>
      </c>
      <c r="B67" s="138">
        <f t="shared" si="0"/>
        <v>0</v>
      </c>
      <c r="C67" s="138"/>
      <c r="E67" s="126">
        <v>51401</v>
      </c>
    </row>
    <row r="68" s="67" customFormat="1" ht="15.95" customHeight="1" spans="1:5">
      <c r="A68" s="137" t="s">
        <v>1664</v>
      </c>
      <c r="B68" s="138">
        <f t="shared" si="0"/>
        <v>0</v>
      </c>
      <c r="C68" s="138"/>
      <c r="E68" s="126">
        <v>51402</v>
      </c>
    </row>
    <row r="69" s="64" customFormat="1" ht="15.95" customHeight="1" spans="1:5">
      <c r="A69" s="134" t="s">
        <v>1665</v>
      </c>
      <c r="B69" s="135">
        <f>SUM(C69:C69)</f>
        <v>0</v>
      </c>
      <c r="C69" s="135">
        <f>SUM(C70:C71)</f>
        <v>0</v>
      </c>
      <c r="E69" s="136">
        <v>599</v>
      </c>
    </row>
    <row r="70" s="67" customFormat="1" ht="15.95" customHeight="1" spans="1:5">
      <c r="A70" s="139" t="s">
        <v>1666</v>
      </c>
      <c r="B70" s="138">
        <f>SUM(C70:C70)</f>
        <v>0</v>
      </c>
      <c r="C70" s="138"/>
      <c r="E70" s="126">
        <v>59908</v>
      </c>
    </row>
    <row r="71" s="67" customFormat="1" ht="15.95" customHeight="1" spans="1:5">
      <c r="A71" s="137" t="s">
        <v>1667</v>
      </c>
      <c r="B71" s="138">
        <f>SUM(C71:C71)</f>
        <v>0</v>
      </c>
      <c r="C71" s="138"/>
      <c r="E71" s="126">
        <v>59999</v>
      </c>
    </row>
    <row r="72" s="67" customFormat="1" ht="15.95" customHeight="1" spans="1:5">
      <c r="A72" s="140" t="s">
        <v>1668</v>
      </c>
      <c r="B72" s="135">
        <f>SUM(B5,B10,B21,B29,B36,B40,B43,B50,B56,B47,B60,B63,B65,B66,B69)</f>
        <v>23755</v>
      </c>
      <c r="C72" s="135">
        <f>SUM(C5,C10,C21,C29,C36,C40,C43,C50,C56,C47,C60,C63,C65,C66,C69)</f>
        <v>23755</v>
      </c>
      <c r="E72" s="136"/>
    </row>
    <row r="73" s="67" customFormat="1" ht="15.95" customHeight="1" spans="1:5">
      <c r="A73" s="141" t="s">
        <v>1669</v>
      </c>
      <c r="B73" s="135">
        <f>SUM(C73:C73)</f>
        <v>0</v>
      </c>
      <c r="C73" s="142"/>
      <c r="E73" s="136"/>
    </row>
    <row r="74" s="67" customFormat="1" ht="15.95" customHeight="1" spans="1:5">
      <c r="A74" s="141" t="s">
        <v>1670</v>
      </c>
      <c r="B74" s="135">
        <f>SUM(C74:C74)</f>
        <v>0</v>
      </c>
      <c r="C74" s="142"/>
      <c r="E74" s="136"/>
    </row>
    <row r="75" s="67" customFormat="1" ht="15.95" customHeight="1" spans="1:5">
      <c r="A75" s="129" t="s">
        <v>453</v>
      </c>
      <c r="B75" s="142">
        <f>SUM(B72,B73,B74)</f>
        <v>23755</v>
      </c>
      <c r="C75" s="142">
        <f>SUM(C72,C73,C74)</f>
        <v>23755</v>
      </c>
      <c r="E75" s="136"/>
    </row>
    <row r="76" s="64" customFormat="1" ht="15.95" customHeight="1" spans="1:5">
      <c r="A76" s="140" t="s">
        <v>1540</v>
      </c>
      <c r="B76" s="142">
        <f>[2]柳东公支!H1282</f>
        <v>36648</v>
      </c>
      <c r="C76" s="142"/>
      <c r="E76" s="126"/>
    </row>
    <row r="77" s="64" customFormat="1" ht="13.5" spans="1:5">
      <c r="A77" s="129" t="s">
        <v>1557</v>
      </c>
      <c r="B77" s="142">
        <f>B75+B76</f>
        <v>60403</v>
      </c>
      <c r="C77" s="142">
        <f>C75+C76</f>
        <v>23755</v>
      </c>
      <c r="E77" s="126"/>
    </row>
    <row r="78" s="64" customFormat="1" ht="13.5" spans="2:5">
      <c r="B78" s="143">
        <f>B77-'2.柳东新区（高新区）一般公共预算2022年支出预算表'!H590</f>
        <v>-112434</v>
      </c>
      <c r="E78" s="126"/>
    </row>
    <row r="79" s="64" customFormat="1" ht="13.5" spans="5:5">
      <c r="E79" s="126">
        <v>599</v>
      </c>
    </row>
    <row r="80" s="64" customFormat="1" ht="13.5" hidden="1" spans="5:5">
      <c r="E80" s="126"/>
    </row>
    <row r="81" s="64" customFormat="1" ht="13.5" spans="5:5">
      <c r="E81" s="126"/>
    </row>
    <row r="82" s="64" customFormat="1" ht="13.5" spans="5:5">
      <c r="E82" s="126"/>
    </row>
    <row r="83" s="64" customFormat="1" ht="13.5" spans="5:5">
      <c r="E83" s="126"/>
    </row>
    <row r="84" s="64" customFormat="1" ht="13.5" spans="5:5">
      <c r="E84" s="126"/>
    </row>
    <row r="85" s="64" customFormat="1" ht="13.5" spans="5:5">
      <c r="E85" s="126"/>
    </row>
    <row r="86" s="64" customFormat="1" ht="13.5" spans="5:5">
      <c r="E86" s="126"/>
    </row>
    <row r="87" s="64" customFormat="1" ht="13.5" spans="5:5">
      <c r="E87" s="126"/>
    </row>
    <row r="88" s="64" customFormat="1" ht="13.5" spans="5:5">
      <c r="E88" s="126"/>
    </row>
    <row r="89" s="64" customFormat="1" ht="13.5" spans="5:5">
      <c r="E89" s="126"/>
    </row>
    <row r="90" s="64" customFormat="1" ht="13.5" spans="5:5">
      <c r="E90" s="126"/>
    </row>
    <row r="91" s="64" customFormat="1" ht="13.5" spans="5:5">
      <c r="E91" s="126"/>
    </row>
    <row r="92" s="64" customFormat="1" ht="13.5" spans="5:5">
      <c r="E92" s="126"/>
    </row>
    <row r="93" s="64" customFormat="1" ht="13.5" spans="5:5">
      <c r="E93" s="126"/>
    </row>
    <row r="94" s="64" customFormat="1" ht="13.5" spans="5:5">
      <c r="E94" s="126"/>
    </row>
    <row r="95" s="64" customFormat="1" ht="13.5" spans="5:5">
      <c r="E95" s="126"/>
    </row>
    <row r="96" s="64" customFormat="1" ht="13.5" spans="5:5">
      <c r="E96" s="126"/>
    </row>
    <row r="97" s="64" customFormat="1" ht="13.5" spans="5:5">
      <c r="E97" s="126"/>
    </row>
    <row r="98" s="64" customFormat="1" ht="13.5" spans="5:5">
      <c r="E98" s="126"/>
    </row>
    <row r="99" s="64" customFormat="1" ht="13.5" spans="5:5">
      <c r="E99" s="126"/>
    </row>
    <row r="100" s="64" customFormat="1" ht="13.5" spans="5:5">
      <c r="E100" s="126"/>
    </row>
    <row r="101" s="64" customFormat="1" ht="13.5" spans="5:5">
      <c r="E101" s="126"/>
    </row>
    <row r="102" s="64" customFormat="1" ht="13.5" spans="5:5">
      <c r="E102" s="126"/>
    </row>
    <row r="103" s="64" customFormat="1" ht="13.5" spans="5:5">
      <c r="E103" s="126"/>
    </row>
    <row r="104" s="64" customFormat="1" ht="13.5" spans="5:5">
      <c r="E104" s="126"/>
    </row>
    <row r="105" s="64" customFormat="1" ht="13.5" spans="5:5">
      <c r="E105" s="126"/>
    </row>
    <row r="106" s="64" customFormat="1" ht="13.5" spans="5:5">
      <c r="E106" s="126"/>
    </row>
    <row r="107" s="64" customFormat="1" ht="13.5" spans="5:5">
      <c r="E107" s="126"/>
    </row>
    <row r="108" s="64" customFormat="1" ht="13.5" spans="5:5">
      <c r="E108" s="126"/>
    </row>
    <row r="109" s="64" customFormat="1" ht="13.5" spans="5:5">
      <c r="E109" s="126"/>
    </row>
    <row r="110" s="64" customFormat="1" ht="13.5" spans="5:5">
      <c r="E110" s="126"/>
    </row>
    <row r="111" s="64" customFormat="1" ht="13.5" spans="5:5">
      <c r="E111" s="126"/>
    </row>
    <row r="112" s="64" customFormat="1" ht="13.5" spans="5:5">
      <c r="E112" s="126"/>
    </row>
    <row r="113" s="64" customFormat="1" ht="13.5" spans="5:5">
      <c r="E113" s="126"/>
    </row>
    <row r="114" s="64" customFormat="1" ht="13.5" spans="5:5">
      <c r="E114" s="126"/>
    </row>
    <row r="115" s="64" customFormat="1" ht="13.5" spans="5:5">
      <c r="E115" s="126"/>
    </row>
    <row r="116" s="64" customFormat="1" ht="13.5" spans="5:5">
      <c r="E116" s="126"/>
    </row>
    <row r="117" s="64" customFormat="1" ht="13.5" spans="5:5">
      <c r="E117" s="126"/>
    </row>
    <row r="118" s="64" customFormat="1" ht="13.5" spans="5:5">
      <c r="E118" s="126"/>
    </row>
    <row r="119" s="64" customFormat="1" ht="13.5" spans="5:5">
      <c r="E119" s="126"/>
    </row>
    <row r="120" s="64" customFormat="1" ht="13.5" spans="5:5">
      <c r="E120" s="126"/>
    </row>
    <row r="121" s="64" customFormat="1" ht="13.5" spans="5:5">
      <c r="E121" s="126"/>
    </row>
    <row r="122" s="64" customFormat="1" ht="13.5" spans="5:5">
      <c r="E122" s="126"/>
    </row>
    <row r="123" s="64" customFormat="1" ht="13.5" spans="5:5">
      <c r="E123" s="126"/>
    </row>
    <row r="124" s="64" customFormat="1" ht="13.5" spans="5:5">
      <c r="E124" s="126"/>
    </row>
    <row r="125" s="64" customFormat="1" ht="13.5" spans="5:5">
      <c r="E125" s="126"/>
    </row>
    <row r="126" s="64" customFormat="1" ht="13.5" spans="5:5">
      <c r="E126" s="126"/>
    </row>
    <row r="127" s="64" customFormat="1" ht="13.5" spans="5:5">
      <c r="E127" s="126"/>
    </row>
    <row r="128" s="64" customFormat="1" ht="13.5" spans="5:5">
      <c r="E128" s="126"/>
    </row>
    <row r="129" s="64" customFormat="1" ht="13.5" spans="5:5">
      <c r="E129" s="126"/>
    </row>
    <row r="130" s="64" customFormat="1" ht="13.5" spans="5:5">
      <c r="E130" s="126"/>
    </row>
    <row r="131" s="64" customFormat="1" ht="13.5" spans="5:5">
      <c r="E131" s="126"/>
    </row>
    <row r="132" s="64" customFormat="1" ht="13.5" spans="5:5">
      <c r="E132" s="126"/>
    </row>
    <row r="133" s="64" customFormat="1" ht="13.5" spans="5:5">
      <c r="E133" s="126"/>
    </row>
    <row r="134" s="64" customFormat="1" ht="13.5" spans="5:5">
      <c r="E134" s="126"/>
    </row>
    <row r="135" s="64" customFormat="1" ht="13.5" spans="5:5">
      <c r="E135" s="126"/>
    </row>
    <row r="136" s="64" customFormat="1" ht="13.5" spans="5:5">
      <c r="E136" s="126"/>
    </row>
    <row r="137" s="64" customFormat="1" ht="13.5" spans="5:5">
      <c r="E137" s="126"/>
    </row>
    <row r="138" s="64" customFormat="1" ht="13.5" spans="5:5">
      <c r="E138" s="126"/>
    </row>
    <row r="139" s="64" customFormat="1" ht="13.5" spans="5:5">
      <c r="E139" s="126"/>
    </row>
    <row r="140" s="64" customFormat="1" ht="13.5" spans="5:5">
      <c r="E140" s="126"/>
    </row>
    <row r="141" s="64" customFormat="1" ht="13.5" spans="5:5">
      <c r="E141" s="126"/>
    </row>
    <row r="142" s="64" customFormat="1" ht="13.5" spans="5:5">
      <c r="E142" s="126"/>
    </row>
    <row r="143" s="64" customFormat="1" ht="13.5" spans="5:5">
      <c r="E143" s="126"/>
    </row>
    <row r="144" s="64" customFormat="1" ht="13.5" spans="5:5">
      <c r="E144" s="126"/>
    </row>
    <row r="145" s="64" customFormat="1" ht="13.5" spans="5:5">
      <c r="E145" s="126"/>
    </row>
    <row r="146" s="64" customFormat="1" ht="13.5" spans="5:5">
      <c r="E146" s="126"/>
    </row>
    <row r="147" s="64" customFormat="1" ht="13.5" spans="5:5">
      <c r="E147" s="126"/>
    </row>
    <row r="148" s="64" customFormat="1" ht="13.5" spans="5:5">
      <c r="E148" s="126"/>
    </row>
    <row r="149" s="64" customFormat="1" ht="13.5" spans="5:5">
      <c r="E149" s="126"/>
    </row>
    <row r="150" s="64" customFormat="1" ht="13.5" spans="5:5">
      <c r="E150" s="126"/>
    </row>
    <row r="151" s="64" customFormat="1" ht="13.5" spans="5:5">
      <c r="E151" s="126"/>
    </row>
    <row r="152" s="64" customFormat="1" ht="13.5" spans="5:5">
      <c r="E152" s="126"/>
    </row>
    <row r="153" s="64" customFormat="1" ht="13.5" spans="5:5">
      <c r="E153" s="126"/>
    </row>
    <row r="154" s="64" customFormat="1" ht="13.5" spans="5:5">
      <c r="E154" s="126"/>
    </row>
    <row r="155" s="64" customFormat="1" ht="13.5" spans="5:5">
      <c r="E155" s="126"/>
    </row>
    <row r="156" s="64" customFormat="1" ht="13.5" spans="5:5">
      <c r="E156" s="126"/>
    </row>
    <row r="157" s="64" customFormat="1" ht="13.5" spans="5:5">
      <c r="E157" s="126"/>
    </row>
    <row r="158" s="64" customFormat="1" ht="13.5" spans="5:5">
      <c r="E158" s="126"/>
    </row>
    <row r="159" s="64" customFormat="1" ht="13.5" spans="5:5">
      <c r="E159" s="126"/>
    </row>
    <row r="160" s="64" customFormat="1" ht="13.5" spans="5:5">
      <c r="E160" s="126"/>
    </row>
    <row r="161" s="64" customFormat="1" ht="13.5" spans="5:5">
      <c r="E161" s="126"/>
    </row>
    <row r="162" s="64" customFormat="1" ht="13.5" spans="5:5">
      <c r="E162" s="126"/>
    </row>
    <row r="163" s="64" customFormat="1" ht="13.5" spans="5:5">
      <c r="E163" s="126"/>
    </row>
    <row r="164" s="64" customFormat="1" ht="13.5" spans="5:5">
      <c r="E164" s="126"/>
    </row>
    <row r="165" s="64" customFormat="1" ht="13.5" spans="5:5">
      <c r="E165" s="126"/>
    </row>
    <row r="166" s="64" customFormat="1" ht="13.5" spans="5:5">
      <c r="E166" s="126"/>
    </row>
    <row r="167" s="64" customFormat="1" ht="13.5" spans="5:5">
      <c r="E167" s="126"/>
    </row>
    <row r="168" s="64" customFormat="1" ht="13.5" spans="5:5">
      <c r="E168" s="126"/>
    </row>
    <row r="169" s="64" customFormat="1" ht="13.5" spans="5:5">
      <c r="E169" s="126"/>
    </row>
    <row r="170" s="64" customFormat="1" ht="13.5" spans="5:5">
      <c r="E170" s="126"/>
    </row>
    <row r="171" s="64" customFormat="1" ht="13.5" spans="5:5">
      <c r="E171" s="126"/>
    </row>
    <row r="172" s="64" customFormat="1" ht="13.5" spans="5:5">
      <c r="E172" s="126"/>
    </row>
    <row r="173" s="64" customFormat="1" ht="13.5" spans="5:5">
      <c r="E173" s="126"/>
    </row>
    <row r="174" s="64" customFormat="1" ht="13.5" spans="5:5">
      <c r="E174" s="126"/>
    </row>
    <row r="175" s="64" customFormat="1" ht="13.5" spans="5:5">
      <c r="E175" s="126"/>
    </row>
    <row r="176" s="64" customFormat="1" ht="13.5" spans="5:5">
      <c r="E176" s="126"/>
    </row>
    <row r="177" s="64" customFormat="1" ht="13.5" spans="5:5">
      <c r="E177" s="126"/>
    </row>
    <row r="178" s="64" customFormat="1" ht="13.5" spans="5:5">
      <c r="E178" s="126"/>
    </row>
    <row r="179" s="64" customFormat="1" ht="13.5" spans="5:5">
      <c r="E179" s="126"/>
    </row>
    <row r="180" s="64" customFormat="1" ht="13.5" spans="5:5">
      <c r="E180" s="126"/>
    </row>
    <row r="181" s="64" customFormat="1" ht="13.5" spans="5:5">
      <c r="E181" s="126"/>
    </row>
    <row r="182" s="64" customFormat="1" ht="13.5" spans="5:5">
      <c r="E182" s="126"/>
    </row>
    <row r="183" s="64" customFormat="1" ht="13.5" spans="5:5">
      <c r="E183" s="126"/>
    </row>
    <row r="184" s="64" customFormat="1" ht="13.5" spans="5:5">
      <c r="E184" s="126"/>
    </row>
    <row r="185" s="64" customFormat="1" ht="13.5" spans="5:5">
      <c r="E185" s="126"/>
    </row>
    <row r="186" s="64" customFormat="1" ht="13.5" spans="5:5">
      <c r="E186" s="126"/>
    </row>
    <row r="187" s="64" customFormat="1" ht="13.5" spans="5:5">
      <c r="E187" s="126"/>
    </row>
    <row r="188" s="64" customFormat="1" ht="13.5" spans="5:5">
      <c r="E188" s="126"/>
    </row>
    <row r="189" s="64" customFormat="1" ht="13.5" spans="5:5">
      <c r="E189" s="126"/>
    </row>
    <row r="190" s="64" customFormat="1" ht="13.5" spans="5:5">
      <c r="E190" s="126"/>
    </row>
    <row r="191" s="64" customFormat="1" ht="13.5" spans="5:5">
      <c r="E191" s="126"/>
    </row>
    <row r="192" s="64" customFormat="1" ht="13.5" spans="5:5">
      <c r="E192" s="126"/>
    </row>
    <row r="193" s="64" customFormat="1" ht="13.5" spans="5:5">
      <c r="E193" s="126"/>
    </row>
    <row r="194" s="64" customFormat="1" ht="13.5" spans="5:5">
      <c r="E194" s="126"/>
    </row>
    <row r="195" s="64" customFormat="1" ht="13.5" spans="5:5">
      <c r="E195" s="126"/>
    </row>
    <row r="196" s="64" customFormat="1" ht="13.5" spans="5:5">
      <c r="E196" s="126"/>
    </row>
    <row r="197" s="64" customFormat="1" ht="13.5" spans="5:5">
      <c r="E197" s="126"/>
    </row>
    <row r="198" s="64" customFormat="1" ht="13.5" spans="5:5">
      <c r="E198" s="126"/>
    </row>
    <row r="199" s="64" customFormat="1" ht="13.5" spans="5:5">
      <c r="E199" s="126"/>
    </row>
    <row r="200" s="64" customFormat="1" ht="13.5" spans="5:5">
      <c r="E200" s="126"/>
    </row>
    <row r="201" s="64" customFormat="1" ht="13.5" spans="5:5">
      <c r="E201" s="126"/>
    </row>
    <row r="202" s="64" customFormat="1" ht="13.5" spans="5:5">
      <c r="E202" s="126"/>
    </row>
    <row r="203" s="64" customFormat="1" ht="13.5" spans="5:5">
      <c r="E203" s="126"/>
    </row>
    <row r="204" s="64" customFormat="1" ht="13.5" spans="5:5">
      <c r="E204" s="126"/>
    </row>
    <row r="205" s="64" customFormat="1" ht="13.5" spans="5:5">
      <c r="E205" s="126"/>
    </row>
    <row r="206" s="64" customFormat="1" ht="13.5" spans="5:5">
      <c r="E206" s="126"/>
    </row>
    <row r="207" s="64" customFormat="1" ht="13.5" spans="5:5">
      <c r="E207" s="126"/>
    </row>
    <row r="208" s="64" customFormat="1" ht="13.5" spans="5:5">
      <c r="E208" s="126"/>
    </row>
    <row r="209" s="64" customFormat="1" ht="13.5" spans="5:5">
      <c r="E209" s="126"/>
    </row>
    <row r="210" s="64" customFormat="1" ht="13.5" spans="5:5">
      <c r="E210" s="126"/>
    </row>
    <row r="211" s="64" customFormat="1" ht="13.5" spans="5:5">
      <c r="E211" s="126"/>
    </row>
    <row r="212" s="64" customFormat="1" ht="13.5" spans="5:5">
      <c r="E212" s="126"/>
    </row>
    <row r="213" s="64" customFormat="1" ht="13.5" spans="5:5">
      <c r="E213" s="126"/>
    </row>
    <row r="214" s="64" customFormat="1" ht="13.5" spans="5:5">
      <c r="E214" s="126"/>
    </row>
    <row r="215" s="64" customFormat="1" ht="13.5" spans="5:5">
      <c r="E215" s="126"/>
    </row>
    <row r="216" s="64" customFormat="1" ht="13.5" spans="5:5">
      <c r="E216" s="126"/>
    </row>
    <row r="217" s="64" customFormat="1" ht="13.5" spans="5:5">
      <c r="E217" s="126"/>
    </row>
    <row r="218" s="64" customFormat="1" ht="13.5" spans="5:5">
      <c r="E218" s="126"/>
    </row>
    <row r="219" s="64" customFormat="1" ht="13.5" spans="5:5">
      <c r="E219" s="126"/>
    </row>
    <row r="220" s="64" customFormat="1" ht="13.5" spans="5:5">
      <c r="E220" s="126"/>
    </row>
    <row r="221" s="64" customFormat="1" ht="13.5" spans="5:5">
      <c r="E221" s="126"/>
    </row>
    <row r="222" s="64" customFormat="1" ht="13.5" spans="5:5">
      <c r="E222" s="126"/>
    </row>
    <row r="223" s="64" customFormat="1" ht="13.5" spans="5:5">
      <c r="E223" s="126"/>
    </row>
    <row r="224" s="64" customFormat="1" ht="13.5" spans="5:5">
      <c r="E224" s="126"/>
    </row>
    <row r="225" s="64" customFormat="1" ht="13.5" spans="5:5">
      <c r="E225" s="126"/>
    </row>
    <row r="226" s="64" customFormat="1" ht="13.5" spans="5:5">
      <c r="E226" s="126"/>
    </row>
    <row r="227" s="64" customFormat="1" ht="13.5" spans="5:5">
      <c r="E227" s="126"/>
    </row>
    <row r="228" s="64" customFormat="1" ht="13.5" spans="5:5">
      <c r="E228" s="126"/>
    </row>
    <row r="229" s="64" customFormat="1" ht="13.5" spans="5:5">
      <c r="E229" s="126"/>
    </row>
    <row r="230" s="64" customFormat="1" ht="13.5" spans="5:5">
      <c r="E230" s="126"/>
    </row>
    <row r="231" s="64" customFormat="1" ht="13.5" spans="5:5">
      <c r="E231" s="126"/>
    </row>
    <row r="232" s="64" customFormat="1" ht="13.5" spans="5:5">
      <c r="E232" s="126"/>
    </row>
    <row r="233" s="64" customFormat="1" ht="13.5" spans="5:5">
      <c r="E233" s="126"/>
    </row>
    <row r="234" s="64" customFormat="1" ht="13.5" spans="5:5">
      <c r="E234" s="126"/>
    </row>
    <row r="235" s="64" customFormat="1" ht="13.5" spans="5:5">
      <c r="E235" s="126"/>
    </row>
    <row r="236" s="64" customFormat="1" ht="13.5" spans="5:5">
      <c r="E236" s="126"/>
    </row>
    <row r="237" s="64" customFormat="1" ht="13.5" spans="5:5">
      <c r="E237" s="126"/>
    </row>
    <row r="238" s="64" customFormat="1" ht="13.5" spans="5:5">
      <c r="E238" s="126"/>
    </row>
    <row r="239" s="64" customFormat="1" ht="13.5" spans="5:5">
      <c r="E239" s="126"/>
    </row>
    <row r="240" s="64" customFormat="1" ht="13.5" spans="5:5">
      <c r="E240" s="126"/>
    </row>
    <row r="241" s="64" customFormat="1" ht="13.5" spans="5:5">
      <c r="E241" s="126"/>
    </row>
    <row r="242" s="64" customFormat="1" ht="13.5" spans="5:5">
      <c r="E242" s="126"/>
    </row>
    <row r="243" s="64" customFormat="1" ht="13.5" spans="5:5">
      <c r="E243" s="126"/>
    </row>
    <row r="244" s="64" customFormat="1" ht="13.5" spans="5:5">
      <c r="E244" s="126"/>
    </row>
    <row r="245" s="64" customFormat="1" ht="13.5" spans="5:5">
      <c r="E245" s="126"/>
    </row>
    <row r="246" s="64" customFormat="1" ht="13.5" spans="5:5">
      <c r="E246" s="126"/>
    </row>
    <row r="247" s="64" customFormat="1" ht="13.5" spans="5:5">
      <c r="E247" s="126"/>
    </row>
    <row r="248" s="64" customFormat="1" ht="13.5" spans="5:5">
      <c r="E248" s="126"/>
    </row>
    <row r="249" s="64" customFormat="1" ht="13.5" spans="5:5">
      <c r="E249" s="126"/>
    </row>
    <row r="250" s="64" customFormat="1" ht="13.5" spans="5:5">
      <c r="E250" s="126"/>
    </row>
    <row r="251" s="64" customFormat="1" ht="13.5" spans="5:5">
      <c r="E251" s="126"/>
    </row>
    <row r="252" s="64" customFormat="1" ht="13.5" spans="5:5">
      <c r="E252" s="126"/>
    </row>
    <row r="253" s="64" customFormat="1" ht="13.5" spans="5:5">
      <c r="E253" s="126"/>
    </row>
    <row r="254" s="64" customFormat="1" ht="13.5" spans="5:5">
      <c r="E254" s="126"/>
    </row>
    <row r="255" s="64" customFormat="1" ht="13.5" spans="5:5">
      <c r="E255" s="126"/>
    </row>
    <row r="256" s="64" customFormat="1" ht="13.5" spans="5:5">
      <c r="E256" s="126"/>
    </row>
    <row r="257" s="64" customFormat="1" ht="13.5" spans="5:5">
      <c r="E257" s="126"/>
    </row>
    <row r="258" s="64" customFormat="1" ht="13.5" spans="5:5">
      <c r="E258" s="126"/>
    </row>
    <row r="259" s="64" customFormat="1" ht="13.5" spans="5:5">
      <c r="E259" s="126"/>
    </row>
    <row r="260" s="64" customFormat="1" ht="13.5" spans="5:5">
      <c r="E260" s="126"/>
    </row>
    <row r="261" s="64" customFormat="1" ht="13.5" spans="5:5">
      <c r="E261" s="126"/>
    </row>
    <row r="262" s="64" customFormat="1" ht="13.5" spans="5:5">
      <c r="E262" s="126"/>
    </row>
    <row r="263" s="64" customFormat="1" ht="13.5" spans="5:5">
      <c r="E263" s="126"/>
    </row>
    <row r="264" s="64" customFormat="1" ht="13.5" spans="5:5">
      <c r="E264" s="126"/>
    </row>
    <row r="265" s="64" customFormat="1" ht="13.5" spans="5:5">
      <c r="E265" s="126"/>
    </row>
    <row r="266" s="64" customFormat="1" ht="13.5" spans="5:5">
      <c r="E266" s="126"/>
    </row>
    <row r="267" s="64" customFormat="1" ht="13.5" spans="5:5">
      <c r="E267" s="126"/>
    </row>
    <row r="268" s="64" customFormat="1" ht="13.5" spans="5:5">
      <c r="E268" s="126"/>
    </row>
    <row r="269" s="64" customFormat="1" ht="13.5" spans="5:5">
      <c r="E269" s="126"/>
    </row>
    <row r="270" s="64" customFormat="1" ht="13.5" spans="5:5">
      <c r="E270" s="126"/>
    </row>
    <row r="271" s="64" customFormat="1" ht="13.5" spans="5:5">
      <c r="E271" s="126"/>
    </row>
    <row r="272" s="64" customFormat="1" ht="13.5" spans="5:5">
      <c r="E272" s="126"/>
    </row>
    <row r="273" s="64" customFormat="1" ht="13.5" spans="5:5">
      <c r="E273" s="126"/>
    </row>
    <row r="274" s="64" customFormat="1" ht="13.5" spans="5:5">
      <c r="E274" s="126"/>
    </row>
    <row r="275" s="64" customFormat="1" ht="13.5" spans="5:5">
      <c r="E275" s="126"/>
    </row>
    <row r="276" s="64" customFormat="1" ht="13.5" spans="5:5">
      <c r="E276" s="126"/>
    </row>
    <row r="277" s="64" customFormat="1" ht="13.5" spans="5:5">
      <c r="E277" s="126"/>
    </row>
    <row r="278" s="64" customFormat="1" ht="13.5" spans="5:5">
      <c r="E278" s="126"/>
    </row>
    <row r="279" s="64" customFormat="1" ht="13.5" spans="5:5">
      <c r="E279" s="126"/>
    </row>
    <row r="280" s="64" customFormat="1" ht="13.5" spans="5:5">
      <c r="E280" s="126"/>
    </row>
    <row r="281" s="64" customFormat="1" ht="13.5" spans="5:5">
      <c r="E281" s="126"/>
    </row>
    <row r="282" s="64" customFormat="1" ht="13.5" spans="5:5">
      <c r="E282" s="126"/>
    </row>
    <row r="283" s="64" customFormat="1" ht="13.5" spans="5:5">
      <c r="E283" s="126"/>
    </row>
    <row r="284" s="64" customFormat="1" ht="13.5" spans="5:5">
      <c r="E284" s="126"/>
    </row>
    <row r="285" s="64" customFormat="1" ht="13.5" spans="5:5">
      <c r="E285" s="126"/>
    </row>
    <row r="286" s="64" customFormat="1" ht="13.5" spans="5:5">
      <c r="E286" s="126"/>
    </row>
    <row r="287" s="64" customFormat="1" ht="13.5" spans="5:5">
      <c r="E287" s="126"/>
    </row>
    <row r="288" s="64" customFormat="1" ht="13.5" spans="5:5">
      <c r="E288" s="126"/>
    </row>
    <row r="289" s="64" customFormat="1" ht="13.5" spans="5:5">
      <c r="E289" s="126"/>
    </row>
    <row r="290" s="64" customFormat="1" ht="13.5" spans="5:5">
      <c r="E290" s="126"/>
    </row>
    <row r="291" s="64" customFormat="1" ht="13.5" spans="5:5">
      <c r="E291" s="126"/>
    </row>
    <row r="292" s="64" customFormat="1" ht="13.5" spans="5:5">
      <c r="E292" s="126"/>
    </row>
    <row r="293" s="64" customFormat="1" ht="13.5" spans="5:5">
      <c r="E293" s="126"/>
    </row>
    <row r="294" s="64" customFormat="1" ht="13.5" spans="5:5">
      <c r="E294" s="126"/>
    </row>
    <row r="295" s="64" customFormat="1" ht="13.5" spans="5:5">
      <c r="E295" s="126"/>
    </row>
    <row r="296" s="64" customFormat="1" ht="13.5" spans="5:5">
      <c r="E296" s="126"/>
    </row>
    <row r="297" s="64" customFormat="1" ht="13.5" spans="5:5">
      <c r="E297" s="126"/>
    </row>
    <row r="298" s="64" customFormat="1" ht="13.5" spans="5:5">
      <c r="E298" s="126"/>
    </row>
    <row r="299" s="64" customFormat="1" ht="13.5" spans="5:5">
      <c r="E299" s="126"/>
    </row>
    <row r="300" s="64" customFormat="1" ht="13.5" spans="5:5">
      <c r="E300" s="126"/>
    </row>
    <row r="301" s="64" customFormat="1" ht="13.5" spans="5:5">
      <c r="E301" s="126"/>
    </row>
    <row r="302" s="64" customFormat="1" ht="13.5" spans="5:5">
      <c r="E302" s="126"/>
    </row>
    <row r="303" s="64" customFormat="1" ht="13.5" spans="5:5">
      <c r="E303" s="126"/>
    </row>
    <row r="304" s="64" customFormat="1" ht="13.5" spans="5:5">
      <c r="E304" s="126"/>
    </row>
    <row r="305" s="64" customFormat="1" ht="13.5" spans="5:5">
      <c r="E305" s="126"/>
    </row>
    <row r="306" s="64" customFormat="1" ht="13.5" spans="5:5">
      <c r="E306" s="126"/>
    </row>
    <row r="307" s="64" customFormat="1" ht="13.5" spans="5:5">
      <c r="E307" s="126"/>
    </row>
    <row r="308" s="64" customFormat="1" ht="13.5" spans="5:5">
      <c r="E308" s="126"/>
    </row>
    <row r="309" s="64" customFormat="1" ht="13.5" spans="5:5">
      <c r="E309" s="126"/>
    </row>
    <row r="310" s="64" customFormat="1" ht="13.5" spans="5:5">
      <c r="E310" s="126"/>
    </row>
    <row r="311" s="64" customFormat="1" ht="13.5" spans="5:5">
      <c r="E311" s="126"/>
    </row>
    <row r="312" s="64" customFormat="1" ht="13.5" spans="5:5">
      <c r="E312" s="126"/>
    </row>
    <row r="313" s="64" customFormat="1" ht="13.5" spans="5:5">
      <c r="E313" s="126"/>
    </row>
    <row r="314" s="64" customFormat="1" ht="13.5" spans="5:5">
      <c r="E314" s="126"/>
    </row>
    <row r="315" s="64" customFormat="1" ht="13.5" spans="5:5">
      <c r="E315" s="126"/>
    </row>
    <row r="316" s="64" customFormat="1" ht="13.5" spans="5:5">
      <c r="E316" s="126"/>
    </row>
    <row r="317" s="64" customFormat="1" ht="13.5" spans="5:5">
      <c r="E317" s="126"/>
    </row>
    <row r="318" s="64" customFormat="1" ht="13.5" spans="5:5">
      <c r="E318" s="126"/>
    </row>
    <row r="319" s="64" customFormat="1" ht="13.5" spans="5:5">
      <c r="E319" s="126"/>
    </row>
    <row r="320" s="64" customFormat="1" ht="13.5" spans="5:5">
      <c r="E320" s="126"/>
    </row>
    <row r="321" s="64" customFormat="1" ht="13.5" spans="5:5">
      <c r="E321" s="126"/>
    </row>
    <row r="322" s="64" customFormat="1" ht="13.5" spans="5:5">
      <c r="E322" s="126"/>
    </row>
    <row r="323" s="64" customFormat="1" ht="13.5" spans="5:5">
      <c r="E323" s="126"/>
    </row>
    <row r="324" s="64" customFormat="1" ht="13.5" spans="5:5">
      <c r="E324" s="126"/>
    </row>
    <row r="325" s="64" customFormat="1" ht="13.5" spans="5:5">
      <c r="E325" s="126"/>
    </row>
    <row r="326" s="64" customFormat="1" ht="13.5" spans="5:5">
      <c r="E326" s="126"/>
    </row>
    <row r="327" s="64" customFormat="1" ht="13.5" spans="5:5">
      <c r="E327" s="126"/>
    </row>
    <row r="328" s="64" customFormat="1" ht="13.5" spans="5:5">
      <c r="E328" s="126"/>
    </row>
    <row r="329" s="64" customFormat="1" ht="13.5" spans="5:5">
      <c r="E329" s="126"/>
    </row>
    <row r="330" s="64" customFormat="1" ht="13.5" spans="5:5">
      <c r="E330" s="126"/>
    </row>
    <row r="331" s="64" customFormat="1" ht="13.5" spans="5:5">
      <c r="E331" s="126"/>
    </row>
    <row r="332" s="64" customFormat="1" ht="13.5" spans="5:5">
      <c r="E332" s="126"/>
    </row>
    <row r="333" s="64" customFormat="1" ht="13.5" spans="5:5">
      <c r="E333" s="126"/>
    </row>
    <row r="334" s="64" customFormat="1" ht="13.5" spans="5:5">
      <c r="E334" s="126"/>
    </row>
    <row r="335" s="64" customFormat="1" ht="13.5" spans="5:5">
      <c r="E335" s="126"/>
    </row>
    <row r="336" s="64" customFormat="1" ht="13.5" spans="5:5">
      <c r="E336" s="126"/>
    </row>
    <row r="337" s="64" customFormat="1" ht="13.5" spans="5:5">
      <c r="E337" s="126"/>
    </row>
    <row r="338" s="64" customFormat="1" ht="13.5" spans="5:5">
      <c r="E338" s="126"/>
    </row>
    <row r="339" s="64" customFormat="1" ht="13.5" spans="5:5">
      <c r="E339" s="126"/>
    </row>
    <row r="340" s="64" customFormat="1" ht="13.5" spans="5:5">
      <c r="E340" s="126"/>
    </row>
    <row r="341" s="64" customFormat="1" ht="13.5" spans="5:5">
      <c r="E341" s="126"/>
    </row>
    <row r="342" s="64" customFormat="1" ht="13.5" spans="5:5">
      <c r="E342" s="126"/>
    </row>
    <row r="343" s="64" customFormat="1" ht="13.5" spans="5:5">
      <c r="E343" s="126"/>
    </row>
    <row r="344" s="64" customFormat="1" ht="13.5" spans="5:5">
      <c r="E344" s="126"/>
    </row>
    <row r="345" s="64" customFormat="1" ht="13.5" spans="5:5">
      <c r="E345" s="126"/>
    </row>
    <row r="346" s="64" customFormat="1" ht="13.5" spans="5:5">
      <c r="E346" s="126"/>
    </row>
    <row r="347" s="64" customFormat="1" ht="13.5" spans="5:5">
      <c r="E347" s="126"/>
    </row>
    <row r="348" s="64" customFormat="1" ht="13.5" spans="5:5">
      <c r="E348" s="126"/>
    </row>
    <row r="349" s="64" customFormat="1" ht="13.5" spans="5:5">
      <c r="E349" s="126"/>
    </row>
    <row r="350" s="64" customFormat="1" ht="13.5" spans="5:5">
      <c r="E350" s="126"/>
    </row>
    <row r="351" s="64" customFormat="1" ht="13.5" spans="5:5">
      <c r="E351" s="126"/>
    </row>
    <row r="352" s="64" customFormat="1" ht="13.5" spans="5:5">
      <c r="E352" s="126"/>
    </row>
    <row r="353" s="64" customFormat="1" ht="13.5" spans="5:5">
      <c r="E353" s="126"/>
    </row>
    <row r="354" s="64" customFormat="1" ht="13.5" spans="5:5">
      <c r="E354" s="126"/>
    </row>
    <row r="355" s="64" customFormat="1" ht="13.5" spans="5:5">
      <c r="E355" s="126"/>
    </row>
    <row r="356" s="64" customFormat="1" ht="13.5" spans="5:5">
      <c r="E356" s="126"/>
    </row>
    <row r="357" s="64" customFormat="1" ht="13.5" spans="5:5">
      <c r="E357" s="126"/>
    </row>
    <row r="358" s="64" customFormat="1" ht="13.5" spans="5:5">
      <c r="E358" s="126"/>
    </row>
    <row r="359" s="64" customFormat="1" ht="13.5" spans="5:5">
      <c r="E359" s="126"/>
    </row>
    <row r="360" s="64" customFormat="1" ht="13.5" spans="5:5">
      <c r="E360" s="126"/>
    </row>
    <row r="361" s="64" customFormat="1" ht="13.5" spans="5:5">
      <c r="E361" s="126"/>
    </row>
    <row r="362" s="64" customFormat="1" ht="13.5" spans="5:5">
      <c r="E362" s="126"/>
    </row>
    <row r="363" s="64" customFormat="1" ht="13.5" spans="5:5">
      <c r="E363" s="126"/>
    </row>
    <row r="364" s="64" customFormat="1" ht="13.5" spans="5:5">
      <c r="E364" s="126"/>
    </row>
    <row r="365" s="64" customFormat="1" ht="13.5" spans="5:5">
      <c r="E365" s="126"/>
    </row>
    <row r="366" s="64" customFormat="1" ht="13.5" spans="5:5">
      <c r="E366" s="126"/>
    </row>
    <row r="367" s="64" customFormat="1" ht="13.5" spans="5:5">
      <c r="E367" s="126"/>
    </row>
    <row r="368" s="64" customFormat="1" ht="13.5" spans="5:5">
      <c r="E368" s="126"/>
    </row>
    <row r="369" s="64" customFormat="1" ht="13.5" spans="5:5">
      <c r="E369" s="126"/>
    </row>
    <row r="370" s="64" customFormat="1" ht="13.5" spans="5:5">
      <c r="E370" s="126"/>
    </row>
    <row r="371" s="64" customFormat="1" ht="13.5" spans="5:5">
      <c r="E371" s="126"/>
    </row>
    <row r="372" s="64" customFormat="1" ht="13.5" spans="5:5">
      <c r="E372" s="126"/>
    </row>
    <row r="373" s="64" customFormat="1" ht="13.5" spans="5:5">
      <c r="E373" s="126"/>
    </row>
    <row r="374" s="64" customFormat="1" ht="13.5" spans="5:5">
      <c r="E374" s="126"/>
    </row>
    <row r="375" s="64" customFormat="1" ht="13.5" spans="5:5">
      <c r="E375" s="126"/>
    </row>
    <row r="376" s="64" customFormat="1" ht="13.5" spans="5:5">
      <c r="E376" s="126"/>
    </row>
    <row r="377" s="64" customFormat="1" ht="13.5" spans="5:5">
      <c r="E377" s="126"/>
    </row>
    <row r="378" s="64" customFormat="1" ht="13.5" spans="5:5">
      <c r="E378" s="126"/>
    </row>
    <row r="379" s="64" customFormat="1" ht="13.5" spans="5:5">
      <c r="E379" s="126"/>
    </row>
    <row r="380" s="64" customFormat="1" ht="13.5" spans="5:5">
      <c r="E380" s="126"/>
    </row>
    <row r="381" s="64" customFormat="1" ht="13.5" spans="5:5">
      <c r="E381" s="126"/>
    </row>
    <row r="382" s="64" customFormat="1" ht="13.5" spans="5:5">
      <c r="E382" s="126"/>
    </row>
    <row r="383" s="64" customFormat="1" ht="13.5" spans="5:5">
      <c r="E383" s="126"/>
    </row>
    <row r="384" s="64" customFormat="1" ht="13.5" spans="5:5">
      <c r="E384" s="126"/>
    </row>
    <row r="385" s="64" customFormat="1" ht="13.5" spans="5:5">
      <c r="E385" s="126"/>
    </row>
    <row r="386" s="64" customFormat="1" ht="13.5" spans="5:5">
      <c r="E386" s="126"/>
    </row>
    <row r="387" s="64" customFormat="1" ht="13.5" spans="5:5">
      <c r="E387" s="126"/>
    </row>
    <row r="388" s="64" customFormat="1" ht="13.5" spans="5:5">
      <c r="E388" s="126"/>
    </row>
    <row r="389" s="64" customFormat="1" ht="13.5" spans="5:5">
      <c r="E389" s="126"/>
    </row>
    <row r="390" s="64" customFormat="1" ht="13.5" spans="5:5">
      <c r="E390" s="126"/>
    </row>
    <row r="391" s="64" customFormat="1" ht="13.5" spans="5:5">
      <c r="E391" s="126"/>
    </row>
    <row r="392" s="64" customFormat="1" ht="13.5" spans="5:5">
      <c r="E392" s="126"/>
    </row>
    <row r="393" s="64" customFormat="1" ht="13.5" spans="5:5">
      <c r="E393" s="126"/>
    </row>
    <row r="394" s="64" customFormat="1" ht="13.5" spans="5:5">
      <c r="E394" s="126"/>
    </row>
    <row r="395" s="64" customFormat="1" ht="13.5" spans="5:5">
      <c r="E395" s="126"/>
    </row>
    <row r="396" s="64" customFormat="1" ht="13.5" spans="5:5">
      <c r="E396" s="126"/>
    </row>
    <row r="397" s="64" customFormat="1" ht="13.5" spans="5:5">
      <c r="E397" s="126"/>
    </row>
    <row r="398" s="64" customFormat="1" ht="13.5" spans="5:5">
      <c r="E398" s="126"/>
    </row>
    <row r="399" s="64" customFormat="1" ht="13.5" spans="5:5">
      <c r="E399" s="126"/>
    </row>
    <row r="400" s="64" customFormat="1" ht="13.5" spans="5:5">
      <c r="E400" s="126"/>
    </row>
    <row r="401" s="64" customFormat="1" ht="13.5" spans="5:5">
      <c r="E401" s="126"/>
    </row>
    <row r="402" s="64" customFormat="1" ht="13.5" spans="5:5">
      <c r="E402" s="126"/>
    </row>
    <row r="403" s="64" customFormat="1" ht="13.5" spans="5:5">
      <c r="E403" s="126"/>
    </row>
    <row r="404" s="64" customFormat="1" ht="13.5" spans="5:5">
      <c r="E404" s="126"/>
    </row>
    <row r="405" s="64" customFormat="1" ht="13.5" spans="5:5">
      <c r="E405" s="126"/>
    </row>
    <row r="406" s="64" customFormat="1" ht="13.5" spans="5:5">
      <c r="E406" s="126"/>
    </row>
    <row r="407" s="64" customFormat="1" ht="13.5" spans="5:5">
      <c r="E407" s="126"/>
    </row>
    <row r="408" s="64" customFormat="1" ht="13.5" spans="5:5">
      <c r="E408" s="126"/>
    </row>
    <row r="409" s="64" customFormat="1" ht="13.5" spans="5:5">
      <c r="E409" s="126"/>
    </row>
    <row r="410" s="64" customFormat="1" ht="13.5" spans="5:5">
      <c r="E410" s="126"/>
    </row>
    <row r="411" s="64" customFormat="1" ht="13.5" spans="5:5">
      <c r="E411" s="126"/>
    </row>
    <row r="412" s="64" customFormat="1" ht="13.5" spans="5:5">
      <c r="E412" s="126"/>
    </row>
    <row r="413" s="64" customFormat="1" ht="13.5" spans="5:5">
      <c r="E413" s="126"/>
    </row>
    <row r="414" s="64" customFormat="1" ht="13.5" spans="5:5">
      <c r="E414" s="126"/>
    </row>
    <row r="415" s="64" customFormat="1" ht="13.5" spans="5:5">
      <c r="E415" s="126"/>
    </row>
    <row r="416" s="64" customFormat="1" ht="13.5" spans="5:5">
      <c r="E416" s="126"/>
    </row>
    <row r="417" s="64" customFormat="1" ht="13.5" spans="5:5">
      <c r="E417" s="126"/>
    </row>
    <row r="418" s="64" customFormat="1" ht="13.5" spans="5:5">
      <c r="E418" s="126"/>
    </row>
    <row r="419" s="64" customFormat="1" ht="13.5" spans="5:5">
      <c r="E419" s="126"/>
    </row>
    <row r="420" s="64" customFormat="1" ht="13.5" spans="5:5">
      <c r="E420" s="126"/>
    </row>
    <row r="421" s="64" customFormat="1" ht="13.5" spans="5:5">
      <c r="E421" s="126"/>
    </row>
    <row r="422" s="64" customFormat="1" ht="13.5" spans="5:5">
      <c r="E422" s="126"/>
    </row>
    <row r="423" s="64" customFormat="1" ht="13.5" spans="5:5">
      <c r="E423" s="126"/>
    </row>
    <row r="424" s="64" customFormat="1" ht="13.5" spans="5:5">
      <c r="E424" s="126"/>
    </row>
    <row r="425" s="64" customFormat="1" ht="13.5" spans="5:5">
      <c r="E425" s="126"/>
    </row>
    <row r="426" s="64" customFormat="1" ht="13.5" spans="5:5">
      <c r="E426" s="126"/>
    </row>
    <row r="427" s="64" customFormat="1" ht="13.5" spans="5:5">
      <c r="E427" s="126"/>
    </row>
    <row r="428" s="64" customFormat="1" ht="13.5" spans="5:5">
      <c r="E428" s="126"/>
    </row>
    <row r="429" s="64" customFormat="1" ht="13.5" spans="5:5">
      <c r="E429" s="126"/>
    </row>
    <row r="430" s="64" customFormat="1" ht="13.5" spans="5:5">
      <c r="E430" s="126"/>
    </row>
    <row r="431" s="64" customFormat="1" ht="13.5" spans="5:5">
      <c r="E431" s="126"/>
    </row>
    <row r="432" s="64" customFormat="1" ht="13.5" spans="5:5">
      <c r="E432" s="126"/>
    </row>
    <row r="433" s="64" customFormat="1" ht="13.5" spans="5:5">
      <c r="E433" s="126"/>
    </row>
    <row r="434" s="64" customFormat="1" ht="13.5" spans="5:5">
      <c r="E434" s="126"/>
    </row>
    <row r="435" s="64" customFormat="1" ht="13.5" spans="5:5">
      <c r="E435" s="126"/>
    </row>
    <row r="436" s="64" customFormat="1" ht="13.5" spans="5:5">
      <c r="E436" s="126"/>
    </row>
    <row r="437" s="64" customFormat="1" ht="13.5" spans="5:5">
      <c r="E437" s="126"/>
    </row>
    <row r="438" s="64" customFormat="1" ht="13.5" spans="5:5">
      <c r="E438" s="126"/>
    </row>
    <row r="439" s="64" customFormat="1" ht="13.5" spans="5:5">
      <c r="E439" s="126"/>
    </row>
    <row r="440" s="64" customFormat="1" ht="13.5" spans="5:5">
      <c r="E440" s="126"/>
    </row>
    <row r="441" s="64" customFormat="1" ht="13.5" spans="5:5">
      <c r="E441" s="126"/>
    </row>
    <row r="442" s="64" customFormat="1" ht="13.5" spans="5:5">
      <c r="E442" s="126"/>
    </row>
    <row r="443" s="64" customFormat="1" ht="13.5" spans="5:5">
      <c r="E443" s="126"/>
    </row>
    <row r="444" s="64" customFormat="1" ht="13.5" spans="5:5">
      <c r="E444" s="126"/>
    </row>
    <row r="445" s="64" customFormat="1" ht="13.5" spans="5:5">
      <c r="E445" s="126"/>
    </row>
    <row r="446" s="64" customFormat="1" ht="13.5" spans="5:5">
      <c r="E446" s="126"/>
    </row>
    <row r="447" s="64" customFormat="1" ht="13.5" spans="5:5">
      <c r="E447" s="126"/>
    </row>
    <row r="448" s="64" customFormat="1" ht="13.5" spans="5:5">
      <c r="E448" s="126"/>
    </row>
    <row r="449" s="64" customFormat="1" ht="13.5" spans="5:5">
      <c r="E449" s="126"/>
    </row>
    <row r="450" s="64" customFormat="1" ht="13.5" spans="5:5">
      <c r="E450" s="126"/>
    </row>
    <row r="451" s="64" customFormat="1" ht="13.5" spans="5:5">
      <c r="E451" s="126"/>
    </row>
    <row r="452" s="64" customFormat="1" ht="13.5" spans="5:5">
      <c r="E452" s="126"/>
    </row>
    <row r="453" s="64" customFormat="1" ht="13.5" spans="5:5">
      <c r="E453" s="126"/>
    </row>
    <row r="454" s="64" customFormat="1" ht="13.5" spans="5:5">
      <c r="E454" s="126"/>
    </row>
    <row r="455" s="64" customFormat="1" ht="13.5" spans="5:5">
      <c r="E455" s="126"/>
    </row>
    <row r="456" s="64" customFormat="1" ht="13.5" spans="5:5">
      <c r="E456" s="126"/>
    </row>
    <row r="457" s="64" customFormat="1" ht="13.5" spans="5:5">
      <c r="E457" s="126"/>
    </row>
    <row r="458" s="64" customFormat="1" ht="13.5" spans="5:5">
      <c r="E458" s="126"/>
    </row>
    <row r="459" s="64" customFormat="1" ht="13.5" spans="5:5">
      <c r="E459" s="126"/>
    </row>
    <row r="460" s="64" customFormat="1" ht="13.5" spans="5:5">
      <c r="E460" s="126"/>
    </row>
    <row r="461" s="64" customFormat="1" ht="13.5" spans="5:5">
      <c r="E461" s="126"/>
    </row>
    <row r="462" s="64" customFormat="1" ht="13.5" spans="5:5">
      <c r="E462" s="126"/>
    </row>
    <row r="463" s="64" customFormat="1" ht="13.5" spans="5:5">
      <c r="E463" s="126"/>
    </row>
    <row r="464" s="64" customFormat="1" ht="13.5" spans="5:5">
      <c r="E464" s="126"/>
    </row>
    <row r="465" s="64" customFormat="1" ht="13.5" spans="5:5">
      <c r="E465" s="126"/>
    </row>
    <row r="466" s="64" customFormat="1" ht="13.5" spans="5:5">
      <c r="E466" s="126"/>
    </row>
    <row r="467" s="64" customFormat="1" ht="13.5" spans="5:5">
      <c r="E467" s="126"/>
    </row>
    <row r="468" s="64" customFormat="1" ht="13.5" spans="5:5">
      <c r="E468" s="126"/>
    </row>
    <row r="469" s="64" customFormat="1" ht="13.5" spans="5:5">
      <c r="E469" s="126"/>
    </row>
    <row r="470" s="64" customFormat="1" ht="13.5" spans="5:5">
      <c r="E470" s="126"/>
    </row>
    <row r="471" s="64" customFormat="1" ht="13.5" spans="5:5">
      <c r="E471" s="126"/>
    </row>
    <row r="472" s="64" customFormat="1" ht="13.5" spans="5:5">
      <c r="E472" s="126"/>
    </row>
    <row r="473" s="64" customFormat="1" ht="13.5" spans="5:5">
      <c r="E473" s="126"/>
    </row>
    <row r="474" s="64" customFormat="1" ht="13.5" spans="5:5">
      <c r="E474" s="126"/>
    </row>
    <row r="475" s="64" customFormat="1" ht="13.5" spans="5:5">
      <c r="E475" s="126"/>
    </row>
    <row r="476" s="64" customFormat="1" ht="13.5" spans="5:5">
      <c r="E476" s="126"/>
    </row>
    <row r="477" s="64" customFormat="1" ht="13.5" spans="5:5">
      <c r="E477" s="126"/>
    </row>
    <row r="478" s="64" customFormat="1" ht="13.5" spans="5:5">
      <c r="E478" s="126"/>
    </row>
    <row r="479" s="64" customFormat="1" ht="13.5" spans="5:5">
      <c r="E479" s="126"/>
    </row>
    <row r="480" s="64" customFormat="1" ht="13.5" spans="5:5">
      <c r="E480" s="126"/>
    </row>
    <row r="481" s="64" customFormat="1" ht="13.5" spans="5:5">
      <c r="E481" s="126"/>
    </row>
    <row r="482" s="64" customFormat="1" ht="13.5" spans="5:5">
      <c r="E482" s="126"/>
    </row>
    <row r="483" s="64" customFormat="1" ht="13.5" spans="5:5">
      <c r="E483" s="126"/>
    </row>
    <row r="484" s="64" customFormat="1" ht="13.5" spans="5:5">
      <c r="E484" s="126"/>
    </row>
    <row r="485" s="64" customFormat="1" ht="13.5" spans="5:5">
      <c r="E485" s="126"/>
    </row>
    <row r="486" s="64" customFormat="1" ht="13.5" spans="5:5">
      <c r="E486" s="126"/>
    </row>
    <row r="487" s="64" customFormat="1" ht="13.5" spans="5:5">
      <c r="E487" s="126"/>
    </row>
    <row r="488" s="64" customFormat="1" ht="13.5" spans="5:5">
      <c r="E488" s="126"/>
    </row>
    <row r="489" s="64" customFormat="1" ht="13.5" spans="5:5">
      <c r="E489" s="126"/>
    </row>
    <row r="490" s="64" customFormat="1" ht="13.5" spans="5:5">
      <c r="E490" s="126"/>
    </row>
    <row r="491" s="64" customFormat="1" ht="13.5" spans="5:5">
      <c r="E491" s="126"/>
    </row>
    <row r="492" s="64" customFormat="1" ht="13.5" spans="5:5">
      <c r="E492" s="126"/>
    </row>
    <row r="493" s="64" customFormat="1" ht="13.5" spans="5:5">
      <c r="E493" s="126"/>
    </row>
    <row r="494" s="64" customFormat="1" ht="13.5" spans="5:5">
      <c r="E494" s="126"/>
    </row>
    <row r="495" s="64" customFormat="1" ht="13.5" spans="5:5">
      <c r="E495" s="126"/>
    </row>
    <row r="496" s="64" customFormat="1" ht="13.5" spans="5:5">
      <c r="E496" s="126"/>
    </row>
    <row r="497" s="64" customFormat="1" ht="13.5" spans="5:5">
      <c r="E497" s="126"/>
    </row>
    <row r="498" s="64" customFormat="1" ht="13.5" spans="5:5">
      <c r="E498" s="126"/>
    </row>
    <row r="499" s="64" customFormat="1" ht="13.5" spans="5:5">
      <c r="E499" s="126"/>
    </row>
    <row r="500" s="64" customFormat="1" ht="13.5" spans="5:5">
      <c r="E500" s="126"/>
    </row>
    <row r="501" s="64" customFormat="1" ht="13.5" spans="5:5">
      <c r="E501" s="126"/>
    </row>
    <row r="502" s="64" customFormat="1" ht="13.5" spans="5:5">
      <c r="E502" s="126"/>
    </row>
    <row r="503" s="64" customFormat="1" ht="13.5" spans="5:5">
      <c r="E503" s="126"/>
    </row>
    <row r="504" s="64" customFormat="1" ht="13.5" spans="5:5">
      <c r="E504" s="126"/>
    </row>
    <row r="505" s="64" customFormat="1" ht="13.5" spans="5:5">
      <c r="E505" s="126"/>
    </row>
    <row r="506" s="64" customFormat="1" ht="13.5" spans="5:5">
      <c r="E506" s="126"/>
    </row>
    <row r="507" s="64" customFormat="1" ht="13.5" spans="5:5">
      <c r="E507" s="126"/>
    </row>
    <row r="508" s="64" customFormat="1" ht="13.5" spans="5:5">
      <c r="E508" s="126"/>
    </row>
    <row r="509" s="64" customFormat="1" ht="13.5" spans="5:5">
      <c r="E509" s="126"/>
    </row>
    <row r="510" s="64" customFormat="1" ht="13.5" spans="5:5">
      <c r="E510" s="126"/>
    </row>
    <row r="511" s="64" customFormat="1" ht="13.5" spans="5:5">
      <c r="E511" s="126"/>
    </row>
    <row r="512" s="64" customFormat="1" ht="13.5" spans="5:5">
      <c r="E512" s="126"/>
    </row>
    <row r="513" s="64" customFormat="1" ht="13.5" spans="5:5">
      <c r="E513" s="126"/>
    </row>
    <row r="514" s="64" customFormat="1" ht="13.5" spans="5:5">
      <c r="E514" s="126"/>
    </row>
    <row r="515" s="64" customFormat="1" ht="13.5" spans="5:5">
      <c r="E515" s="126"/>
    </row>
    <row r="516" s="64" customFormat="1" ht="13.5" spans="5:5">
      <c r="E516" s="126"/>
    </row>
    <row r="517" s="64" customFormat="1" ht="13.5" spans="5:5">
      <c r="E517" s="126"/>
    </row>
    <row r="518" s="64" customFormat="1" ht="13.5" spans="5:5">
      <c r="E518" s="126"/>
    </row>
    <row r="519" s="64" customFormat="1" ht="13.5" spans="5:5">
      <c r="E519" s="126"/>
    </row>
    <row r="520" s="64" customFormat="1" ht="13.5" spans="5:5">
      <c r="E520" s="126"/>
    </row>
    <row r="521" s="64" customFormat="1" ht="13.5" spans="5:5">
      <c r="E521" s="126"/>
    </row>
    <row r="522" s="64" customFormat="1" ht="13.5" spans="5:5">
      <c r="E522" s="126"/>
    </row>
    <row r="523" s="64" customFormat="1" ht="13.5" spans="5:5">
      <c r="E523" s="126"/>
    </row>
    <row r="524" s="64" customFormat="1" ht="13.5" spans="5:5">
      <c r="E524" s="126"/>
    </row>
    <row r="525" s="64" customFormat="1" ht="13.5" spans="5:5">
      <c r="E525" s="126"/>
    </row>
    <row r="526" s="64" customFormat="1" ht="13.5" spans="5:5">
      <c r="E526" s="126"/>
    </row>
    <row r="527" s="64" customFormat="1" ht="13.5" spans="5:5">
      <c r="E527" s="126"/>
    </row>
    <row r="528" s="64" customFormat="1" ht="13.5" spans="5:5">
      <c r="E528" s="126"/>
    </row>
    <row r="529" s="64" customFormat="1" ht="13.5" spans="5:5">
      <c r="E529" s="126"/>
    </row>
    <row r="530" s="64" customFormat="1" ht="13.5" spans="5:5">
      <c r="E530" s="126"/>
    </row>
    <row r="531" s="64" customFormat="1" ht="13.5" spans="5:5">
      <c r="E531" s="126"/>
    </row>
    <row r="532" s="64" customFormat="1" ht="13.5" spans="5:5">
      <c r="E532" s="126"/>
    </row>
    <row r="533" s="64" customFormat="1" ht="13.5" spans="5:5">
      <c r="E533" s="126"/>
    </row>
    <row r="534" s="64" customFormat="1" ht="13.5" spans="5:5">
      <c r="E534" s="126"/>
    </row>
    <row r="535" s="64" customFormat="1" ht="13.5" spans="5:5">
      <c r="E535" s="126"/>
    </row>
    <row r="536" s="64" customFormat="1" ht="13.5" spans="5:5">
      <c r="E536" s="126"/>
    </row>
    <row r="537" s="64" customFormat="1" ht="13.5" spans="5:5">
      <c r="E537" s="126"/>
    </row>
    <row r="538" s="64" customFormat="1" ht="13.5" spans="5:5">
      <c r="E538" s="126"/>
    </row>
    <row r="539" s="64" customFormat="1" ht="13.5" spans="5:5">
      <c r="E539" s="126"/>
    </row>
    <row r="540" s="64" customFormat="1" ht="13.5" spans="5:5">
      <c r="E540" s="126"/>
    </row>
    <row r="541" s="64" customFormat="1" ht="13.5" spans="5:5">
      <c r="E541" s="126"/>
    </row>
    <row r="542" s="64" customFormat="1" ht="13.5" spans="5:5">
      <c r="E542" s="126"/>
    </row>
    <row r="543" s="64" customFormat="1" ht="13.5" spans="5:5">
      <c r="E543" s="126"/>
    </row>
    <row r="544" s="64" customFormat="1" ht="13.5" spans="5:5">
      <c r="E544" s="126"/>
    </row>
    <row r="545" s="64" customFormat="1" ht="13.5" spans="5:5">
      <c r="E545" s="126"/>
    </row>
    <row r="546" s="64" customFormat="1" ht="13.5" spans="5:5">
      <c r="E546" s="126"/>
    </row>
    <row r="547" s="64" customFormat="1" ht="13.5" spans="5:5">
      <c r="E547" s="126"/>
    </row>
    <row r="548" s="64" customFormat="1" ht="13.5" spans="5:5">
      <c r="E548" s="126"/>
    </row>
    <row r="549" s="64" customFormat="1" ht="13.5" spans="5:5">
      <c r="E549" s="126"/>
    </row>
    <row r="550" s="64" customFormat="1" ht="13.5" spans="5:5">
      <c r="E550" s="126"/>
    </row>
    <row r="551" s="64" customFormat="1" ht="13.5" spans="5:5">
      <c r="E551" s="126"/>
    </row>
    <row r="552" s="64" customFormat="1" ht="13.5" spans="5:5">
      <c r="E552" s="126"/>
    </row>
    <row r="553" s="64" customFormat="1" ht="13.5" spans="5:5">
      <c r="E553" s="126"/>
    </row>
    <row r="554" s="64" customFormat="1" ht="13.5" spans="5:5">
      <c r="E554" s="126"/>
    </row>
    <row r="555" s="64" customFormat="1" ht="13.5" spans="5:5">
      <c r="E555" s="126"/>
    </row>
    <row r="556" s="64" customFormat="1" ht="13.5" spans="5:5">
      <c r="E556" s="126"/>
    </row>
    <row r="557" s="64" customFormat="1" ht="13.5" spans="5:5">
      <c r="E557" s="126"/>
    </row>
    <row r="558" s="64" customFormat="1" ht="13.5" spans="5:5">
      <c r="E558" s="126"/>
    </row>
    <row r="559" s="64" customFormat="1" ht="13.5" spans="5:5">
      <c r="E559" s="126"/>
    </row>
    <row r="560" s="64" customFormat="1" ht="13.5" spans="5:5">
      <c r="E560" s="126"/>
    </row>
    <row r="561" s="64" customFormat="1" ht="13.5" spans="5:5">
      <c r="E561" s="126"/>
    </row>
    <row r="562" s="64" customFormat="1" ht="13.5" spans="5:5">
      <c r="E562" s="126"/>
    </row>
    <row r="563" s="64" customFormat="1" ht="13.5" spans="5:5">
      <c r="E563" s="126"/>
    </row>
    <row r="564" s="64" customFormat="1" ht="13.5" spans="5:5">
      <c r="E564" s="126"/>
    </row>
    <row r="565" s="64" customFormat="1" ht="13.5" spans="5:5">
      <c r="E565" s="126"/>
    </row>
    <row r="566" s="64" customFormat="1" ht="13.5" spans="5:5">
      <c r="E566" s="126"/>
    </row>
    <row r="567" s="64" customFormat="1" ht="13.5" spans="5:5">
      <c r="E567" s="126"/>
    </row>
    <row r="568" s="64" customFormat="1" ht="13.5" spans="5:5">
      <c r="E568" s="126"/>
    </row>
    <row r="569" s="64" customFormat="1" ht="13.5" spans="5:5">
      <c r="E569" s="126"/>
    </row>
    <row r="570" s="64" customFormat="1" ht="13.5" spans="5:5">
      <c r="E570" s="126"/>
    </row>
    <row r="571" s="64" customFormat="1" ht="13.5" spans="5:5">
      <c r="E571" s="126"/>
    </row>
    <row r="572" s="64" customFormat="1" ht="13.5" spans="5:5">
      <c r="E572" s="126"/>
    </row>
    <row r="573" s="64" customFormat="1" ht="13.5" spans="5:5">
      <c r="E573" s="126"/>
    </row>
    <row r="574" s="64" customFormat="1" ht="13.5" spans="5:5">
      <c r="E574" s="126"/>
    </row>
    <row r="575" s="64" customFormat="1" ht="13.5" spans="5:5">
      <c r="E575" s="126"/>
    </row>
    <row r="576" s="64" customFormat="1" ht="13.5" spans="5:5">
      <c r="E576" s="126"/>
    </row>
    <row r="577" s="64" customFormat="1" ht="13.5" spans="5:5">
      <c r="E577" s="126"/>
    </row>
    <row r="578" s="64" customFormat="1" ht="13.5" spans="5:5">
      <c r="E578" s="126"/>
    </row>
    <row r="579" s="64" customFormat="1" ht="13.5" spans="5:5">
      <c r="E579" s="126"/>
    </row>
    <row r="580" s="64" customFormat="1" ht="13.5" spans="5:5">
      <c r="E580" s="126"/>
    </row>
    <row r="581" s="64" customFormat="1" ht="13.5" spans="5:5">
      <c r="E581" s="126"/>
    </row>
    <row r="582" s="64" customFormat="1" ht="13.5" spans="5:5">
      <c r="E582" s="126"/>
    </row>
    <row r="583" s="64" customFormat="1" ht="13.5" spans="5:5">
      <c r="E583" s="126"/>
    </row>
    <row r="584" s="64" customFormat="1" ht="13.5" spans="5:5">
      <c r="E584" s="126"/>
    </row>
    <row r="585" s="64" customFormat="1" ht="13.5" spans="5:5">
      <c r="E585" s="126"/>
    </row>
    <row r="586" s="64" customFormat="1" ht="13.5" spans="5:5">
      <c r="E586" s="126"/>
    </row>
    <row r="587" s="64" customFormat="1" ht="13.5" spans="5:5">
      <c r="E587" s="126"/>
    </row>
    <row r="588" s="64" customFormat="1" ht="13.5" spans="5:5">
      <c r="E588" s="126"/>
    </row>
    <row r="589" s="64" customFormat="1" ht="13.5" spans="5:5">
      <c r="E589" s="126"/>
    </row>
    <row r="590" s="64" customFormat="1" ht="13.5" spans="5:5">
      <c r="E590" s="126"/>
    </row>
    <row r="591" s="64" customFormat="1" ht="13.5" spans="5:5">
      <c r="E591" s="126"/>
    </row>
    <row r="592" s="64" customFormat="1" ht="13.5" spans="5:5">
      <c r="E592" s="126"/>
    </row>
    <row r="593" s="64" customFormat="1" ht="13.5" spans="5:5">
      <c r="E593" s="126"/>
    </row>
    <row r="594" s="64" customFormat="1" ht="13.5" spans="5:5">
      <c r="E594" s="126"/>
    </row>
    <row r="595" s="64" customFormat="1" ht="13.5" spans="5:5">
      <c r="E595" s="126"/>
    </row>
    <row r="596" s="64" customFormat="1" ht="13.5" spans="5:5">
      <c r="E596" s="126"/>
    </row>
    <row r="597" s="64" customFormat="1" ht="13.5" spans="5:5">
      <c r="E597" s="126"/>
    </row>
    <row r="598" s="64" customFormat="1" ht="13.5" spans="5:5">
      <c r="E598" s="126"/>
    </row>
    <row r="599" s="64" customFormat="1" ht="13.5" spans="5:5">
      <c r="E599" s="126"/>
    </row>
    <row r="600" s="64" customFormat="1" ht="13.5" spans="5:5">
      <c r="E600" s="126"/>
    </row>
    <row r="601" s="64" customFormat="1" ht="13.5" spans="5:5">
      <c r="E601" s="126"/>
    </row>
    <row r="602" s="64" customFormat="1" ht="13.5" spans="5:5">
      <c r="E602" s="126"/>
    </row>
    <row r="603" s="64" customFormat="1" ht="13.5" spans="5:5">
      <c r="E603" s="126"/>
    </row>
    <row r="604" s="64" customFormat="1" ht="13.5" spans="5:5">
      <c r="E604" s="126"/>
    </row>
    <row r="605" s="64" customFormat="1" ht="13.5" spans="5:5">
      <c r="E605" s="126"/>
    </row>
    <row r="606" s="64" customFormat="1" ht="13.5" spans="5:5">
      <c r="E606" s="126"/>
    </row>
    <row r="607" s="64" customFormat="1" ht="13.5" spans="5:5">
      <c r="E607" s="126"/>
    </row>
    <row r="608" s="64" customFormat="1" ht="13.5" spans="5:5">
      <c r="E608" s="126"/>
    </row>
    <row r="609" s="64" customFormat="1" ht="13.5" spans="5:5">
      <c r="E609" s="126"/>
    </row>
    <row r="610" s="64" customFormat="1" ht="13.5" spans="5:5">
      <c r="E610" s="126"/>
    </row>
    <row r="611" s="64" customFormat="1" ht="13.5" spans="5:5">
      <c r="E611" s="126"/>
    </row>
    <row r="612" s="64" customFormat="1" ht="13.5" spans="5:5">
      <c r="E612" s="126"/>
    </row>
    <row r="613" s="64" customFormat="1" ht="13.5" spans="5:5">
      <c r="E613" s="126"/>
    </row>
    <row r="614" s="64" customFormat="1" ht="13.5" spans="5:5">
      <c r="E614" s="126"/>
    </row>
    <row r="615" s="64" customFormat="1" ht="13.5" spans="5:5">
      <c r="E615" s="126"/>
    </row>
    <row r="616" s="64" customFormat="1" ht="13.5" spans="5:5">
      <c r="E616" s="126"/>
    </row>
    <row r="617" s="64" customFormat="1" ht="13.5" spans="5:5">
      <c r="E617" s="126"/>
    </row>
    <row r="618" s="64" customFormat="1" ht="13.5" spans="5:5">
      <c r="E618" s="126"/>
    </row>
    <row r="619" s="64" customFormat="1" ht="13.5" spans="5:5">
      <c r="E619" s="126"/>
    </row>
    <row r="620" s="64" customFormat="1" ht="13.5" spans="5:5">
      <c r="E620" s="126"/>
    </row>
    <row r="621" s="64" customFormat="1" ht="13.5" spans="5:5">
      <c r="E621" s="126"/>
    </row>
    <row r="622" s="64" customFormat="1" ht="13.5" spans="5:5">
      <c r="E622" s="126"/>
    </row>
    <row r="623" s="64" customFormat="1" ht="13.5" spans="5:5">
      <c r="E623" s="126"/>
    </row>
    <row r="624" s="64" customFormat="1" ht="13.5" spans="5:5">
      <c r="E624" s="126"/>
    </row>
    <row r="625" s="64" customFormat="1" ht="13.5" spans="5:5">
      <c r="E625" s="126"/>
    </row>
    <row r="626" s="64" customFormat="1" ht="13.5" spans="5:5">
      <c r="E626" s="126"/>
    </row>
    <row r="627" s="64" customFormat="1" ht="13.5" spans="5:5">
      <c r="E627" s="126"/>
    </row>
    <row r="628" s="64" customFormat="1" ht="13.5" spans="5:5">
      <c r="E628" s="126"/>
    </row>
    <row r="629" s="64" customFormat="1" ht="13.5" spans="5:5">
      <c r="E629" s="126"/>
    </row>
    <row r="630" s="64" customFormat="1" ht="13.5" spans="5:5">
      <c r="E630" s="126"/>
    </row>
    <row r="631" s="64" customFormat="1" ht="13.5" spans="5:5">
      <c r="E631" s="126"/>
    </row>
    <row r="632" s="64" customFormat="1" ht="13.5" spans="5:5">
      <c r="E632" s="126"/>
    </row>
    <row r="633" s="64" customFormat="1" ht="13.5" spans="5:5">
      <c r="E633" s="126"/>
    </row>
    <row r="634" s="64" customFormat="1" ht="13.5" spans="5:5">
      <c r="E634" s="126"/>
    </row>
    <row r="635" s="64" customFormat="1" ht="13.5" spans="5:5">
      <c r="E635" s="126"/>
    </row>
    <row r="636" s="64" customFormat="1" ht="13.5" spans="5:5">
      <c r="E636" s="126"/>
    </row>
    <row r="637" s="64" customFormat="1" ht="13.5" spans="5:5">
      <c r="E637" s="126"/>
    </row>
    <row r="638" s="64" customFormat="1" ht="13.5" spans="5:5">
      <c r="E638" s="126"/>
    </row>
    <row r="639" s="64" customFormat="1" ht="13.5" spans="5:5">
      <c r="E639" s="126"/>
    </row>
    <row r="640" s="64" customFormat="1" ht="13.5" spans="5:5">
      <c r="E640" s="126"/>
    </row>
    <row r="641" s="64" customFormat="1" ht="13.5" spans="5:5">
      <c r="E641" s="126"/>
    </row>
    <row r="642" s="64" customFormat="1" ht="13.5" spans="5:5">
      <c r="E642" s="126"/>
    </row>
    <row r="643" s="64" customFormat="1" ht="13.5" spans="5:5">
      <c r="E643" s="126"/>
    </row>
    <row r="644" s="64" customFormat="1" ht="13.5" spans="5:5">
      <c r="E644" s="126"/>
    </row>
    <row r="645" s="64" customFormat="1" ht="13.5" spans="5:5">
      <c r="E645" s="126"/>
    </row>
    <row r="646" s="64" customFormat="1" ht="13.5" spans="5:5">
      <c r="E646" s="126"/>
    </row>
    <row r="647" s="64" customFormat="1" ht="13.5" spans="5:5">
      <c r="E647" s="126"/>
    </row>
    <row r="648" s="64" customFormat="1" ht="13.5" spans="5:5">
      <c r="E648" s="126"/>
    </row>
    <row r="649" s="64" customFormat="1" ht="13.5" spans="5:5">
      <c r="E649" s="126"/>
    </row>
    <row r="650" s="64" customFormat="1" ht="13.5" spans="5:5">
      <c r="E650" s="126"/>
    </row>
    <row r="651" s="64" customFormat="1" ht="13.5" spans="5:5">
      <c r="E651" s="126"/>
    </row>
    <row r="652" s="64" customFormat="1" ht="13.5" spans="5:5">
      <c r="E652" s="126"/>
    </row>
    <row r="653" s="64" customFormat="1" ht="13.5" spans="5:5">
      <c r="E653" s="126"/>
    </row>
    <row r="654" s="64" customFormat="1" ht="13.5" spans="5:5">
      <c r="E654" s="126"/>
    </row>
    <row r="655" s="64" customFormat="1" ht="13.5" spans="5:5">
      <c r="E655" s="126"/>
    </row>
    <row r="656" s="64" customFormat="1" ht="13.5" spans="5:5">
      <c r="E656" s="126"/>
    </row>
    <row r="657" s="64" customFormat="1" ht="13.5" spans="5:5">
      <c r="E657" s="126"/>
    </row>
    <row r="658" s="64" customFormat="1" ht="13.5" spans="5:5">
      <c r="E658" s="126"/>
    </row>
    <row r="659" s="64" customFormat="1" ht="13.5" spans="5:5">
      <c r="E659" s="126"/>
    </row>
    <row r="660" s="64" customFormat="1" ht="13.5" spans="5:5">
      <c r="E660" s="126"/>
    </row>
    <row r="661" s="64" customFormat="1" ht="13.5" spans="5:5">
      <c r="E661" s="126"/>
    </row>
    <row r="662" s="64" customFormat="1" ht="13.5" spans="5:5">
      <c r="E662" s="126"/>
    </row>
    <row r="663" s="64" customFormat="1" ht="13.5" spans="5:5">
      <c r="E663" s="126"/>
    </row>
    <row r="664" s="64" customFormat="1" ht="13.5" spans="5:5">
      <c r="E664" s="126"/>
    </row>
    <row r="665" s="64" customFormat="1" ht="13.5" spans="5:5">
      <c r="E665" s="126"/>
    </row>
    <row r="666" s="64" customFormat="1" ht="13.5" spans="5:5">
      <c r="E666" s="126"/>
    </row>
    <row r="667" s="64" customFormat="1" ht="13.5" spans="5:5">
      <c r="E667" s="126"/>
    </row>
    <row r="668" s="64" customFormat="1" ht="13.5" spans="5:5">
      <c r="E668" s="126"/>
    </row>
    <row r="669" s="64" customFormat="1" ht="13.5" spans="5:5">
      <c r="E669" s="126"/>
    </row>
    <row r="670" s="64" customFormat="1" ht="13.5" spans="5:5">
      <c r="E670" s="126"/>
    </row>
    <row r="671" s="64" customFormat="1" ht="13.5" spans="5:5">
      <c r="E671" s="126"/>
    </row>
    <row r="672" s="64" customFormat="1" ht="13.5" spans="5:5">
      <c r="E672" s="126"/>
    </row>
    <row r="673" s="64" customFormat="1" ht="13.5" spans="5:5">
      <c r="E673" s="126"/>
    </row>
    <row r="674" s="64" customFormat="1" ht="13.5" spans="5:5">
      <c r="E674" s="126"/>
    </row>
    <row r="675" s="64" customFormat="1" ht="13.5" spans="5:5">
      <c r="E675" s="126"/>
    </row>
    <row r="676" s="64" customFormat="1" ht="13.5" spans="5:5">
      <c r="E676" s="126"/>
    </row>
    <row r="677" s="64" customFormat="1" ht="13.5" spans="5:5">
      <c r="E677" s="126"/>
    </row>
    <row r="678" s="64" customFormat="1" ht="13.5" spans="5:5">
      <c r="E678" s="126"/>
    </row>
    <row r="679" s="64" customFormat="1" ht="13.5" spans="5:5">
      <c r="E679" s="126"/>
    </row>
    <row r="680" s="64" customFormat="1" ht="13.5" spans="5:5">
      <c r="E680" s="126"/>
    </row>
    <row r="681" s="64" customFormat="1" ht="13.5" spans="5:5">
      <c r="E681" s="126"/>
    </row>
    <row r="682" s="64" customFormat="1" ht="13.5" spans="5:5">
      <c r="E682" s="126"/>
    </row>
    <row r="683" s="64" customFormat="1" ht="13.5" spans="5:5">
      <c r="E683" s="126"/>
    </row>
    <row r="684" s="64" customFormat="1" ht="13.5" spans="5:5">
      <c r="E684" s="126"/>
    </row>
    <row r="685" s="64" customFormat="1" ht="13.5" spans="5:5">
      <c r="E685" s="126"/>
    </row>
    <row r="686" s="64" customFormat="1" ht="13.5" spans="5:5">
      <c r="E686" s="126"/>
    </row>
    <row r="687" s="64" customFormat="1" ht="13.5" spans="5:5">
      <c r="E687" s="126"/>
    </row>
    <row r="688" s="64" customFormat="1" ht="13.5" spans="5:5">
      <c r="E688" s="126"/>
    </row>
    <row r="689" s="64" customFormat="1" ht="13.5" spans="5:5">
      <c r="E689" s="126"/>
    </row>
    <row r="690" s="64" customFormat="1" ht="13.5" spans="5:5">
      <c r="E690" s="126"/>
    </row>
    <row r="691" s="64" customFormat="1" ht="13.5" spans="5:5">
      <c r="E691" s="126"/>
    </row>
    <row r="692" s="64" customFormat="1" ht="13.5" spans="5:5">
      <c r="E692" s="126"/>
    </row>
    <row r="693" s="64" customFormat="1" ht="13.5" spans="5:5">
      <c r="E693" s="126"/>
    </row>
    <row r="694" s="64" customFormat="1" ht="13.5" spans="5:5">
      <c r="E694" s="126"/>
    </row>
    <row r="695" s="64" customFormat="1" ht="13.5" spans="5:5">
      <c r="E695" s="126"/>
    </row>
    <row r="696" s="64" customFormat="1" ht="13.5" spans="5:5">
      <c r="E696" s="126"/>
    </row>
    <row r="697" s="64" customFormat="1" ht="13.5" spans="5:5">
      <c r="E697" s="126"/>
    </row>
    <row r="698" s="64" customFormat="1" ht="13.5" spans="5:5">
      <c r="E698" s="126"/>
    </row>
    <row r="699" s="64" customFormat="1" ht="13.5" spans="5:5">
      <c r="E699" s="126"/>
    </row>
    <row r="700" s="64" customFormat="1" ht="13.5" spans="5:5">
      <c r="E700" s="126"/>
    </row>
    <row r="701" s="64" customFormat="1" ht="13.5" spans="5:5">
      <c r="E701" s="126"/>
    </row>
    <row r="702" s="64" customFormat="1" ht="13.5" spans="5:5">
      <c r="E702" s="126"/>
    </row>
    <row r="703" s="64" customFormat="1" ht="13.5" spans="5:5">
      <c r="E703" s="126"/>
    </row>
    <row r="704" s="64" customFormat="1" ht="13.5" spans="5:5">
      <c r="E704" s="126"/>
    </row>
    <row r="705" s="64" customFormat="1" ht="13.5" spans="5:5">
      <c r="E705" s="126"/>
    </row>
    <row r="706" s="64" customFormat="1" ht="13.5" spans="5:5">
      <c r="E706" s="126"/>
    </row>
    <row r="707" s="64" customFormat="1" ht="13.5" spans="5:5">
      <c r="E707" s="126"/>
    </row>
    <row r="708" s="64" customFormat="1" ht="13.5" spans="5:5">
      <c r="E708" s="126"/>
    </row>
    <row r="709" s="64" customFormat="1" ht="13.5" spans="5:5">
      <c r="E709" s="126"/>
    </row>
    <row r="710" s="64" customFormat="1" ht="13.5" spans="5:5">
      <c r="E710" s="126"/>
    </row>
    <row r="711" s="64" customFormat="1" ht="13.5" spans="5:5">
      <c r="E711" s="126"/>
    </row>
    <row r="712" s="64" customFormat="1" ht="13.5" spans="5:5">
      <c r="E712" s="126"/>
    </row>
    <row r="713" s="64" customFormat="1" ht="13.5" spans="5:5">
      <c r="E713" s="126"/>
    </row>
    <row r="714" s="64" customFormat="1" ht="13.5" spans="5:5">
      <c r="E714" s="126"/>
    </row>
    <row r="715" s="64" customFormat="1" ht="13.5" spans="5:5">
      <c r="E715" s="126"/>
    </row>
    <row r="716" s="64" customFormat="1" ht="13.5" spans="5:5">
      <c r="E716" s="126"/>
    </row>
    <row r="717" s="64" customFormat="1" ht="13.5" spans="5:5">
      <c r="E717" s="126"/>
    </row>
    <row r="718" s="64" customFormat="1" ht="13.5" spans="5:5">
      <c r="E718" s="126"/>
    </row>
    <row r="719" s="64" customFormat="1" ht="13.5" spans="5:5">
      <c r="E719" s="126"/>
    </row>
    <row r="720" s="64" customFormat="1" ht="13.5" spans="5:5">
      <c r="E720" s="126"/>
    </row>
    <row r="721" s="64" customFormat="1" ht="13.5" spans="5:5">
      <c r="E721" s="126"/>
    </row>
    <row r="722" s="64" customFormat="1" ht="13.5" spans="5:5">
      <c r="E722" s="126"/>
    </row>
    <row r="723" s="64" customFormat="1" ht="13.5" spans="5:5">
      <c r="E723" s="126"/>
    </row>
    <row r="724" s="64" customFormat="1" ht="13.5" spans="5:5">
      <c r="E724" s="126"/>
    </row>
    <row r="725" s="64" customFormat="1" ht="13.5" spans="5:5">
      <c r="E725" s="126"/>
    </row>
    <row r="726" s="64" customFormat="1" ht="13.5" spans="5:5">
      <c r="E726" s="126"/>
    </row>
    <row r="727" s="64" customFormat="1" ht="13.5" spans="5:5">
      <c r="E727" s="126"/>
    </row>
    <row r="728" s="64" customFormat="1" ht="13.5" spans="5:5">
      <c r="E728" s="126"/>
    </row>
    <row r="729" s="64" customFormat="1" ht="13.5" spans="5:5">
      <c r="E729" s="126"/>
    </row>
    <row r="730" s="64" customFormat="1" ht="13.5" spans="5:5">
      <c r="E730" s="126"/>
    </row>
    <row r="731" s="64" customFormat="1" ht="13.5" spans="5:5">
      <c r="E731" s="126"/>
    </row>
    <row r="732" s="64" customFormat="1" ht="13.5" spans="5:5">
      <c r="E732" s="126"/>
    </row>
    <row r="733" s="64" customFormat="1" ht="13.5" spans="5:5">
      <c r="E733" s="126"/>
    </row>
    <row r="734" s="64" customFormat="1" ht="13.5" spans="5:5">
      <c r="E734" s="126"/>
    </row>
    <row r="735" s="64" customFormat="1" ht="13.5" spans="5:5">
      <c r="E735" s="126"/>
    </row>
    <row r="736" s="64" customFormat="1" ht="13.5" spans="5:5">
      <c r="E736" s="126"/>
    </row>
    <row r="737" s="64" customFormat="1" ht="13.5" spans="5:5">
      <c r="E737" s="126"/>
    </row>
    <row r="738" s="64" customFormat="1" ht="13.5" spans="5:5">
      <c r="E738" s="126"/>
    </row>
    <row r="739" s="64" customFormat="1" ht="13.5" spans="5:5">
      <c r="E739" s="126"/>
    </row>
    <row r="740" s="64" customFormat="1" ht="13.5" spans="5:5">
      <c r="E740" s="126"/>
    </row>
    <row r="741" s="64" customFormat="1" ht="13.5" spans="5:5">
      <c r="E741" s="126"/>
    </row>
    <row r="742" s="64" customFormat="1" ht="13.5" spans="5:5">
      <c r="E742" s="126"/>
    </row>
    <row r="743" s="64" customFormat="1" ht="13.5" spans="5:5">
      <c r="E743" s="126"/>
    </row>
    <row r="744" s="64" customFormat="1" ht="13.5" spans="5:5">
      <c r="E744" s="126"/>
    </row>
    <row r="745" s="64" customFormat="1" ht="13.5" spans="5:5">
      <c r="E745" s="126"/>
    </row>
    <row r="746" s="64" customFormat="1" ht="13.5" spans="5:5">
      <c r="E746" s="126"/>
    </row>
    <row r="747" s="64" customFormat="1" ht="13.5" spans="5:5">
      <c r="E747" s="126"/>
    </row>
    <row r="748" s="64" customFormat="1" ht="13.5" spans="5:5">
      <c r="E748" s="126"/>
    </row>
    <row r="749" s="64" customFormat="1" ht="13.5" spans="5:5">
      <c r="E749" s="126"/>
    </row>
    <row r="750" s="64" customFormat="1" ht="13.5" spans="5:5">
      <c r="E750" s="126"/>
    </row>
    <row r="751" s="64" customFormat="1" ht="13.5" spans="5:5">
      <c r="E751" s="126"/>
    </row>
    <row r="752" s="64" customFormat="1" ht="13.5" spans="5:5">
      <c r="E752" s="126"/>
    </row>
    <row r="753" s="64" customFormat="1" ht="13.5" spans="5:5">
      <c r="E753" s="126"/>
    </row>
    <row r="754" s="64" customFormat="1" ht="13.5" spans="5:5">
      <c r="E754" s="126"/>
    </row>
    <row r="755" s="64" customFormat="1" ht="13.5" spans="5:5">
      <c r="E755" s="126"/>
    </row>
    <row r="756" s="64" customFormat="1" ht="13.5" spans="5:5">
      <c r="E756" s="126"/>
    </row>
    <row r="757" s="64" customFormat="1" ht="13.5" spans="5:5">
      <c r="E757" s="126"/>
    </row>
    <row r="758" s="64" customFormat="1" ht="13.5" spans="5:5">
      <c r="E758" s="126"/>
    </row>
    <row r="759" s="64" customFormat="1" ht="13.5" spans="5:5">
      <c r="E759" s="126"/>
    </row>
    <row r="760" s="64" customFormat="1" ht="13.5" spans="5:5">
      <c r="E760" s="126"/>
    </row>
    <row r="761" s="64" customFormat="1" ht="13.5" spans="5:5">
      <c r="E761" s="126"/>
    </row>
    <row r="762" s="64" customFormat="1" ht="13.5" spans="5:5">
      <c r="E762" s="126"/>
    </row>
    <row r="763" s="64" customFormat="1" ht="13.5" spans="5:5">
      <c r="E763" s="126"/>
    </row>
    <row r="764" s="64" customFormat="1" ht="13.5" spans="5:5">
      <c r="E764" s="126"/>
    </row>
    <row r="765" s="64" customFormat="1" ht="13.5" spans="5:5">
      <c r="E765" s="126"/>
    </row>
    <row r="766" s="64" customFormat="1" ht="13.5" spans="5:5">
      <c r="E766" s="126"/>
    </row>
    <row r="767" s="64" customFormat="1" ht="13.5" spans="5:5">
      <c r="E767" s="126"/>
    </row>
    <row r="768" s="64" customFormat="1" ht="13.5" spans="5:5">
      <c r="E768" s="126"/>
    </row>
    <row r="769" s="64" customFormat="1" ht="13.5" spans="5:5">
      <c r="E769" s="126"/>
    </row>
    <row r="770" s="64" customFormat="1" ht="13.5" spans="5:5">
      <c r="E770" s="126"/>
    </row>
    <row r="771" s="64" customFormat="1" ht="13.5" spans="5:5">
      <c r="E771" s="126"/>
    </row>
    <row r="772" s="64" customFormat="1" ht="13.5" spans="5:5">
      <c r="E772" s="126"/>
    </row>
    <row r="773" s="64" customFormat="1" ht="13.5" spans="5:5">
      <c r="E773" s="126"/>
    </row>
    <row r="774" s="64" customFormat="1" ht="13.5" spans="5:5">
      <c r="E774" s="126"/>
    </row>
    <row r="775" s="64" customFormat="1" ht="13.5" spans="5:5">
      <c r="E775" s="126"/>
    </row>
    <row r="776" s="64" customFormat="1" ht="13.5" spans="5:5">
      <c r="E776" s="126"/>
    </row>
    <row r="777" s="64" customFormat="1" ht="13.5" spans="5:5">
      <c r="E777" s="126"/>
    </row>
    <row r="778" s="64" customFormat="1" ht="13.5" spans="5:5">
      <c r="E778" s="126"/>
    </row>
    <row r="779" s="64" customFormat="1" ht="13.5" spans="5:5">
      <c r="E779" s="126"/>
    </row>
    <row r="780" s="64" customFormat="1" ht="13.5" spans="5:5">
      <c r="E780" s="126"/>
    </row>
    <row r="781" s="64" customFormat="1" ht="13.5" spans="5:5">
      <c r="E781" s="126"/>
    </row>
    <row r="782" s="64" customFormat="1" ht="13.5" spans="5:5">
      <c r="E782" s="126"/>
    </row>
    <row r="783" s="64" customFormat="1" ht="13.5" spans="5:5">
      <c r="E783" s="126"/>
    </row>
    <row r="784" s="64" customFormat="1" ht="13.5" spans="5:5">
      <c r="E784" s="126"/>
    </row>
    <row r="785" s="64" customFormat="1" ht="13.5" spans="5:5">
      <c r="E785" s="126"/>
    </row>
    <row r="786" s="64" customFormat="1" ht="13.5" spans="5:5">
      <c r="E786" s="126"/>
    </row>
    <row r="787" s="64" customFormat="1" ht="13.5" spans="5:5">
      <c r="E787" s="126"/>
    </row>
    <row r="788" s="64" customFormat="1" ht="13.5" spans="5:5">
      <c r="E788" s="126"/>
    </row>
    <row r="789" s="64" customFormat="1" ht="13.5" spans="5:5">
      <c r="E789" s="126"/>
    </row>
    <row r="790" s="64" customFormat="1" ht="13.5" spans="5:5">
      <c r="E790" s="126"/>
    </row>
    <row r="791" s="64" customFormat="1" ht="13.5" spans="5:5">
      <c r="E791" s="126"/>
    </row>
    <row r="792" s="64" customFormat="1" ht="13.5" spans="5:5">
      <c r="E792" s="126"/>
    </row>
    <row r="793" s="64" customFormat="1" ht="13.5" spans="5:5">
      <c r="E793" s="126"/>
    </row>
    <row r="794" s="64" customFormat="1" ht="13.5" spans="5:5">
      <c r="E794" s="126"/>
    </row>
    <row r="795" s="64" customFormat="1" ht="13.5" spans="5:5">
      <c r="E795" s="126"/>
    </row>
    <row r="796" s="64" customFormat="1" ht="13.5" spans="5:5">
      <c r="E796" s="126"/>
    </row>
    <row r="797" s="64" customFormat="1" ht="13.5" spans="5:5">
      <c r="E797" s="126"/>
    </row>
    <row r="798" s="64" customFormat="1" ht="13.5" spans="5:5">
      <c r="E798" s="126"/>
    </row>
    <row r="799" s="64" customFormat="1" ht="13.5" spans="5:5">
      <c r="E799" s="126"/>
    </row>
    <row r="800" s="64" customFormat="1" ht="13.5" spans="5:5">
      <c r="E800" s="126"/>
    </row>
    <row r="801" s="64" customFormat="1" ht="13.5" spans="5:5">
      <c r="E801" s="126"/>
    </row>
    <row r="802" s="64" customFormat="1" ht="13.5" spans="5:5">
      <c r="E802" s="126"/>
    </row>
    <row r="803" s="64" customFormat="1" ht="13.5" spans="5:5">
      <c r="E803" s="126"/>
    </row>
    <row r="804" s="64" customFormat="1" ht="13.5" spans="5:5">
      <c r="E804" s="126"/>
    </row>
    <row r="805" s="64" customFormat="1" ht="13.5" spans="5:5">
      <c r="E805" s="126"/>
    </row>
    <row r="806" s="64" customFormat="1" ht="13.5" spans="5:5">
      <c r="E806" s="126"/>
    </row>
    <row r="807" s="64" customFormat="1" ht="13.5" spans="5:5">
      <c r="E807" s="126"/>
    </row>
    <row r="808" s="64" customFormat="1" ht="13.5" spans="5:5">
      <c r="E808" s="126"/>
    </row>
    <row r="809" s="64" customFormat="1" ht="13.5" spans="5:5">
      <c r="E809" s="126"/>
    </row>
    <row r="810" s="64" customFormat="1" ht="13.5" spans="5:5">
      <c r="E810" s="126"/>
    </row>
    <row r="811" s="64" customFormat="1" ht="13.5" spans="5:5">
      <c r="E811" s="126"/>
    </row>
    <row r="812" s="64" customFormat="1" ht="13.5" spans="5:5">
      <c r="E812" s="126"/>
    </row>
    <row r="813" s="64" customFormat="1" ht="13.5" spans="5:5">
      <c r="E813" s="126"/>
    </row>
    <row r="814" s="64" customFormat="1" ht="13.5" spans="5:5">
      <c r="E814" s="126"/>
    </row>
    <row r="815" s="64" customFormat="1" ht="13.5" spans="5:5">
      <c r="E815" s="126"/>
    </row>
    <row r="816" s="64" customFormat="1" ht="13.5" spans="5:5">
      <c r="E816" s="126"/>
    </row>
    <row r="817" s="64" customFormat="1" ht="13.5" spans="5:5">
      <c r="E817" s="126"/>
    </row>
    <row r="818" s="64" customFormat="1" ht="13.5" spans="5:5">
      <c r="E818" s="126"/>
    </row>
    <row r="819" s="64" customFormat="1" ht="13.5" spans="5:5">
      <c r="E819" s="126"/>
    </row>
    <row r="820" s="64" customFormat="1" ht="13.5" spans="5:5">
      <c r="E820" s="126"/>
    </row>
    <row r="821" s="64" customFormat="1" ht="13.5" spans="5:5">
      <c r="E821" s="126"/>
    </row>
    <row r="822" s="64" customFormat="1" ht="13.5" spans="5:5">
      <c r="E822" s="126"/>
    </row>
    <row r="823" s="64" customFormat="1" ht="13.5" spans="5:5">
      <c r="E823" s="126"/>
    </row>
    <row r="824" s="64" customFormat="1" ht="13.5" spans="5:5">
      <c r="E824" s="126"/>
    </row>
    <row r="825" s="64" customFormat="1" ht="13.5" spans="5:5">
      <c r="E825" s="126"/>
    </row>
    <row r="826" s="64" customFormat="1" ht="13.5" spans="5:5">
      <c r="E826" s="126"/>
    </row>
    <row r="827" s="64" customFormat="1" ht="13.5" spans="5:5">
      <c r="E827" s="126"/>
    </row>
    <row r="828" s="64" customFormat="1" ht="13.5" spans="5:5">
      <c r="E828" s="126"/>
    </row>
    <row r="829" s="64" customFormat="1" ht="13.5" spans="5:5">
      <c r="E829" s="126"/>
    </row>
    <row r="830" s="64" customFormat="1" ht="13.5" spans="5:5">
      <c r="E830" s="126"/>
    </row>
    <row r="831" s="64" customFormat="1" ht="13.5" spans="5:5">
      <c r="E831" s="126"/>
    </row>
    <row r="832" s="64" customFormat="1" ht="13.5" spans="5:5">
      <c r="E832" s="126"/>
    </row>
    <row r="833" s="64" customFormat="1" ht="13.5" spans="5:5">
      <c r="E833" s="126"/>
    </row>
    <row r="834" s="64" customFormat="1" ht="13.5" spans="5:5">
      <c r="E834" s="126"/>
    </row>
    <row r="835" s="64" customFormat="1" ht="13.5" spans="5:5">
      <c r="E835" s="126"/>
    </row>
    <row r="836" s="64" customFormat="1" ht="13.5" spans="5:5">
      <c r="E836" s="126"/>
    </row>
    <row r="837" s="64" customFormat="1" ht="13.5" spans="5:5">
      <c r="E837" s="126"/>
    </row>
    <row r="838" s="64" customFormat="1" ht="13.5" spans="5:5">
      <c r="E838" s="126"/>
    </row>
    <row r="839" s="64" customFormat="1" ht="13.5" spans="5:5">
      <c r="E839" s="126"/>
    </row>
    <row r="840" s="64" customFormat="1" ht="13.5" spans="5:5">
      <c r="E840" s="126"/>
    </row>
    <row r="841" s="64" customFormat="1" ht="13.5" spans="5:5">
      <c r="E841" s="126"/>
    </row>
    <row r="842" s="64" customFormat="1" ht="13.5" spans="5:5">
      <c r="E842" s="126"/>
    </row>
    <row r="843" s="64" customFormat="1" ht="13.5" spans="5:5">
      <c r="E843" s="126"/>
    </row>
    <row r="844" s="64" customFormat="1" ht="13.5" spans="5:5">
      <c r="E844" s="126"/>
    </row>
    <row r="845" s="64" customFormat="1" ht="13.5" spans="5:5">
      <c r="E845" s="126"/>
    </row>
    <row r="846" s="64" customFormat="1" ht="13.5" spans="5:5">
      <c r="E846" s="126"/>
    </row>
    <row r="847" s="64" customFormat="1" ht="13.5" spans="5:5">
      <c r="E847" s="126"/>
    </row>
    <row r="848" s="64" customFormat="1" ht="13.5" spans="5:5">
      <c r="E848" s="126"/>
    </row>
    <row r="849" s="64" customFormat="1" ht="13.5" spans="5:5">
      <c r="E849" s="126"/>
    </row>
    <row r="850" s="64" customFormat="1" ht="13.5" spans="5:5">
      <c r="E850" s="126"/>
    </row>
    <row r="851" s="64" customFormat="1" ht="13.5" spans="5:5">
      <c r="E851" s="126"/>
    </row>
    <row r="852" s="64" customFormat="1" ht="13.5" spans="5:5">
      <c r="E852" s="126"/>
    </row>
    <row r="853" s="64" customFormat="1" ht="13.5" spans="5:5">
      <c r="E853" s="126"/>
    </row>
    <row r="854" s="64" customFormat="1" ht="13.5" spans="5:5">
      <c r="E854" s="126"/>
    </row>
    <row r="855" s="64" customFormat="1" ht="13.5" spans="5:5">
      <c r="E855" s="126"/>
    </row>
    <row r="856" s="64" customFormat="1" ht="13.5" spans="5:5">
      <c r="E856" s="126"/>
    </row>
    <row r="857" s="64" customFormat="1" ht="13.5" spans="5:5">
      <c r="E857" s="126"/>
    </row>
    <row r="858" s="64" customFormat="1" ht="13.5" spans="5:5">
      <c r="E858" s="126"/>
    </row>
    <row r="859" s="64" customFormat="1" ht="13.5" spans="5:5">
      <c r="E859" s="126"/>
    </row>
    <row r="860" s="64" customFormat="1" ht="13.5" spans="5:5">
      <c r="E860" s="126"/>
    </row>
    <row r="861" s="64" customFormat="1" ht="13.5" spans="5:5">
      <c r="E861" s="126"/>
    </row>
    <row r="862" s="64" customFormat="1" ht="13.5" spans="5:5">
      <c r="E862" s="126"/>
    </row>
    <row r="863" s="64" customFormat="1" ht="13.5" spans="5:5">
      <c r="E863" s="126"/>
    </row>
    <row r="864" s="64" customFormat="1" ht="13.5" spans="5:5">
      <c r="E864" s="126"/>
    </row>
    <row r="865" s="64" customFormat="1" ht="13.5" spans="5:5">
      <c r="E865" s="126"/>
    </row>
    <row r="866" s="64" customFormat="1" ht="13.5" spans="5:5">
      <c r="E866" s="126"/>
    </row>
    <row r="867" s="64" customFormat="1" ht="13.5" spans="5:5">
      <c r="E867" s="126"/>
    </row>
    <row r="868" s="64" customFormat="1" ht="13.5" spans="5:5">
      <c r="E868" s="126"/>
    </row>
    <row r="869" s="64" customFormat="1" ht="13.5" spans="5:5">
      <c r="E869" s="126"/>
    </row>
    <row r="870" s="64" customFormat="1" ht="13.5" spans="5:5">
      <c r="E870" s="126"/>
    </row>
    <row r="871" s="64" customFormat="1" ht="13.5" spans="5:5">
      <c r="E871" s="126"/>
    </row>
    <row r="872" s="64" customFormat="1" ht="13.5" spans="5:5">
      <c r="E872" s="126"/>
    </row>
    <row r="873" s="64" customFormat="1" ht="13.5" spans="5:5">
      <c r="E873" s="126"/>
    </row>
    <row r="874" s="64" customFormat="1" ht="13.5" spans="5:5">
      <c r="E874" s="126"/>
    </row>
    <row r="875" s="64" customFormat="1" ht="13.5" spans="5:5">
      <c r="E875" s="126"/>
    </row>
    <row r="876" s="64" customFormat="1" ht="13.5" spans="5:5">
      <c r="E876" s="126"/>
    </row>
    <row r="877" s="64" customFormat="1" ht="13.5" spans="5:5">
      <c r="E877" s="126"/>
    </row>
    <row r="878" s="64" customFormat="1" ht="13.5" spans="5:5">
      <c r="E878" s="126"/>
    </row>
    <row r="879" s="64" customFormat="1" ht="13.5" spans="5:5">
      <c r="E879" s="126"/>
    </row>
    <row r="880" s="64" customFormat="1" ht="13.5" spans="5:5">
      <c r="E880" s="126"/>
    </row>
    <row r="881" s="64" customFormat="1" ht="13.5" spans="5:5">
      <c r="E881" s="126"/>
    </row>
    <row r="882" s="64" customFormat="1" ht="13.5" spans="5:5">
      <c r="E882" s="126"/>
    </row>
    <row r="883" s="64" customFormat="1" ht="13.5" spans="5:5">
      <c r="E883" s="126"/>
    </row>
    <row r="884" s="64" customFormat="1" ht="13.5" spans="5:5">
      <c r="E884" s="126"/>
    </row>
    <row r="885" s="64" customFormat="1" ht="13.5" spans="5:5">
      <c r="E885" s="126"/>
    </row>
    <row r="886" s="64" customFormat="1" ht="13.5" spans="5:5">
      <c r="E886" s="126"/>
    </row>
    <row r="887" s="64" customFormat="1" ht="13.5" spans="5:5">
      <c r="E887" s="126"/>
    </row>
    <row r="888" s="64" customFormat="1" ht="13.5" spans="5:5">
      <c r="E888" s="126"/>
    </row>
    <row r="889" s="64" customFormat="1" ht="13.5" spans="5:5">
      <c r="E889" s="126"/>
    </row>
    <row r="890" s="64" customFormat="1" ht="13.5" spans="5:5">
      <c r="E890" s="126"/>
    </row>
    <row r="891" s="64" customFormat="1" ht="13.5" spans="5:5">
      <c r="E891" s="126"/>
    </row>
    <row r="892" s="64" customFormat="1" ht="13.5" spans="5:5">
      <c r="E892" s="126"/>
    </row>
    <row r="893" s="64" customFormat="1" ht="13.5" spans="5:5">
      <c r="E893" s="126"/>
    </row>
    <row r="894" s="64" customFormat="1" ht="13.5" spans="5:5">
      <c r="E894" s="126"/>
    </row>
    <row r="895" s="64" customFormat="1" ht="13.5" spans="5:5">
      <c r="E895" s="126"/>
    </row>
    <row r="896" s="64" customFormat="1" ht="13.5" spans="5:5">
      <c r="E896" s="126"/>
    </row>
    <row r="897" s="64" customFormat="1" ht="13.5" spans="5:5">
      <c r="E897" s="126"/>
    </row>
    <row r="898" s="64" customFormat="1" ht="13.5" spans="5:5">
      <c r="E898" s="126"/>
    </row>
    <row r="899" s="64" customFormat="1" ht="13.5" spans="5:5">
      <c r="E899" s="126"/>
    </row>
    <row r="900" s="64" customFormat="1" ht="13.5" spans="5:5">
      <c r="E900" s="126"/>
    </row>
    <row r="901" s="64" customFormat="1" ht="13.5" spans="5:5">
      <c r="E901" s="126"/>
    </row>
    <row r="902" s="64" customFormat="1" ht="13.5" spans="5:5">
      <c r="E902" s="126"/>
    </row>
    <row r="903" s="64" customFormat="1" ht="13.5" spans="5:5">
      <c r="E903" s="126"/>
    </row>
    <row r="904" s="64" customFormat="1" ht="13.5" spans="5:5">
      <c r="E904" s="126"/>
    </row>
    <row r="905" s="64" customFormat="1" ht="13.5" spans="5:5">
      <c r="E905" s="126"/>
    </row>
    <row r="906" s="64" customFormat="1" ht="13.5" spans="5:5">
      <c r="E906" s="126"/>
    </row>
    <row r="907" s="64" customFormat="1" ht="13.5" spans="5:5">
      <c r="E907" s="126"/>
    </row>
    <row r="908" s="64" customFormat="1" ht="13.5" spans="5:5">
      <c r="E908" s="126"/>
    </row>
    <row r="909" s="64" customFormat="1" ht="13.5" spans="5:5">
      <c r="E909" s="126"/>
    </row>
    <row r="910" s="64" customFormat="1" ht="13.5" spans="5:5">
      <c r="E910" s="126"/>
    </row>
    <row r="911" s="64" customFormat="1" ht="13.5" spans="5:5">
      <c r="E911" s="126"/>
    </row>
    <row r="912" s="64" customFormat="1" ht="13.5" spans="5:5">
      <c r="E912" s="126"/>
    </row>
    <row r="913" s="64" customFormat="1" ht="13.5" spans="5:5">
      <c r="E913" s="126"/>
    </row>
    <row r="914" s="64" customFormat="1" ht="13.5" spans="5:5">
      <c r="E914" s="126"/>
    </row>
    <row r="915" s="64" customFormat="1" ht="13.5" spans="5:5">
      <c r="E915" s="126"/>
    </row>
    <row r="916" s="64" customFormat="1" ht="13.5" spans="5:5">
      <c r="E916" s="126"/>
    </row>
    <row r="917" s="64" customFormat="1" ht="13.5" spans="5:5">
      <c r="E917" s="126"/>
    </row>
    <row r="918" s="64" customFormat="1" ht="13.5" spans="5:5">
      <c r="E918" s="126"/>
    </row>
    <row r="919" s="64" customFormat="1" ht="13.5" spans="5:5">
      <c r="E919" s="126"/>
    </row>
    <row r="920" s="64" customFormat="1" ht="13.5" spans="5:5">
      <c r="E920" s="126"/>
    </row>
    <row r="921" s="64" customFormat="1" ht="13.5" spans="5:5">
      <c r="E921" s="126"/>
    </row>
    <row r="922" s="64" customFormat="1" ht="13.5" spans="5:5">
      <c r="E922" s="126"/>
    </row>
    <row r="923" s="64" customFormat="1" ht="13.5" spans="5:5">
      <c r="E923" s="126"/>
    </row>
    <row r="924" s="64" customFormat="1" ht="13.5" spans="5:5">
      <c r="E924" s="126"/>
    </row>
    <row r="925" s="64" customFormat="1" ht="13.5" spans="5:5">
      <c r="E925" s="126"/>
    </row>
    <row r="926" s="64" customFormat="1" ht="13.5" spans="5:5">
      <c r="E926" s="126"/>
    </row>
    <row r="927" s="64" customFormat="1" ht="13.5" spans="5:5">
      <c r="E927" s="126"/>
    </row>
    <row r="928" s="64" customFormat="1" ht="13.5" spans="5:5">
      <c r="E928" s="126"/>
    </row>
    <row r="929" s="64" customFormat="1" ht="13.5" spans="5:5">
      <c r="E929" s="126"/>
    </row>
    <row r="930" s="64" customFormat="1" ht="13.5" spans="5:5">
      <c r="E930" s="126"/>
    </row>
    <row r="931" s="64" customFormat="1" ht="13.5" spans="5:5">
      <c r="E931" s="126"/>
    </row>
    <row r="932" s="64" customFormat="1" ht="13.5" spans="5:5">
      <c r="E932" s="126"/>
    </row>
    <row r="933" s="64" customFormat="1" ht="13.5" spans="5:5">
      <c r="E933" s="126"/>
    </row>
    <row r="934" s="64" customFormat="1" ht="13.5" spans="5:5">
      <c r="E934" s="126"/>
    </row>
    <row r="935" s="64" customFormat="1" ht="13.5" spans="5:5">
      <c r="E935" s="126"/>
    </row>
    <row r="936" s="64" customFormat="1" ht="13.5" spans="5:5">
      <c r="E936" s="126"/>
    </row>
    <row r="937" s="64" customFormat="1" ht="13.5" spans="5:5">
      <c r="E937" s="126"/>
    </row>
    <row r="938" s="64" customFormat="1" ht="13.5" spans="5:5">
      <c r="E938" s="126"/>
    </row>
    <row r="939" s="64" customFormat="1" ht="13.5" spans="5:5">
      <c r="E939" s="126"/>
    </row>
    <row r="940" s="64" customFormat="1" ht="13.5" spans="5:5">
      <c r="E940" s="126"/>
    </row>
    <row r="941" s="64" customFormat="1" ht="13.5" spans="5:5">
      <c r="E941" s="126"/>
    </row>
    <row r="942" s="64" customFormat="1" ht="13.5" spans="5:5">
      <c r="E942" s="126"/>
    </row>
    <row r="943" s="64" customFormat="1" ht="13.5" spans="5:5">
      <c r="E943" s="126"/>
    </row>
    <row r="944" s="64" customFormat="1" ht="13.5" spans="5:5">
      <c r="E944" s="126"/>
    </row>
    <row r="945" s="64" customFormat="1" ht="13.5" spans="5:5">
      <c r="E945" s="126"/>
    </row>
    <row r="946" s="64" customFormat="1" ht="13.5" spans="5:5">
      <c r="E946" s="126"/>
    </row>
    <row r="947" s="64" customFormat="1" ht="13.5" spans="5:5">
      <c r="E947" s="126"/>
    </row>
    <row r="948" s="64" customFormat="1" ht="13.5" spans="5:5">
      <c r="E948" s="126"/>
    </row>
    <row r="949" s="64" customFormat="1" ht="13.5" spans="5:5">
      <c r="E949" s="126"/>
    </row>
    <row r="950" s="64" customFormat="1" ht="13.5" spans="5:5">
      <c r="E950" s="126"/>
    </row>
    <row r="951" s="64" customFormat="1" ht="13.5" spans="5:5">
      <c r="E951" s="126"/>
    </row>
    <row r="952" s="64" customFormat="1" ht="13.5" spans="5:5">
      <c r="E952" s="126"/>
    </row>
    <row r="953" s="64" customFormat="1" ht="13.5" spans="5:5">
      <c r="E953" s="126"/>
    </row>
    <row r="954" s="64" customFormat="1" ht="13.5" spans="5:5">
      <c r="E954" s="126"/>
    </row>
    <row r="955" s="64" customFormat="1" ht="13.5" spans="5:5">
      <c r="E955" s="126"/>
    </row>
    <row r="956" s="64" customFormat="1" ht="13.5" spans="5:5">
      <c r="E956" s="126"/>
    </row>
    <row r="957" s="64" customFormat="1" ht="13.5" spans="5:5">
      <c r="E957" s="126"/>
    </row>
    <row r="958" s="64" customFormat="1" ht="13.5" spans="5:5">
      <c r="E958" s="126"/>
    </row>
    <row r="959" s="64" customFormat="1" ht="13.5" spans="5:5">
      <c r="E959" s="126"/>
    </row>
    <row r="960" s="64" customFormat="1" ht="13.5" spans="5:5">
      <c r="E960" s="126"/>
    </row>
    <row r="961" s="64" customFormat="1" ht="13.5" spans="5:5">
      <c r="E961" s="126"/>
    </row>
    <row r="962" s="64" customFormat="1" ht="13.5" spans="5:5">
      <c r="E962" s="126"/>
    </row>
    <row r="963" s="64" customFormat="1" ht="13.5" spans="5:5">
      <c r="E963" s="126"/>
    </row>
    <row r="964" s="64" customFormat="1" ht="13.5" spans="5:5">
      <c r="E964" s="126"/>
    </row>
    <row r="965" s="64" customFormat="1" ht="13.5" spans="5:5">
      <c r="E965" s="126"/>
    </row>
    <row r="966" s="64" customFormat="1" ht="13.5" spans="5:5">
      <c r="E966" s="126"/>
    </row>
    <row r="967" s="64" customFormat="1" ht="13.5" spans="5:5">
      <c r="E967" s="126"/>
    </row>
    <row r="968" s="64" customFormat="1" ht="13.5" spans="5:5">
      <c r="E968" s="126"/>
    </row>
    <row r="969" s="64" customFormat="1" ht="13.5" spans="5:5">
      <c r="E969" s="126"/>
    </row>
    <row r="970" s="64" customFormat="1" ht="13.5" spans="5:5">
      <c r="E970" s="126"/>
    </row>
    <row r="971" s="64" customFormat="1" ht="13.5" spans="5:5">
      <c r="E971" s="126"/>
    </row>
    <row r="972" s="64" customFormat="1" ht="13.5" spans="5:5">
      <c r="E972" s="126"/>
    </row>
    <row r="973" s="64" customFormat="1" ht="13.5" spans="5:5">
      <c r="E973" s="126"/>
    </row>
    <row r="974" s="64" customFormat="1" ht="13.5" spans="5:5">
      <c r="E974" s="126"/>
    </row>
    <row r="975" s="64" customFormat="1" ht="13.5" spans="5:5">
      <c r="E975" s="126"/>
    </row>
    <row r="976" s="64" customFormat="1" ht="13.5" spans="5:5">
      <c r="E976" s="126"/>
    </row>
    <row r="977" s="64" customFormat="1" ht="13.5" spans="5:5">
      <c r="E977" s="126"/>
    </row>
    <row r="978" s="64" customFormat="1" ht="13.5" spans="5:5">
      <c r="E978" s="126"/>
    </row>
    <row r="979" s="64" customFormat="1" ht="13.5" spans="5:5">
      <c r="E979" s="126"/>
    </row>
    <row r="980" s="64" customFormat="1" ht="13.5" spans="5:5">
      <c r="E980" s="126"/>
    </row>
    <row r="981" s="64" customFormat="1" ht="13.5" spans="5:5">
      <c r="E981" s="126"/>
    </row>
    <row r="982" s="64" customFormat="1" ht="13.5" spans="5:5">
      <c r="E982" s="126"/>
    </row>
    <row r="983" s="64" customFormat="1" ht="13.5" spans="5:5">
      <c r="E983" s="126"/>
    </row>
    <row r="984" s="64" customFormat="1" ht="13.5" spans="5:5">
      <c r="E984" s="126"/>
    </row>
    <row r="985" s="64" customFormat="1" ht="13.5" spans="5:5">
      <c r="E985" s="126"/>
    </row>
    <row r="986" s="64" customFormat="1" ht="13.5" spans="5:5">
      <c r="E986" s="126"/>
    </row>
    <row r="987" s="64" customFormat="1" ht="13.5" spans="5:5">
      <c r="E987" s="126"/>
    </row>
    <row r="988" s="64" customFormat="1" ht="13.5" spans="5:5">
      <c r="E988" s="126"/>
    </row>
    <row r="989" s="64" customFormat="1" ht="13.5" spans="5:5">
      <c r="E989" s="126"/>
    </row>
    <row r="990" s="64" customFormat="1" ht="13.5" spans="5:5">
      <c r="E990" s="126"/>
    </row>
    <row r="991" s="64" customFormat="1" ht="13.5" spans="5:5">
      <c r="E991" s="126"/>
    </row>
    <row r="992" s="64" customFormat="1" ht="13.5" spans="5:5">
      <c r="E992" s="126"/>
    </row>
    <row r="993" s="64" customFormat="1" ht="13.5" spans="5:5">
      <c r="E993" s="126"/>
    </row>
    <row r="994" s="64" customFormat="1" ht="13.5" spans="5:5">
      <c r="E994" s="126"/>
    </row>
    <row r="995" s="64" customFormat="1" ht="13.5" spans="5:5">
      <c r="E995" s="126"/>
    </row>
    <row r="996" s="64" customFormat="1" ht="13.5" spans="5:5">
      <c r="E996" s="126"/>
    </row>
    <row r="997" s="64" customFormat="1" ht="13.5" spans="5:5">
      <c r="E997" s="126"/>
    </row>
    <row r="998" s="64" customFormat="1" ht="13.5" spans="5:5">
      <c r="E998" s="126"/>
    </row>
    <row r="999" s="64" customFormat="1" ht="13.5" spans="5:5">
      <c r="E999" s="126"/>
    </row>
    <row r="1000" s="64" customFormat="1" ht="13.5" spans="5:5">
      <c r="E1000" s="126"/>
    </row>
    <row r="1001" s="64" customFormat="1" ht="13.5" spans="5:5">
      <c r="E1001" s="126"/>
    </row>
    <row r="1002" s="64" customFormat="1" ht="13.5" spans="5:5">
      <c r="E1002" s="126"/>
    </row>
    <row r="1003" s="64" customFormat="1" ht="13.5" spans="5:5">
      <c r="E1003" s="126"/>
    </row>
    <row r="1004" s="64" customFormat="1" ht="13.5" spans="5:5">
      <c r="E1004" s="126"/>
    </row>
    <row r="1005" s="64" customFormat="1" ht="13.5" spans="5:5">
      <c r="E1005" s="126"/>
    </row>
    <row r="1006" s="64" customFormat="1" ht="13.5" spans="5:5">
      <c r="E1006" s="126"/>
    </row>
    <row r="1007" s="64" customFormat="1" ht="13.5" spans="5:5">
      <c r="E1007" s="126"/>
    </row>
    <row r="1008" s="64" customFormat="1" ht="13.5" spans="5:5">
      <c r="E1008" s="126"/>
    </row>
    <row r="1009" s="64" customFormat="1" ht="13.5" spans="5:5">
      <c r="E1009" s="126"/>
    </row>
    <row r="1010" s="64" customFormat="1" ht="13.5" spans="5:5">
      <c r="E1010" s="126"/>
    </row>
    <row r="1011" s="64" customFormat="1" ht="13.5" spans="5:5">
      <c r="E1011" s="126"/>
    </row>
    <row r="1012" s="64" customFormat="1" ht="13.5" spans="5:5">
      <c r="E1012" s="126"/>
    </row>
    <row r="1013" s="64" customFormat="1" ht="13.5" spans="5:5">
      <c r="E1013" s="126"/>
    </row>
    <row r="1014" s="64" customFormat="1" ht="13.5" spans="5:5">
      <c r="E1014" s="126"/>
    </row>
    <row r="1015" s="64" customFormat="1" ht="13.5" spans="5:5">
      <c r="E1015" s="126"/>
    </row>
    <row r="1016" s="64" customFormat="1" ht="13.5" spans="5:5">
      <c r="E1016" s="126"/>
    </row>
    <row r="1017" s="64" customFormat="1" ht="13.5" spans="5:5">
      <c r="E1017" s="126"/>
    </row>
    <row r="1018" s="64" customFormat="1" ht="13.5" spans="5:5">
      <c r="E1018" s="126"/>
    </row>
    <row r="1019" s="64" customFormat="1" ht="13.5" spans="5:5">
      <c r="E1019" s="126"/>
    </row>
    <row r="1020" s="64" customFormat="1" ht="13.5" spans="5:5">
      <c r="E1020" s="126"/>
    </row>
    <row r="1021" s="64" customFormat="1" ht="13.5" spans="5:5">
      <c r="E1021" s="126"/>
    </row>
    <row r="1022" s="64" customFormat="1" ht="13.5" spans="5:5">
      <c r="E1022" s="126"/>
    </row>
    <row r="1023" s="64" customFormat="1" ht="13.5" spans="5:5">
      <c r="E1023" s="126"/>
    </row>
    <row r="1024" s="64" customFormat="1" ht="13.5" spans="5:5">
      <c r="E1024" s="126"/>
    </row>
    <row r="1025" s="64" customFormat="1" ht="13.5" spans="5:5">
      <c r="E1025" s="126"/>
    </row>
    <row r="1026" s="64" customFormat="1" ht="13.5" spans="5:5">
      <c r="E1026" s="126"/>
    </row>
    <row r="1027" s="64" customFormat="1" ht="13.5" spans="5:5">
      <c r="E1027" s="126"/>
    </row>
    <row r="1028" s="64" customFormat="1" ht="13.5" spans="5:5">
      <c r="E1028" s="126"/>
    </row>
    <row r="1029" s="64" customFormat="1" ht="13.5" spans="5:5">
      <c r="E1029" s="126"/>
    </row>
    <row r="1030" s="64" customFormat="1" ht="13.5" spans="5:5">
      <c r="E1030" s="126"/>
    </row>
    <row r="1031" s="64" customFormat="1" ht="13.5" spans="5:5">
      <c r="E1031" s="126"/>
    </row>
    <row r="1032" s="64" customFormat="1" ht="13.5" spans="5:5">
      <c r="E1032" s="126"/>
    </row>
    <row r="1033" s="64" customFormat="1" ht="13.5" spans="5:5">
      <c r="E1033" s="126"/>
    </row>
    <row r="1034" s="64" customFormat="1" ht="13.5" spans="5:5">
      <c r="E1034" s="126"/>
    </row>
    <row r="1035" s="64" customFormat="1" ht="13.5" spans="5:5">
      <c r="E1035" s="126"/>
    </row>
    <row r="1036" s="64" customFormat="1" ht="13.5" spans="5:5">
      <c r="E1036" s="126"/>
    </row>
    <row r="1037" s="64" customFormat="1" ht="13.5" spans="5:5">
      <c r="E1037" s="126"/>
    </row>
    <row r="1038" s="64" customFormat="1" ht="13.5" spans="5:5">
      <c r="E1038" s="126"/>
    </row>
    <row r="1039" s="64" customFormat="1" ht="13.5" spans="5:5">
      <c r="E1039" s="126"/>
    </row>
    <row r="1040" s="64" customFormat="1" ht="13.5" spans="5:5">
      <c r="E1040" s="126"/>
    </row>
    <row r="1041" s="64" customFormat="1" ht="13.5" spans="5:5">
      <c r="E1041" s="126"/>
    </row>
    <row r="1042" s="64" customFormat="1" ht="13.5" spans="5:5">
      <c r="E1042" s="126"/>
    </row>
    <row r="1043" s="64" customFormat="1" ht="13.5" spans="5:5">
      <c r="E1043" s="126"/>
    </row>
    <row r="1044" s="64" customFormat="1" ht="13.5" spans="5:5">
      <c r="E1044" s="126"/>
    </row>
    <row r="1045" s="64" customFormat="1" ht="13.5" spans="5:5">
      <c r="E1045" s="126"/>
    </row>
    <row r="1046" s="64" customFormat="1" ht="13.5" spans="5:5">
      <c r="E1046" s="126"/>
    </row>
    <row r="1047" s="64" customFormat="1" ht="13.5" spans="5:5">
      <c r="E1047" s="126"/>
    </row>
    <row r="1048" s="64" customFormat="1" ht="13.5" spans="5:5">
      <c r="E1048" s="126"/>
    </row>
    <row r="1049" s="64" customFormat="1" ht="13.5" spans="5:5">
      <c r="E1049" s="126"/>
    </row>
    <row r="1050" s="64" customFormat="1" ht="13.5" spans="5:5">
      <c r="E1050" s="126"/>
    </row>
    <row r="1051" s="64" customFormat="1" ht="13.5" spans="5:5">
      <c r="E1051" s="126"/>
    </row>
    <row r="1052" s="64" customFormat="1" ht="13.5" spans="5:5">
      <c r="E1052" s="126"/>
    </row>
    <row r="1053" s="64" customFormat="1" ht="13.5" spans="5:5">
      <c r="E1053" s="126"/>
    </row>
    <row r="1054" s="64" customFormat="1" ht="13.5" spans="5:5">
      <c r="E1054" s="126"/>
    </row>
    <row r="1055" s="64" customFormat="1" ht="13.5" spans="5:5">
      <c r="E1055" s="126"/>
    </row>
    <row r="1056" s="64" customFormat="1" ht="13.5" spans="5:5">
      <c r="E1056" s="126"/>
    </row>
    <row r="1057" s="64" customFormat="1" ht="13.5" spans="5:5">
      <c r="E1057" s="126"/>
    </row>
    <row r="1058" s="64" customFormat="1" ht="13.5" spans="5:5">
      <c r="E1058" s="126"/>
    </row>
    <row r="1059" s="64" customFormat="1" ht="13.5" spans="5:5">
      <c r="E1059" s="126"/>
    </row>
    <row r="1060" s="64" customFormat="1" ht="13.5" spans="5:5">
      <c r="E1060" s="126"/>
    </row>
    <row r="1061" s="64" customFormat="1" ht="13.5" spans="5:5">
      <c r="E1061" s="126"/>
    </row>
    <row r="1062" s="64" customFormat="1" ht="13.5" spans="5:5">
      <c r="E1062" s="126"/>
    </row>
    <row r="1063" s="64" customFormat="1" ht="13.5" spans="5:5">
      <c r="E1063" s="126"/>
    </row>
    <row r="1064" s="64" customFormat="1" ht="13.5" spans="5:5">
      <c r="E1064" s="126"/>
    </row>
    <row r="1065" s="64" customFormat="1" ht="13.5" spans="5:5">
      <c r="E1065" s="126"/>
    </row>
    <row r="1066" s="64" customFormat="1" ht="13.5" spans="5:5">
      <c r="E1066" s="126"/>
    </row>
    <row r="1067" s="64" customFormat="1" ht="13.5" spans="5:5">
      <c r="E1067" s="126"/>
    </row>
    <row r="1068" s="64" customFormat="1" ht="13.5" spans="5:5">
      <c r="E1068" s="126"/>
    </row>
    <row r="1069" s="64" customFormat="1" ht="13.5" spans="5:5">
      <c r="E1069" s="126"/>
    </row>
    <row r="1070" s="64" customFormat="1" ht="13.5" spans="5:5">
      <c r="E1070" s="126"/>
    </row>
    <row r="1071" s="64" customFormat="1" ht="13.5" spans="5:5">
      <c r="E1071" s="126"/>
    </row>
    <row r="1072" s="64" customFormat="1" ht="13.5" spans="5:5">
      <c r="E1072" s="126"/>
    </row>
    <row r="1073" s="64" customFormat="1" ht="13.5" spans="5:5">
      <c r="E1073" s="126"/>
    </row>
    <row r="1074" s="64" customFormat="1" ht="13.5" spans="5:5">
      <c r="E1074" s="126"/>
    </row>
    <row r="1075" s="64" customFormat="1" ht="13.5" spans="5:5">
      <c r="E1075" s="126"/>
    </row>
    <row r="1076" s="64" customFormat="1" ht="13.5" spans="5:5">
      <c r="E1076" s="126"/>
    </row>
    <row r="1077" s="64" customFormat="1" ht="13.5" spans="5:5">
      <c r="E1077" s="126"/>
    </row>
    <row r="1078" s="64" customFormat="1" ht="13.5" spans="5:5">
      <c r="E1078" s="126"/>
    </row>
    <row r="1079" s="64" customFormat="1" ht="13.5" spans="5:5">
      <c r="E1079" s="126"/>
    </row>
    <row r="1080" s="64" customFormat="1" ht="13.5" spans="5:5">
      <c r="E1080" s="126"/>
    </row>
    <row r="1081" s="64" customFormat="1" ht="13.5" spans="5:5">
      <c r="E1081" s="126"/>
    </row>
    <row r="1082" s="64" customFormat="1" ht="13.5" spans="5:5">
      <c r="E1082" s="126"/>
    </row>
    <row r="1083" s="64" customFormat="1" ht="13.5" spans="5:5">
      <c r="E1083" s="126"/>
    </row>
    <row r="1084" s="64" customFormat="1" ht="13.5" spans="5:5">
      <c r="E1084" s="126"/>
    </row>
    <row r="1085" s="64" customFormat="1" ht="13.5" spans="5:5">
      <c r="E1085" s="126"/>
    </row>
    <row r="1086" s="64" customFormat="1" ht="13.5" spans="5:5">
      <c r="E1086" s="126"/>
    </row>
    <row r="1087" s="64" customFormat="1" ht="13.5" spans="5:5">
      <c r="E1087" s="126"/>
    </row>
    <row r="1088" s="64" customFormat="1" ht="13.5" spans="5:5">
      <c r="E1088" s="126"/>
    </row>
    <row r="1089" s="64" customFormat="1" ht="13.5" spans="5:5">
      <c r="E1089" s="126"/>
    </row>
    <row r="1090" s="64" customFormat="1" ht="13.5" spans="5:5">
      <c r="E1090" s="126"/>
    </row>
    <row r="1091" s="64" customFormat="1" ht="13.5" spans="5:5">
      <c r="E1091" s="126"/>
    </row>
    <row r="1092" s="64" customFormat="1" ht="13.5" spans="5:5">
      <c r="E1092" s="126"/>
    </row>
    <row r="1093" s="64" customFormat="1" ht="13.5" spans="5:5">
      <c r="E1093" s="126"/>
    </row>
    <row r="1094" s="64" customFormat="1" ht="13.5" spans="5:5">
      <c r="E1094" s="126"/>
    </row>
    <row r="1095" s="64" customFormat="1" ht="13.5" spans="5:5">
      <c r="E1095" s="126"/>
    </row>
    <row r="1096" s="64" customFormat="1" ht="13.5" spans="5:5">
      <c r="E1096" s="126"/>
    </row>
    <row r="1097" s="64" customFormat="1" ht="13.5" spans="5:5">
      <c r="E1097" s="126"/>
    </row>
    <row r="1098" s="64" customFormat="1" ht="13.5" spans="5:5">
      <c r="E1098" s="126"/>
    </row>
    <row r="1099" s="64" customFormat="1" ht="13.5" spans="5:5">
      <c r="E1099" s="126"/>
    </row>
    <row r="1100" s="64" customFormat="1" ht="13.5" spans="5:5">
      <c r="E1100" s="126"/>
    </row>
    <row r="1101" s="64" customFormat="1" ht="13.5" spans="5:5">
      <c r="E1101" s="126"/>
    </row>
    <row r="1102" s="64" customFormat="1" ht="13.5" spans="5:5">
      <c r="E1102" s="126"/>
    </row>
    <row r="1103" s="64" customFormat="1" ht="13.5" spans="5:5">
      <c r="E1103" s="126"/>
    </row>
    <row r="1104" s="64" customFormat="1" ht="13.5" spans="5:5">
      <c r="E1104" s="126"/>
    </row>
    <row r="1105" s="64" customFormat="1" ht="13.5" spans="5:5">
      <c r="E1105" s="126"/>
    </row>
    <row r="1106" s="64" customFormat="1" ht="13.5" spans="5:5">
      <c r="E1106" s="126"/>
    </row>
    <row r="1107" s="64" customFormat="1" ht="13.5" spans="5:5">
      <c r="E1107" s="126"/>
    </row>
    <row r="1108" s="64" customFormat="1" ht="13.5" spans="5:5">
      <c r="E1108" s="126"/>
    </row>
    <row r="1109" s="64" customFormat="1" ht="13.5" spans="5:5">
      <c r="E1109" s="126"/>
    </row>
    <row r="1110" s="64" customFormat="1" ht="13.5" spans="5:5">
      <c r="E1110" s="126"/>
    </row>
    <row r="1111" s="64" customFormat="1" ht="13.5" spans="5:5">
      <c r="E1111" s="126"/>
    </row>
    <row r="1112" s="64" customFormat="1" ht="13.5" spans="5:5">
      <c r="E1112" s="126"/>
    </row>
    <row r="1113" s="64" customFormat="1" ht="13.5" spans="5:5">
      <c r="E1113" s="126"/>
    </row>
    <row r="1114" s="64" customFormat="1" ht="13.5" spans="5:5">
      <c r="E1114" s="126"/>
    </row>
    <row r="1115" s="64" customFormat="1" ht="13.5" spans="5:5">
      <c r="E1115" s="126"/>
    </row>
    <row r="1116" s="64" customFormat="1" ht="13.5" spans="5:5">
      <c r="E1116" s="126"/>
    </row>
    <row r="1117" s="64" customFormat="1" ht="13.5" spans="5:5">
      <c r="E1117" s="126"/>
    </row>
    <row r="1118" s="64" customFormat="1" ht="13.5" spans="5:5">
      <c r="E1118" s="126"/>
    </row>
    <row r="1119" s="64" customFormat="1" ht="13.5" spans="5:5">
      <c r="E1119" s="126"/>
    </row>
    <row r="1120" s="64" customFormat="1" ht="13.5" spans="5:5">
      <c r="E1120" s="126"/>
    </row>
    <row r="1121" s="64" customFormat="1" ht="13.5" spans="5:5">
      <c r="E1121" s="126"/>
    </row>
    <row r="1122" s="64" customFormat="1" ht="13.5" spans="5:5">
      <c r="E1122" s="126"/>
    </row>
    <row r="1123" s="64" customFormat="1" ht="13.5" spans="5:5">
      <c r="E1123" s="126"/>
    </row>
    <row r="1124" s="64" customFormat="1" ht="13.5" spans="5:5">
      <c r="E1124" s="126"/>
    </row>
    <row r="1125" s="64" customFormat="1" ht="13.5" spans="5:5">
      <c r="E1125" s="126"/>
    </row>
    <row r="1126" s="64" customFormat="1" ht="13.5" spans="5:5">
      <c r="E1126" s="126"/>
    </row>
    <row r="1127" s="64" customFormat="1" ht="13.5" spans="5:5">
      <c r="E1127" s="126"/>
    </row>
    <row r="1128" s="64" customFormat="1" ht="13.5" spans="5:5">
      <c r="E1128" s="126"/>
    </row>
    <row r="1129" s="64" customFormat="1" ht="13.5" spans="5:5">
      <c r="E1129" s="126"/>
    </row>
    <row r="1130" s="64" customFormat="1" ht="13.5" spans="5:5">
      <c r="E1130" s="126"/>
    </row>
    <row r="1131" s="64" customFormat="1" ht="13.5" spans="5:5">
      <c r="E1131" s="126"/>
    </row>
    <row r="1132" s="64" customFormat="1" ht="13.5" spans="5:5">
      <c r="E1132" s="126"/>
    </row>
    <row r="1133" s="64" customFormat="1" ht="13.5" spans="5:5">
      <c r="E1133" s="126"/>
    </row>
    <row r="1134" s="64" customFormat="1" ht="13.5" spans="5:5">
      <c r="E1134" s="126"/>
    </row>
    <row r="1135" s="64" customFormat="1" ht="13.5" spans="5:5">
      <c r="E1135" s="126"/>
    </row>
    <row r="1136" s="64" customFormat="1" ht="13.5" spans="5:5">
      <c r="E1136" s="126"/>
    </row>
    <row r="1137" s="64" customFormat="1" ht="13.5" spans="5:5">
      <c r="E1137" s="126"/>
    </row>
    <row r="1138" s="64" customFormat="1" ht="13.5" spans="5:5">
      <c r="E1138" s="126"/>
    </row>
    <row r="1139" s="64" customFormat="1" ht="13.5" spans="5:5">
      <c r="E1139" s="126"/>
    </row>
    <row r="1140" s="64" customFormat="1" ht="13.5" spans="5:5">
      <c r="E1140" s="126"/>
    </row>
    <row r="1141" s="64" customFormat="1" ht="13.5" spans="5:5">
      <c r="E1141" s="126"/>
    </row>
    <row r="1142" s="64" customFormat="1" ht="13.5" spans="5:5">
      <c r="E1142" s="126"/>
    </row>
    <row r="1143" s="64" customFormat="1" ht="13.5" spans="5:5">
      <c r="E1143" s="126"/>
    </row>
    <row r="1144" s="64" customFormat="1" ht="13.5" spans="5:5">
      <c r="E1144" s="126"/>
    </row>
    <row r="1145" s="64" customFormat="1" ht="13.5" spans="5:5">
      <c r="E1145" s="126"/>
    </row>
    <row r="1146" s="64" customFormat="1" ht="13.5" spans="5:5">
      <c r="E1146" s="126"/>
    </row>
    <row r="1147" s="64" customFormat="1" ht="13.5" spans="5:5">
      <c r="E1147" s="126"/>
    </row>
    <row r="1148" s="64" customFormat="1" ht="13.5" spans="5:5">
      <c r="E1148" s="126"/>
    </row>
    <row r="1149" s="64" customFormat="1" ht="13.5" spans="5:5">
      <c r="E1149" s="126"/>
    </row>
    <row r="1150" s="64" customFormat="1" ht="13.5" spans="5:5">
      <c r="E1150" s="126"/>
    </row>
    <row r="1151" s="64" customFormat="1" ht="13.5" spans="5:5">
      <c r="E1151" s="126"/>
    </row>
    <row r="1152" s="64" customFormat="1" ht="13.5" spans="5:5">
      <c r="E1152" s="126"/>
    </row>
    <row r="1153" s="64" customFormat="1" ht="13.5" spans="5:5">
      <c r="E1153" s="126"/>
    </row>
    <row r="1154" s="64" customFormat="1" ht="13.5" spans="5:5">
      <c r="E1154" s="126"/>
    </row>
    <row r="1155" s="64" customFormat="1" ht="13.5" spans="5:5">
      <c r="E1155" s="126"/>
    </row>
    <row r="1156" s="64" customFormat="1" ht="13.5" spans="5:5">
      <c r="E1156" s="126"/>
    </row>
    <row r="1157" s="64" customFormat="1" ht="13.5" spans="5:5">
      <c r="E1157" s="126"/>
    </row>
    <row r="1158" s="64" customFormat="1" ht="13.5" spans="5:5">
      <c r="E1158" s="126"/>
    </row>
    <row r="1159" s="64" customFormat="1" ht="13.5" spans="5:5">
      <c r="E1159" s="126"/>
    </row>
    <row r="1160" s="64" customFormat="1" ht="13.5" spans="5:5">
      <c r="E1160" s="126"/>
    </row>
    <row r="1161" s="64" customFormat="1" ht="13.5" spans="5:5">
      <c r="E1161" s="126"/>
    </row>
    <row r="1162" s="64" customFormat="1" ht="13.5" spans="5:5">
      <c r="E1162" s="126"/>
    </row>
    <row r="1163" s="64" customFormat="1" ht="13.5" spans="5:5">
      <c r="E1163" s="126"/>
    </row>
    <row r="1164" s="64" customFormat="1" ht="13.5" spans="5:5">
      <c r="E1164" s="126"/>
    </row>
    <row r="1165" s="64" customFormat="1" ht="13.5" spans="5:5">
      <c r="E1165" s="126"/>
    </row>
    <row r="1166" s="64" customFormat="1" ht="13.5" spans="5:5">
      <c r="E1166" s="126"/>
    </row>
    <row r="1167" s="64" customFormat="1" ht="13.5" spans="5:5">
      <c r="E1167" s="126"/>
    </row>
    <row r="1168" s="64" customFormat="1" ht="13.5" spans="5:5">
      <c r="E1168" s="126"/>
    </row>
    <row r="1169" s="64" customFormat="1" ht="13.5" spans="5:5">
      <c r="E1169" s="126"/>
    </row>
    <row r="1170" s="64" customFormat="1" ht="13.5" spans="5:5">
      <c r="E1170" s="126"/>
    </row>
    <row r="1171" s="64" customFormat="1" ht="13.5" spans="5:5">
      <c r="E1171" s="126"/>
    </row>
    <row r="1172" s="64" customFormat="1" ht="13.5" spans="5:5">
      <c r="E1172" s="126"/>
    </row>
    <row r="1173" s="64" customFormat="1" ht="13.5" spans="5:5">
      <c r="E1173" s="126"/>
    </row>
    <row r="1174" s="64" customFormat="1" ht="13.5" spans="5:5">
      <c r="E1174" s="126"/>
    </row>
    <row r="1175" s="64" customFormat="1" ht="13.5" spans="5:5">
      <c r="E1175" s="126"/>
    </row>
    <row r="1176" s="64" customFormat="1" ht="13.5" spans="5:5">
      <c r="E1176" s="126"/>
    </row>
    <row r="1177" s="64" customFormat="1" ht="13.5" spans="5:5">
      <c r="E1177" s="126"/>
    </row>
    <row r="1178" s="64" customFormat="1" ht="13.5" spans="5:5">
      <c r="E1178" s="126"/>
    </row>
    <row r="1179" s="64" customFormat="1" ht="13.5" spans="5:5">
      <c r="E1179" s="126"/>
    </row>
    <row r="1180" s="64" customFormat="1" ht="13.5" spans="5:5">
      <c r="E1180" s="126"/>
    </row>
    <row r="1181" s="64" customFormat="1" ht="13.5" spans="5:5">
      <c r="E1181" s="126"/>
    </row>
    <row r="1182" s="64" customFormat="1" ht="13.5" spans="5:5">
      <c r="E1182" s="126"/>
    </row>
    <row r="1183" s="64" customFormat="1" ht="13.5" spans="5:5">
      <c r="E1183" s="126"/>
    </row>
    <row r="1184" s="64" customFormat="1" ht="13.5" spans="5:5">
      <c r="E1184" s="126"/>
    </row>
    <row r="1185" s="64" customFormat="1" ht="13.5" spans="5:5">
      <c r="E1185" s="126"/>
    </row>
    <row r="1186" s="64" customFormat="1" ht="13.5" spans="5:5">
      <c r="E1186" s="126"/>
    </row>
    <row r="1187" s="64" customFormat="1" ht="13.5" spans="5:5">
      <c r="E1187" s="126"/>
    </row>
    <row r="1188" s="64" customFormat="1" ht="13.5" spans="5:5">
      <c r="E1188" s="126"/>
    </row>
    <row r="1189" s="64" customFormat="1" ht="13.5" spans="5:5">
      <c r="E1189" s="126"/>
    </row>
    <row r="1190" s="64" customFormat="1" ht="13.5" spans="5:5">
      <c r="E1190" s="126"/>
    </row>
    <row r="1191" s="64" customFormat="1" ht="13.5" spans="5:5">
      <c r="E1191" s="126"/>
    </row>
    <row r="1192" s="64" customFormat="1" ht="13.5" spans="5:5">
      <c r="E1192" s="126"/>
    </row>
    <row r="1193" s="64" customFormat="1" ht="13.5" spans="5:5">
      <c r="E1193" s="126"/>
    </row>
    <row r="1194" s="64" customFormat="1" ht="13.5" spans="5:5">
      <c r="E1194" s="126"/>
    </row>
    <row r="1195" s="64" customFormat="1" ht="13.5" spans="5:5">
      <c r="E1195" s="126"/>
    </row>
    <row r="1196" s="64" customFormat="1" ht="13.5" spans="5:5">
      <c r="E1196" s="126"/>
    </row>
    <row r="1197" s="64" customFormat="1" ht="13.5" spans="5:5">
      <c r="E1197" s="126"/>
    </row>
    <row r="1198" s="64" customFormat="1" ht="13.5" spans="5:5">
      <c r="E1198" s="126"/>
    </row>
    <row r="1199" s="64" customFormat="1" ht="13.5" spans="5:5">
      <c r="E1199" s="126"/>
    </row>
    <row r="1200" s="64" customFormat="1" ht="13.5" spans="5:5">
      <c r="E1200" s="126"/>
    </row>
    <row r="1201" s="64" customFormat="1" ht="13.5" spans="5:5">
      <c r="E1201" s="126"/>
    </row>
    <row r="1202" s="64" customFormat="1" ht="13.5" spans="5:5">
      <c r="E1202" s="126"/>
    </row>
    <row r="1203" s="64" customFormat="1" ht="13.5" spans="5:5">
      <c r="E1203" s="126"/>
    </row>
    <row r="1204" s="64" customFormat="1" ht="13.5" spans="5:5">
      <c r="E1204" s="126"/>
    </row>
    <row r="1205" s="64" customFormat="1" ht="13.5" spans="5:5">
      <c r="E1205" s="126"/>
    </row>
    <row r="1206" s="64" customFormat="1" ht="13.5" spans="5:5">
      <c r="E1206" s="126"/>
    </row>
    <row r="1207" s="64" customFormat="1" ht="13.5" spans="5:5">
      <c r="E1207" s="126"/>
    </row>
    <row r="1208" s="64" customFormat="1" ht="13.5" spans="5:5">
      <c r="E1208" s="126"/>
    </row>
    <row r="1209" s="64" customFormat="1" ht="13.5" spans="5:5">
      <c r="E1209" s="126"/>
    </row>
    <row r="1210" s="64" customFormat="1" ht="13.5" spans="5:5">
      <c r="E1210" s="126"/>
    </row>
    <row r="1211" s="64" customFormat="1" ht="13.5" spans="5:5">
      <c r="E1211" s="126"/>
    </row>
    <row r="1212" s="64" customFormat="1" ht="13.5" spans="5:5">
      <c r="E1212" s="126"/>
    </row>
    <row r="1213" s="64" customFormat="1" ht="13.5" spans="5:5">
      <c r="E1213" s="126"/>
    </row>
    <row r="1214" s="64" customFormat="1" ht="13.5" spans="5:5">
      <c r="E1214" s="126"/>
    </row>
    <row r="1215" s="64" customFormat="1" ht="13.5" spans="5:5">
      <c r="E1215" s="126"/>
    </row>
    <row r="1216" s="64" customFormat="1" ht="13.5" spans="5:5">
      <c r="E1216" s="126"/>
    </row>
    <row r="1217" s="64" customFormat="1" ht="13.5" spans="5:5">
      <c r="E1217" s="126"/>
    </row>
    <row r="1218" s="64" customFormat="1" ht="13.5" spans="5:5">
      <c r="E1218" s="126"/>
    </row>
    <row r="1219" s="64" customFormat="1" ht="13.5" spans="5:5">
      <c r="E1219" s="126"/>
    </row>
    <row r="1220" s="64" customFormat="1" ht="13.5" spans="5:5">
      <c r="E1220" s="126"/>
    </row>
    <row r="1221" s="64" customFormat="1" ht="13.5" spans="5:5">
      <c r="E1221" s="126"/>
    </row>
    <row r="1222" s="64" customFormat="1" ht="13.5" spans="5:5">
      <c r="E1222" s="126"/>
    </row>
    <row r="1223" s="64" customFormat="1" ht="13.5" spans="5:5">
      <c r="E1223" s="126"/>
    </row>
    <row r="1224" s="64" customFormat="1" ht="13.5" spans="5:5">
      <c r="E1224" s="126"/>
    </row>
    <row r="1225" s="64" customFormat="1" ht="13.5" spans="5:5">
      <c r="E1225" s="126"/>
    </row>
    <row r="1226" s="64" customFormat="1" ht="13.5" spans="5:5">
      <c r="E1226" s="126"/>
    </row>
    <row r="1227" s="64" customFormat="1" ht="13.5" spans="5:5">
      <c r="E1227" s="126"/>
    </row>
    <row r="1228" s="64" customFormat="1" ht="13.5" spans="5:5">
      <c r="E1228" s="126"/>
    </row>
    <row r="1229" s="64" customFormat="1" ht="13.5" spans="5:5">
      <c r="E1229" s="126"/>
    </row>
    <row r="1230" s="64" customFormat="1" ht="13.5" spans="5:5">
      <c r="E1230" s="126"/>
    </row>
    <row r="1231" s="64" customFormat="1" ht="13.5" spans="5:5">
      <c r="E1231" s="126"/>
    </row>
    <row r="1232" s="64" customFormat="1" ht="13.5" spans="5:5">
      <c r="E1232" s="126"/>
    </row>
    <row r="1233" s="64" customFormat="1" ht="13.5" spans="5:5">
      <c r="E1233" s="126"/>
    </row>
    <row r="1234" s="64" customFormat="1" ht="13.5" spans="5:5">
      <c r="E1234" s="126"/>
    </row>
    <row r="1235" s="64" customFormat="1" ht="13.5" spans="5:5">
      <c r="E1235" s="126"/>
    </row>
    <row r="1236" s="64" customFormat="1" ht="13.5" spans="5:5">
      <c r="E1236" s="126"/>
    </row>
    <row r="1237" s="64" customFormat="1" ht="13.5" spans="5:5">
      <c r="E1237" s="126"/>
    </row>
    <row r="1238" s="64" customFormat="1" ht="13.5" spans="5:5">
      <c r="E1238" s="126"/>
    </row>
    <row r="1239" s="64" customFormat="1" ht="13.5" spans="5:5">
      <c r="E1239" s="126"/>
    </row>
    <row r="1240" s="64" customFormat="1" ht="13.5" spans="5:5">
      <c r="E1240" s="126"/>
    </row>
    <row r="1241" s="64" customFormat="1" ht="13.5" spans="5:5">
      <c r="E1241" s="126"/>
    </row>
    <row r="1242" s="64" customFormat="1" ht="13.5" spans="5:5">
      <c r="E1242" s="126"/>
    </row>
    <row r="1243" s="64" customFormat="1" ht="13.5" spans="5:5">
      <c r="E1243" s="126"/>
    </row>
    <row r="1244" s="64" customFormat="1" ht="13.5" spans="5:5">
      <c r="E1244" s="126"/>
    </row>
    <row r="1245" s="64" customFormat="1" ht="13.5" spans="5:5">
      <c r="E1245" s="126"/>
    </row>
    <row r="1246" s="64" customFormat="1" ht="13.5" spans="5:5">
      <c r="E1246" s="126"/>
    </row>
    <row r="1247" s="64" customFormat="1" ht="13.5" spans="5:5">
      <c r="E1247" s="126"/>
    </row>
    <row r="1248" s="64" customFormat="1" ht="13.5" spans="5:5">
      <c r="E1248" s="126"/>
    </row>
    <row r="1249" s="64" customFormat="1" ht="13.5" spans="5:5">
      <c r="E1249" s="126"/>
    </row>
    <row r="1250" s="64" customFormat="1" ht="13.5" spans="5:5">
      <c r="E1250" s="126"/>
    </row>
    <row r="1251" s="64" customFormat="1" ht="13.5" spans="5:5">
      <c r="E1251" s="126"/>
    </row>
    <row r="1252" s="64" customFormat="1" ht="13.5" spans="5:5">
      <c r="E1252" s="126"/>
    </row>
    <row r="1253" s="64" customFormat="1" ht="13.5" spans="5:5">
      <c r="E1253" s="126"/>
    </row>
    <row r="1254" s="64" customFormat="1" ht="13.5" spans="5:5">
      <c r="E1254" s="126"/>
    </row>
    <row r="1255" s="64" customFormat="1" ht="13.5" spans="5:5">
      <c r="E1255" s="126"/>
    </row>
    <row r="1256" s="64" customFormat="1" ht="13.5" spans="5:5">
      <c r="E1256" s="126"/>
    </row>
    <row r="1257" s="64" customFormat="1" ht="13.5" spans="5:5">
      <c r="E1257" s="126"/>
    </row>
    <row r="1258" s="64" customFormat="1" ht="13.5" spans="5:5">
      <c r="E1258" s="126"/>
    </row>
    <row r="1259" s="64" customFormat="1" ht="13.5" spans="5:5">
      <c r="E1259" s="126"/>
    </row>
    <row r="1260" s="64" customFormat="1" ht="13.5" spans="5:5">
      <c r="E1260" s="126"/>
    </row>
    <row r="1261" s="64" customFormat="1" ht="13.5" spans="5:5">
      <c r="E1261" s="126"/>
    </row>
    <row r="1262" s="64" customFormat="1" ht="13.5" spans="5:5">
      <c r="E1262" s="126"/>
    </row>
    <row r="1263" s="64" customFormat="1" ht="13.5" spans="5:5">
      <c r="E1263" s="126"/>
    </row>
    <row r="1264" s="64" customFormat="1" ht="13.5" spans="5:5">
      <c r="E1264" s="126"/>
    </row>
    <row r="1265" s="64" customFormat="1" ht="13.5" spans="5:5">
      <c r="E1265" s="126"/>
    </row>
    <row r="1266" s="64" customFormat="1" ht="13.5" spans="5:5">
      <c r="E1266" s="126"/>
    </row>
    <row r="1267" s="64" customFormat="1" ht="13.5" spans="5:5">
      <c r="E1267" s="126"/>
    </row>
    <row r="1268" s="64" customFormat="1" ht="13.5" spans="5:5">
      <c r="E1268" s="126"/>
    </row>
    <row r="1269" s="64" customFormat="1" ht="13.5" spans="5:5">
      <c r="E1269" s="126"/>
    </row>
    <row r="1270" s="64" customFormat="1" ht="13.5" spans="5:5">
      <c r="E1270" s="126"/>
    </row>
    <row r="1271" s="64" customFormat="1" ht="13.5" spans="5:5">
      <c r="E1271" s="126"/>
    </row>
    <row r="1272" s="64" customFormat="1" ht="13.5" spans="5:5">
      <c r="E1272" s="126"/>
    </row>
    <row r="1273" s="64" customFormat="1" ht="13.5" spans="5:5">
      <c r="E1273" s="126"/>
    </row>
    <row r="1274" s="64" customFormat="1" ht="13.5" spans="5:5">
      <c r="E1274" s="126"/>
    </row>
    <row r="1275" s="64" customFormat="1" ht="13.5" spans="5:5">
      <c r="E1275" s="126"/>
    </row>
    <row r="1276" s="64" customFormat="1" ht="13.5" spans="5:5">
      <c r="E1276" s="126"/>
    </row>
    <row r="1277" s="64" customFormat="1" ht="13.5" spans="5:5">
      <c r="E1277" s="126"/>
    </row>
    <row r="1278" s="64" customFormat="1" ht="13.5" spans="5:5">
      <c r="E1278" s="126"/>
    </row>
    <row r="1279" s="64" customFormat="1" ht="13.5" spans="5:5">
      <c r="E1279" s="126"/>
    </row>
    <row r="1280" s="64" customFormat="1" ht="13.5" spans="5:5">
      <c r="E1280" s="126"/>
    </row>
    <row r="1281" s="64" customFormat="1" ht="13.5" spans="5:5">
      <c r="E1281" s="126"/>
    </row>
    <row r="1282" s="64" customFormat="1" ht="13.5" spans="5:5">
      <c r="E1282" s="126"/>
    </row>
    <row r="1283" s="64" customFormat="1" ht="13.5" spans="5:5">
      <c r="E1283" s="126"/>
    </row>
    <row r="1284" s="64" customFormat="1" ht="13.5" spans="5:5">
      <c r="E1284" s="126"/>
    </row>
    <row r="1285" s="64" customFormat="1" ht="13.5" spans="5:5">
      <c r="E1285" s="126"/>
    </row>
    <row r="1286" s="64" customFormat="1" ht="13.5" spans="5:5">
      <c r="E1286" s="126"/>
    </row>
    <row r="1287" s="64" customFormat="1" ht="13.5" spans="5:5">
      <c r="E1287" s="126"/>
    </row>
    <row r="1288" s="64" customFormat="1" ht="13.5" spans="5:5">
      <c r="E1288" s="126"/>
    </row>
    <row r="1289" s="64" customFormat="1" ht="13.5" spans="5:5">
      <c r="E1289" s="126"/>
    </row>
    <row r="1290" s="64" customFormat="1" ht="13.5" spans="5:5">
      <c r="E1290" s="126"/>
    </row>
    <row r="1291" s="64" customFormat="1" ht="13.5" spans="5:5">
      <c r="E1291" s="126"/>
    </row>
    <row r="1292" s="64" customFormat="1" ht="13.5" spans="5:5">
      <c r="E1292" s="126"/>
    </row>
    <row r="1293" s="64" customFormat="1" ht="13.5" spans="5:5">
      <c r="E1293" s="126"/>
    </row>
    <row r="1294" s="64" customFormat="1" ht="13.5" spans="5:5">
      <c r="E1294" s="126"/>
    </row>
    <row r="1295" s="64" customFormat="1" ht="13.5" spans="5:5">
      <c r="E1295" s="126"/>
    </row>
    <row r="1296" s="64" customFormat="1" ht="13.5" spans="5:5">
      <c r="E1296" s="126"/>
    </row>
    <row r="1297" s="64" customFormat="1" ht="13.5" spans="5:5">
      <c r="E1297" s="126"/>
    </row>
    <row r="1298" s="64" customFormat="1" ht="13.5" spans="5:5">
      <c r="E1298" s="126"/>
    </row>
    <row r="1299" s="64" customFormat="1" ht="13.5" spans="5:5">
      <c r="E1299" s="126"/>
    </row>
    <row r="1300" s="64" customFormat="1" ht="13.5" spans="5:5">
      <c r="E1300" s="126"/>
    </row>
    <row r="1301" s="64" customFormat="1" ht="13.5" spans="5:5">
      <c r="E1301" s="126"/>
    </row>
    <row r="1302" s="64" customFormat="1" ht="13.5" spans="5:5">
      <c r="E1302" s="126"/>
    </row>
    <row r="1303" s="64" customFormat="1" ht="13.5" spans="5:5">
      <c r="E1303" s="126"/>
    </row>
    <row r="1304" s="64" customFormat="1" ht="13.5" spans="5:5">
      <c r="E1304" s="126"/>
    </row>
    <row r="1305" s="64" customFormat="1" ht="13.5" spans="5:5">
      <c r="E1305" s="126"/>
    </row>
    <row r="1306" s="64" customFormat="1" ht="13.5" spans="5:5">
      <c r="E1306" s="126"/>
    </row>
    <row r="1307" s="64" customFormat="1" ht="13.5" spans="5:5">
      <c r="E1307" s="126"/>
    </row>
    <row r="1308" s="64" customFormat="1" ht="13.5" spans="5:5">
      <c r="E1308" s="126"/>
    </row>
    <row r="1309" s="64" customFormat="1" ht="13.5" spans="5:5">
      <c r="E1309" s="126"/>
    </row>
    <row r="1310" s="64" customFormat="1" ht="13.5" spans="5:5">
      <c r="E1310" s="126"/>
    </row>
    <row r="1311" s="64" customFormat="1" ht="13.5" spans="5:5">
      <c r="E1311" s="126"/>
    </row>
    <row r="1312" s="64" customFormat="1" ht="13.5" spans="5:5">
      <c r="E1312" s="126"/>
    </row>
    <row r="1313" s="64" customFormat="1" ht="13.5" spans="5:5">
      <c r="E1313" s="126"/>
    </row>
    <row r="1314" s="64" customFormat="1" ht="13.5" spans="5:5">
      <c r="E1314" s="126"/>
    </row>
    <row r="1315" s="64" customFormat="1" ht="13.5" spans="5:5">
      <c r="E1315" s="126"/>
    </row>
    <row r="1316" s="64" customFormat="1" ht="13.5" spans="5:5">
      <c r="E1316" s="126"/>
    </row>
    <row r="1317" s="64" customFormat="1" ht="13.5" spans="5:5">
      <c r="E1317" s="126"/>
    </row>
    <row r="1318" s="64" customFormat="1" ht="13.5" spans="5:5">
      <c r="E1318" s="126"/>
    </row>
    <row r="1319" s="64" customFormat="1" ht="13.5" spans="5:5">
      <c r="E1319" s="126"/>
    </row>
    <row r="1320" s="64" customFormat="1" ht="13.5" spans="5:5">
      <c r="E1320" s="126"/>
    </row>
    <row r="1321" s="64" customFormat="1" ht="13.5" spans="5:5">
      <c r="E1321" s="126"/>
    </row>
    <row r="1322" s="64" customFormat="1" ht="13.5" spans="5:5">
      <c r="E1322" s="126"/>
    </row>
    <row r="1323" s="64" customFormat="1" ht="13.5" spans="5:5">
      <c r="E1323" s="126"/>
    </row>
    <row r="1324" s="64" customFormat="1" ht="13.5" spans="5:5">
      <c r="E1324" s="126"/>
    </row>
    <row r="1325" s="64" customFormat="1" ht="13.5" spans="5:5">
      <c r="E1325" s="126"/>
    </row>
    <row r="1326" s="64" customFormat="1" ht="13.5" spans="5:5">
      <c r="E1326" s="126"/>
    </row>
    <row r="1327" s="64" customFormat="1" ht="13.5" spans="5:5">
      <c r="E1327" s="126"/>
    </row>
    <row r="1328" s="64" customFormat="1" ht="13.5" spans="5:5">
      <c r="E1328" s="126"/>
    </row>
    <row r="1329" s="64" customFormat="1" ht="13.5" spans="5:5">
      <c r="E1329" s="126"/>
    </row>
    <row r="1330" s="64" customFormat="1" ht="13.5" spans="5:5">
      <c r="E1330" s="126"/>
    </row>
    <row r="1331" s="64" customFormat="1" ht="13.5" spans="5:5">
      <c r="E1331" s="126"/>
    </row>
    <row r="1332" s="64" customFormat="1" ht="13.5" spans="5:5">
      <c r="E1332" s="126"/>
    </row>
    <row r="1333" s="64" customFormat="1" ht="13.5" spans="5:5">
      <c r="E1333" s="126"/>
    </row>
    <row r="1334" s="64" customFormat="1" ht="13.5" spans="5:5">
      <c r="E1334" s="126"/>
    </row>
    <row r="1335" s="64" customFormat="1" ht="13.5" spans="5:5">
      <c r="E1335" s="126"/>
    </row>
    <row r="1336" s="64" customFormat="1" ht="13.5" spans="5:5">
      <c r="E1336" s="126"/>
    </row>
    <row r="1337" s="64" customFormat="1" ht="13.5" spans="5:5">
      <c r="E1337" s="126"/>
    </row>
    <row r="1338" s="64" customFormat="1" ht="13.5" spans="5:5">
      <c r="E1338" s="126"/>
    </row>
    <row r="1339" s="64" customFormat="1" ht="13.5" spans="5:5">
      <c r="E1339" s="126"/>
    </row>
    <row r="1340" s="64" customFormat="1" ht="13.5" spans="5:5">
      <c r="E1340" s="126"/>
    </row>
    <row r="1341" s="64" customFormat="1" ht="13.5" spans="5:5">
      <c r="E1341" s="126"/>
    </row>
    <row r="1342" s="64" customFormat="1" ht="13.5" spans="5:5">
      <c r="E1342" s="126"/>
    </row>
    <row r="1343" s="64" customFormat="1" ht="13.5" spans="5:5">
      <c r="E1343" s="126"/>
    </row>
    <row r="1344" s="64" customFormat="1" ht="13.5" spans="5:5">
      <c r="E1344" s="126"/>
    </row>
    <row r="1345" s="64" customFormat="1" ht="13.5" spans="5:5">
      <c r="E1345" s="126"/>
    </row>
    <row r="1346" s="64" customFormat="1" ht="13.5" spans="5:5">
      <c r="E1346" s="126"/>
    </row>
    <row r="1347" s="64" customFormat="1" ht="13.5" spans="5:5">
      <c r="E1347" s="126"/>
    </row>
    <row r="1348" s="64" customFormat="1" ht="13.5" spans="5:5">
      <c r="E1348" s="126"/>
    </row>
    <row r="1349" s="64" customFormat="1" ht="13.5" spans="5:5">
      <c r="E1349" s="126"/>
    </row>
    <row r="1350" s="64" customFormat="1" ht="13.5" spans="5:5">
      <c r="E1350" s="126"/>
    </row>
    <row r="1351" s="64" customFormat="1" ht="13.5" spans="5:5">
      <c r="E1351" s="126"/>
    </row>
    <row r="1352" s="64" customFormat="1" ht="13.5" spans="5:5">
      <c r="E1352" s="126"/>
    </row>
    <row r="1353" s="64" customFormat="1" ht="13.5" spans="5:5">
      <c r="E1353" s="126"/>
    </row>
    <row r="1354" s="64" customFormat="1" ht="13.5" spans="5:5">
      <c r="E1354" s="126"/>
    </row>
    <row r="1355" s="64" customFormat="1" ht="13.5" spans="5:5">
      <c r="E1355" s="126"/>
    </row>
    <row r="1356" s="64" customFormat="1" ht="13.5" spans="5:5">
      <c r="E1356" s="126"/>
    </row>
    <row r="1357" s="64" customFormat="1" ht="13.5" spans="5:5">
      <c r="E1357" s="126"/>
    </row>
    <row r="1358" s="64" customFormat="1" ht="13.5" spans="5:5">
      <c r="E1358" s="126"/>
    </row>
    <row r="1359" s="64" customFormat="1" ht="13.5" spans="5:5">
      <c r="E1359" s="126"/>
    </row>
    <row r="1360" s="64" customFormat="1" ht="13.5" spans="5:5">
      <c r="E1360" s="126"/>
    </row>
    <row r="1361" s="64" customFormat="1" ht="13.5" spans="5:5">
      <c r="E1361" s="126"/>
    </row>
    <row r="1362" s="64" customFormat="1" ht="13.5" spans="5:5">
      <c r="E1362" s="126"/>
    </row>
    <row r="1363" s="64" customFormat="1" ht="13.5" spans="5:5">
      <c r="E1363" s="126"/>
    </row>
    <row r="1364" s="64" customFormat="1" ht="13.5" spans="5:5">
      <c r="E1364" s="126"/>
    </row>
    <row r="1365" s="64" customFormat="1" ht="13.5" spans="5:5">
      <c r="E1365" s="126"/>
    </row>
    <row r="1366" s="64" customFormat="1" ht="13.5" spans="5:5">
      <c r="E1366" s="126"/>
    </row>
    <row r="1367" s="64" customFormat="1" ht="13.5" spans="5:5">
      <c r="E1367" s="126"/>
    </row>
    <row r="1368" s="64" customFormat="1" ht="13.5" spans="5:5">
      <c r="E1368" s="126"/>
    </row>
    <row r="1369" s="64" customFormat="1" ht="13.5" spans="5:5">
      <c r="E1369" s="126"/>
    </row>
    <row r="1370" s="64" customFormat="1" ht="13.5" spans="5:5">
      <c r="E1370" s="126"/>
    </row>
    <row r="1371" s="64" customFormat="1" ht="13.5" spans="5:5">
      <c r="E1371" s="126"/>
    </row>
    <row r="1372" s="64" customFormat="1" ht="13.5" spans="5:5">
      <c r="E1372" s="126"/>
    </row>
    <row r="1373" s="64" customFormat="1" ht="13.5" spans="5:5">
      <c r="E1373" s="126"/>
    </row>
    <row r="1374" s="64" customFormat="1" ht="13.5" spans="5:5">
      <c r="E1374" s="126"/>
    </row>
    <row r="1375" s="64" customFormat="1" ht="13.5" spans="5:5">
      <c r="E1375" s="126"/>
    </row>
    <row r="1376" s="64" customFormat="1" ht="13.5" spans="5:5">
      <c r="E1376" s="126"/>
    </row>
    <row r="1377" s="64" customFormat="1" ht="13.5" spans="5:5">
      <c r="E1377" s="126"/>
    </row>
    <row r="1378" s="64" customFormat="1" ht="13.5" spans="5:5">
      <c r="E1378" s="126"/>
    </row>
    <row r="1379" s="64" customFormat="1" ht="13.5" spans="5:5">
      <c r="E1379" s="126"/>
    </row>
    <row r="1380" s="64" customFormat="1" ht="13.5" spans="5:5">
      <c r="E1380" s="126"/>
    </row>
    <row r="1381" s="64" customFormat="1" ht="13.5" spans="5:5">
      <c r="E1381" s="126"/>
    </row>
    <row r="1382" s="64" customFormat="1" ht="13.5" spans="5:5">
      <c r="E1382" s="126"/>
    </row>
    <row r="1383" s="64" customFormat="1" ht="13.5" spans="5:5">
      <c r="E1383" s="126"/>
    </row>
    <row r="1384" s="64" customFormat="1" ht="13.5" spans="5:5">
      <c r="E1384" s="126"/>
    </row>
    <row r="1385" s="64" customFormat="1" ht="13.5" spans="5:5">
      <c r="E1385" s="126"/>
    </row>
    <row r="1386" s="64" customFormat="1" ht="13.5" spans="5:5">
      <c r="E1386" s="126"/>
    </row>
    <row r="1387" s="64" customFormat="1" ht="13.5" spans="5:5">
      <c r="E1387" s="126"/>
    </row>
    <row r="1388" s="64" customFormat="1" ht="13.5" spans="5:5">
      <c r="E1388" s="126"/>
    </row>
    <row r="1389" s="64" customFormat="1" ht="13.5" spans="5:5">
      <c r="E1389" s="126"/>
    </row>
    <row r="1390" s="64" customFormat="1" ht="13.5" spans="5:5">
      <c r="E1390" s="126"/>
    </row>
    <row r="1391" s="64" customFormat="1" ht="13.5" spans="5:5">
      <c r="E1391" s="126"/>
    </row>
    <row r="1392" s="64" customFormat="1" ht="13.5" spans="5:5">
      <c r="E1392" s="126"/>
    </row>
    <row r="1393" s="64" customFormat="1" ht="13.5" spans="5:5">
      <c r="E1393" s="126"/>
    </row>
    <row r="1394" s="64" customFormat="1" ht="13.5" spans="5:5">
      <c r="E1394" s="126"/>
    </row>
    <row r="1395" s="64" customFormat="1" ht="13.5" spans="5:5">
      <c r="E1395" s="126"/>
    </row>
    <row r="1396" s="64" customFormat="1" ht="13.5" spans="5:5">
      <c r="E1396" s="126"/>
    </row>
    <row r="1397" s="64" customFormat="1" ht="13.5" spans="5:5">
      <c r="E1397" s="126"/>
    </row>
    <row r="1398" s="64" customFormat="1" ht="13.5" spans="5:5">
      <c r="E1398" s="126"/>
    </row>
    <row r="1399" s="64" customFormat="1" ht="13.5" spans="5:5">
      <c r="E1399" s="126"/>
    </row>
    <row r="1400" s="64" customFormat="1" ht="13.5" spans="5:5">
      <c r="E1400" s="126"/>
    </row>
    <row r="1401" s="64" customFormat="1" ht="13.5" spans="5:5">
      <c r="E1401" s="126"/>
    </row>
    <row r="1402" s="64" customFormat="1" ht="13.5" spans="5:5">
      <c r="E1402" s="126"/>
    </row>
    <row r="1403" s="64" customFormat="1" ht="13.5" spans="5:5">
      <c r="E1403" s="126"/>
    </row>
    <row r="1404" s="64" customFormat="1" ht="13.5" spans="5:5">
      <c r="E1404" s="126"/>
    </row>
    <row r="1405" s="64" customFormat="1" ht="13.5" spans="5:5">
      <c r="E1405" s="126"/>
    </row>
    <row r="1406" s="64" customFormat="1" ht="13.5" spans="5:5">
      <c r="E1406" s="126"/>
    </row>
    <row r="1407" s="64" customFormat="1" ht="13.5" spans="5:5">
      <c r="E1407" s="126"/>
    </row>
    <row r="1408" s="64" customFormat="1" ht="13.5" spans="5:5">
      <c r="E1408" s="126"/>
    </row>
    <row r="1409" s="64" customFormat="1" ht="13.5" spans="5:5">
      <c r="E1409" s="126"/>
    </row>
    <row r="1410" s="64" customFormat="1" ht="13.5" spans="5:5">
      <c r="E1410" s="126"/>
    </row>
    <row r="1411" s="64" customFormat="1" ht="13.5" spans="5:5">
      <c r="E1411" s="126"/>
    </row>
    <row r="1412" s="64" customFormat="1" ht="13.5" spans="5:5">
      <c r="E1412" s="126"/>
    </row>
    <row r="1413" s="64" customFormat="1" ht="13.5" spans="5:5">
      <c r="E1413" s="126"/>
    </row>
    <row r="1414" s="64" customFormat="1" ht="13.5" spans="5:5">
      <c r="E1414" s="126"/>
    </row>
    <row r="1415" s="64" customFormat="1" ht="13.5" spans="5:5">
      <c r="E1415" s="126"/>
    </row>
    <row r="1416" s="64" customFormat="1" ht="13.5" spans="5:5">
      <c r="E1416" s="126"/>
    </row>
    <row r="1417" s="64" customFormat="1" ht="13.5" spans="5:5">
      <c r="E1417" s="126"/>
    </row>
    <row r="1418" s="64" customFormat="1" ht="13.5" spans="5:5">
      <c r="E1418" s="126"/>
    </row>
    <row r="1419" s="64" customFormat="1" ht="13.5" spans="5:5">
      <c r="E1419" s="126"/>
    </row>
    <row r="1420" s="64" customFormat="1" ht="13.5" spans="5:5">
      <c r="E1420" s="126"/>
    </row>
    <row r="1421" s="64" customFormat="1" ht="13.5" spans="5:5">
      <c r="E1421" s="126"/>
    </row>
    <row r="1422" s="64" customFormat="1" ht="13.5" spans="5:5">
      <c r="E1422" s="126"/>
    </row>
    <row r="1423" s="64" customFormat="1" ht="13.5" spans="5:5">
      <c r="E1423" s="126"/>
    </row>
    <row r="1424" s="64" customFormat="1" ht="13.5" spans="5:5">
      <c r="E1424" s="126"/>
    </row>
    <row r="1425" s="64" customFormat="1" ht="13.5" spans="5:5">
      <c r="E1425" s="126"/>
    </row>
    <row r="1426" s="64" customFormat="1" ht="13.5" spans="5:5">
      <c r="E1426" s="126"/>
    </row>
    <row r="1427" s="64" customFormat="1" ht="13.5" spans="5:5">
      <c r="E1427" s="126"/>
    </row>
    <row r="1428" s="64" customFormat="1" ht="13.5" spans="5:5">
      <c r="E1428" s="126"/>
    </row>
    <row r="1429" s="64" customFormat="1" ht="13.5" spans="5:5">
      <c r="E1429" s="126"/>
    </row>
    <row r="1430" s="64" customFormat="1" ht="13.5" spans="5:5">
      <c r="E1430" s="126"/>
    </row>
    <row r="1431" s="64" customFormat="1" ht="13.5" spans="5:5">
      <c r="E1431" s="126"/>
    </row>
    <row r="1432" s="64" customFormat="1" ht="13.5" spans="5:5">
      <c r="E1432" s="126"/>
    </row>
    <row r="1433" s="64" customFormat="1" ht="13.5" spans="5:5">
      <c r="E1433" s="126"/>
    </row>
    <row r="1434" s="64" customFormat="1" ht="13.5" spans="5:5">
      <c r="E1434" s="126"/>
    </row>
    <row r="1435" s="64" customFormat="1" ht="13.5" spans="5:5">
      <c r="E1435" s="126"/>
    </row>
    <row r="1436" s="64" customFormat="1" ht="13.5" spans="5:5">
      <c r="E1436" s="126"/>
    </row>
    <row r="1437" s="64" customFormat="1" ht="13.5" spans="5:5">
      <c r="E1437" s="126"/>
    </row>
    <row r="1438" s="64" customFormat="1" ht="13.5" spans="5:5">
      <c r="E1438" s="126"/>
    </row>
    <row r="1439" s="64" customFormat="1" ht="13.5" spans="5:5">
      <c r="E1439" s="126"/>
    </row>
    <row r="1440" s="64" customFormat="1" ht="13.5" spans="5:5">
      <c r="E1440" s="126"/>
    </row>
    <row r="1441" s="64" customFormat="1" ht="13.5" spans="5:5">
      <c r="E1441" s="126"/>
    </row>
    <row r="1442" s="64" customFormat="1" ht="13.5" spans="5:5">
      <c r="E1442" s="126"/>
    </row>
    <row r="1443" s="64" customFormat="1" ht="13.5" spans="5:5">
      <c r="E1443" s="126"/>
    </row>
    <row r="1444" s="64" customFormat="1" ht="13.5" spans="5:5">
      <c r="E1444" s="126"/>
    </row>
    <row r="1445" s="64" customFormat="1" ht="13.5" spans="5:5">
      <c r="E1445" s="126"/>
    </row>
    <row r="1446" s="64" customFormat="1" ht="13.5" spans="5:5">
      <c r="E1446" s="126"/>
    </row>
    <row r="1447" s="64" customFormat="1" ht="13.5" spans="5:5">
      <c r="E1447" s="126"/>
    </row>
    <row r="1448" s="64" customFormat="1" ht="13.5" spans="5:5">
      <c r="E1448" s="126"/>
    </row>
    <row r="1449" s="64" customFormat="1" ht="13.5" spans="5:5">
      <c r="E1449" s="126"/>
    </row>
    <row r="1450" s="64" customFormat="1" ht="13.5" spans="5:5">
      <c r="E1450" s="126"/>
    </row>
    <row r="1451" s="64" customFormat="1" ht="13.5" spans="5:5">
      <c r="E1451" s="126"/>
    </row>
    <row r="1452" s="64" customFormat="1" ht="13.5" spans="5:5">
      <c r="E1452" s="126"/>
    </row>
    <row r="1453" s="64" customFormat="1" ht="13.5" spans="5:5">
      <c r="E1453" s="126"/>
    </row>
    <row r="1454" s="64" customFormat="1" ht="13.5" spans="5:5">
      <c r="E1454" s="126"/>
    </row>
    <row r="1455" s="64" customFormat="1" ht="13.5" spans="5:5">
      <c r="E1455" s="126"/>
    </row>
    <row r="1456" s="64" customFormat="1" ht="13.5" spans="5:5">
      <c r="E1456" s="126"/>
    </row>
    <row r="1457" s="64" customFormat="1" ht="13.5" spans="5:5">
      <c r="E1457" s="126"/>
    </row>
    <row r="1458" s="64" customFormat="1" ht="13.5" spans="5:5">
      <c r="E1458" s="126"/>
    </row>
    <row r="1459" s="64" customFormat="1" ht="13.5" spans="5:5">
      <c r="E1459" s="126"/>
    </row>
    <row r="1460" s="64" customFormat="1" ht="13.5" spans="5:5">
      <c r="E1460" s="126"/>
    </row>
    <row r="1461" s="64" customFormat="1" ht="13.5" spans="5:5">
      <c r="E1461" s="126"/>
    </row>
    <row r="1462" s="64" customFormat="1" ht="13.5" spans="5:5">
      <c r="E1462" s="126"/>
    </row>
    <row r="1463" s="64" customFormat="1" ht="13.5" spans="5:5">
      <c r="E1463" s="126"/>
    </row>
    <row r="1464" s="64" customFormat="1" ht="13.5" spans="5:5">
      <c r="E1464" s="126"/>
    </row>
    <row r="1465" s="64" customFormat="1" ht="13.5" spans="5:5">
      <c r="E1465" s="126"/>
    </row>
    <row r="1466" s="64" customFormat="1" ht="13.5" spans="5:5">
      <c r="E1466" s="126"/>
    </row>
    <row r="1467" s="64" customFormat="1" ht="13.5" spans="5:5">
      <c r="E1467" s="126"/>
    </row>
    <row r="1468" s="64" customFormat="1" ht="13.5" spans="5:5">
      <c r="E1468" s="126"/>
    </row>
    <row r="1469" s="64" customFormat="1" ht="13.5" spans="5:5">
      <c r="E1469" s="126"/>
    </row>
    <row r="1470" s="64" customFormat="1" ht="13.5" spans="5:5">
      <c r="E1470" s="126"/>
    </row>
    <row r="1471" s="64" customFormat="1" ht="13.5" spans="5:5">
      <c r="E1471" s="126"/>
    </row>
    <row r="1472" s="64" customFormat="1" ht="13.5" spans="5:5">
      <c r="E1472" s="126"/>
    </row>
    <row r="1473" s="64" customFormat="1" ht="13.5" spans="5:5">
      <c r="E1473" s="126"/>
    </row>
    <row r="1474" s="64" customFormat="1" ht="13.5" spans="5:5">
      <c r="E1474" s="126"/>
    </row>
    <row r="1475" s="64" customFormat="1" ht="13.5" spans="5:5">
      <c r="E1475" s="126"/>
    </row>
    <row r="1476" s="64" customFormat="1" ht="13.5" spans="5:5">
      <c r="E1476" s="126"/>
    </row>
    <row r="1477" s="64" customFormat="1" ht="13.5" spans="5:5">
      <c r="E1477" s="126"/>
    </row>
    <row r="1478" s="64" customFormat="1" ht="13.5" spans="5:5">
      <c r="E1478" s="126"/>
    </row>
    <row r="1479" s="64" customFormat="1" ht="13.5" spans="5:5">
      <c r="E1479" s="126"/>
    </row>
    <row r="1480" s="64" customFormat="1" ht="13.5" spans="5:5">
      <c r="E1480" s="126"/>
    </row>
    <row r="1481" s="64" customFormat="1" ht="13.5" spans="5:5">
      <c r="E1481" s="126"/>
    </row>
    <row r="1482" s="64" customFormat="1" ht="13.5" spans="5:5">
      <c r="E1482" s="126"/>
    </row>
    <row r="1483" s="64" customFormat="1" ht="13.5" spans="5:5">
      <c r="E1483" s="126"/>
    </row>
    <row r="1484" s="64" customFormat="1" ht="13.5" spans="5:5">
      <c r="E1484" s="126"/>
    </row>
    <row r="1485" s="64" customFormat="1" ht="13.5" spans="5:5">
      <c r="E1485" s="126"/>
    </row>
    <row r="1486" s="64" customFormat="1" ht="13.5" spans="5:5">
      <c r="E1486" s="126"/>
    </row>
    <row r="1487" s="64" customFormat="1" ht="13.5" spans="5:5">
      <c r="E1487" s="126"/>
    </row>
    <row r="1488" s="64" customFormat="1" ht="13.5" spans="5:5">
      <c r="E1488" s="126"/>
    </row>
    <row r="1489" s="64" customFormat="1" ht="13.5" spans="5:5">
      <c r="E1489" s="126"/>
    </row>
    <row r="1490" s="64" customFormat="1" ht="13.5" spans="5:5">
      <c r="E1490" s="126"/>
    </row>
    <row r="1491" s="64" customFormat="1" ht="13.5" spans="5:5">
      <c r="E1491" s="126"/>
    </row>
    <row r="1492" s="64" customFormat="1" ht="13.5" spans="5:5">
      <c r="E1492" s="126"/>
    </row>
    <row r="1493" s="64" customFormat="1" ht="13.5" spans="5:5">
      <c r="E1493" s="126"/>
    </row>
    <row r="1494" s="64" customFormat="1" ht="13.5" spans="5:5">
      <c r="E1494" s="126"/>
    </row>
    <row r="1495" s="64" customFormat="1" ht="13.5" spans="5:5">
      <c r="E1495" s="126"/>
    </row>
    <row r="1496" s="64" customFormat="1" ht="13.5" spans="5:5">
      <c r="E1496" s="126"/>
    </row>
    <row r="1497" s="64" customFormat="1" ht="13.5" spans="5:5">
      <c r="E1497" s="126"/>
    </row>
    <row r="1498" s="64" customFormat="1" ht="13.5" spans="5:5">
      <c r="E1498" s="126"/>
    </row>
    <row r="1499" s="64" customFormat="1" ht="13.5" spans="5:5">
      <c r="E1499" s="126"/>
    </row>
    <row r="1500" s="64" customFormat="1" ht="13.5" spans="5:5">
      <c r="E1500" s="126"/>
    </row>
    <row r="1501" s="64" customFormat="1" ht="13.5" spans="5:5">
      <c r="E1501" s="126"/>
    </row>
    <row r="1502" s="64" customFormat="1" ht="13.5" spans="5:5">
      <c r="E1502" s="126"/>
    </row>
    <row r="1503" s="64" customFormat="1" ht="13.5" spans="5:5">
      <c r="E1503" s="126"/>
    </row>
    <row r="1504" s="64" customFormat="1" ht="13.5" spans="5:5">
      <c r="E1504" s="126"/>
    </row>
    <row r="1505" s="64" customFormat="1" ht="13.5" spans="5:5">
      <c r="E1505" s="126"/>
    </row>
    <row r="1506" s="64" customFormat="1" ht="13.5" spans="5:5">
      <c r="E1506" s="126"/>
    </row>
    <row r="1507" s="64" customFormat="1" ht="13.5" spans="5:5">
      <c r="E1507" s="126"/>
    </row>
    <row r="1508" s="64" customFormat="1" ht="13.5" spans="5:5">
      <c r="E1508" s="126"/>
    </row>
    <row r="1509" s="64" customFormat="1" ht="13.5" spans="5:5">
      <c r="E1509" s="126"/>
    </row>
    <row r="1510" s="64" customFormat="1" ht="13.5" spans="5:5">
      <c r="E1510" s="126"/>
    </row>
    <row r="1511" s="64" customFormat="1" ht="13.5" spans="5:5">
      <c r="E1511" s="126"/>
    </row>
    <row r="1512" s="64" customFormat="1" ht="13.5" spans="5:5">
      <c r="E1512" s="126"/>
    </row>
    <row r="1513" s="64" customFormat="1" ht="13.5" spans="5:5">
      <c r="E1513" s="126"/>
    </row>
    <row r="1514" s="64" customFormat="1" ht="13.5" spans="5:5">
      <c r="E1514" s="126"/>
    </row>
    <row r="1515" s="64" customFormat="1" ht="13.5" spans="5:5">
      <c r="E1515" s="126"/>
    </row>
    <row r="1516" s="64" customFormat="1" ht="13.5" spans="5:5">
      <c r="E1516" s="126"/>
    </row>
    <row r="1517" s="64" customFormat="1" ht="13.5" spans="5:5">
      <c r="E1517" s="126"/>
    </row>
    <row r="1518" s="64" customFormat="1" ht="13.5" spans="5:5">
      <c r="E1518" s="126"/>
    </row>
    <row r="1519" s="64" customFormat="1" ht="13.5" spans="5:5">
      <c r="E1519" s="126"/>
    </row>
    <row r="1520" s="64" customFormat="1" ht="13.5" spans="5:5">
      <c r="E1520" s="126"/>
    </row>
    <row r="1521" s="64" customFormat="1" ht="13.5" spans="5:5">
      <c r="E1521" s="126"/>
    </row>
    <row r="1522" s="64" customFormat="1" ht="13.5" spans="5:5">
      <c r="E1522" s="126"/>
    </row>
    <row r="1523" s="64" customFormat="1" ht="13.5" spans="5:5">
      <c r="E1523" s="126"/>
    </row>
    <row r="1524" s="64" customFormat="1" ht="13.5" spans="5:5">
      <c r="E1524" s="126"/>
    </row>
    <row r="1525" s="64" customFormat="1" ht="13.5" spans="5:5">
      <c r="E1525" s="126"/>
    </row>
    <row r="1526" s="64" customFormat="1" ht="13.5" spans="5:5">
      <c r="E1526" s="126"/>
    </row>
    <row r="1527" s="64" customFormat="1" ht="13.5" spans="5:5">
      <c r="E1527" s="126"/>
    </row>
    <row r="1528" s="64" customFormat="1" ht="13.5" spans="5:5">
      <c r="E1528" s="126"/>
    </row>
    <row r="1529" s="64" customFormat="1" ht="13.5" spans="5:5">
      <c r="E1529" s="126"/>
    </row>
    <row r="1530" s="64" customFormat="1" ht="13.5" spans="5:5">
      <c r="E1530" s="126"/>
    </row>
    <row r="1531" s="64" customFormat="1" ht="13.5" spans="5:5">
      <c r="E1531" s="126"/>
    </row>
    <row r="1532" s="64" customFormat="1" ht="13.5" spans="5:5">
      <c r="E1532" s="126"/>
    </row>
    <row r="1533" s="64" customFormat="1" ht="13.5" spans="5:5">
      <c r="E1533" s="126"/>
    </row>
    <row r="1534" s="64" customFormat="1" ht="13.5" spans="5:5">
      <c r="E1534" s="126"/>
    </row>
    <row r="1535" s="64" customFormat="1" ht="13.5" spans="5:5">
      <c r="E1535" s="126"/>
    </row>
    <row r="1536" s="64" customFormat="1" ht="13.5" spans="5:5">
      <c r="E1536" s="126"/>
    </row>
    <row r="1537" s="64" customFormat="1" ht="13.5" spans="5:5">
      <c r="E1537" s="126"/>
    </row>
    <row r="1538" s="64" customFormat="1" ht="13.5" spans="5:5">
      <c r="E1538" s="126"/>
    </row>
    <row r="1539" s="64" customFormat="1" ht="13.5" spans="5:5">
      <c r="E1539" s="126"/>
    </row>
    <row r="1540" s="64" customFormat="1" ht="13.5" spans="5:5">
      <c r="E1540" s="126"/>
    </row>
    <row r="1541" s="64" customFormat="1" ht="13.5" spans="5:5">
      <c r="E1541" s="126"/>
    </row>
    <row r="1542" s="64" customFormat="1" ht="13.5" spans="5:5">
      <c r="E1542" s="126"/>
    </row>
    <row r="1543" s="64" customFormat="1" ht="13.5" spans="5:5">
      <c r="E1543" s="126"/>
    </row>
    <row r="1544" s="64" customFormat="1" ht="13.5" spans="5:5">
      <c r="E1544" s="126"/>
    </row>
    <row r="1545" s="64" customFormat="1" ht="13.5" spans="5:5">
      <c r="E1545" s="126"/>
    </row>
    <row r="1546" s="64" customFormat="1" ht="13.5" spans="5:5">
      <c r="E1546" s="126"/>
    </row>
    <row r="1547" s="64" customFormat="1" ht="13.5" spans="5:5">
      <c r="E1547" s="126"/>
    </row>
    <row r="1548" s="64" customFormat="1" ht="13.5" spans="5:5">
      <c r="E1548" s="126"/>
    </row>
    <row r="1549" s="64" customFormat="1" ht="13.5" spans="5:5">
      <c r="E1549" s="126"/>
    </row>
    <row r="1550" s="64" customFormat="1" ht="13.5" spans="5:5">
      <c r="E1550" s="126"/>
    </row>
    <row r="1551" s="64" customFormat="1" ht="13.5" spans="5:5">
      <c r="E1551" s="126"/>
    </row>
    <row r="1552" s="64" customFormat="1" ht="13.5" spans="5:5">
      <c r="E1552" s="126"/>
    </row>
    <row r="1553" s="64" customFormat="1" ht="13.5" spans="5:5">
      <c r="E1553" s="126"/>
    </row>
    <row r="1554" s="64" customFormat="1" ht="13.5" spans="5:5">
      <c r="E1554" s="126"/>
    </row>
    <row r="1555" s="64" customFormat="1" ht="13.5" spans="5:5">
      <c r="E1555" s="126"/>
    </row>
    <row r="1556" s="64" customFormat="1" ht="13.5" spans="5:5">
      <c r="E1556" s="126"/>
    </row>
    <row r="1557" s="64" customFormat="1" ht="13.5" spans="5:5">
      <c r="E1557" s="126"/>
    </row>
    <row r="1558" s="64" customFormat="1" ht="13.5" spans="5:5">
      <c r="E1558" s="126"/>
    </row>
    <row r="1559" s="64" customFormat="1" ht="13.5" spans="5:5">
      <c r="E1559" s="126"/>
    </row>
    <row r="1560" s="64" customFormat="1" ht="13.5" spans="5:5">
      <c r="E1560" s="126"/>
    </row>
    <row r="1561" s="64" customFormat="1" ht="13.5" spans="5:5">
      <c r="E1561" s="126"/>
    </row>
    <row r="1562" s="64" customFormat="1" ht="13.5" spans="5:5">
      <c r="E1562" s="126"/>
    </row>
    <row r="1563" s="64" customFormat="1" ht="13.5" spans="5:5">
      <c r="E1563" s="126"/>
    </row>
    <row r="1564" s="64" customFormat="1" ht="13.5" spans="5:5">
      <c r="E1564" s="126"/>
    </row>
    <row r="1565" s="64" customFormat="1" ht="13.5" spans="5:5">
      <c r="E1565" s="126"/>
    </row>
    <row r="1566" s="64" customFormat="1" ht="13.5" spans="5:5">
      <c r="E1566" s="126"/>
    </row>
    <row r="1567" s="64" customFormat="1" ht="13.5" spans="5:5">
      <c r="E1567" s="126"/>
    </row>
    <row r="1568" s="64" customFormat="1" ht="13.5" spans="5:5">
      <c r="E1568" s="126"/>
    </row>
    <row r="1569" s="64" customFormat="1" ht="13.5" spans="5:5">
      <c r="E1569" s="126"/>
    </row>
    <row r="1570" s="64" customFormat="1" ht="13.5" spans="5:5">
      <c r="E1570" s="126"/>
    </row>
    <row r="1571" s="64" customFormat="1" ht="13.5" spans="5:5">
      <c r="E1571" s="126"/>
    </row>
    <row r="1572" s="64" customFormat="1" ht="13.5" spans="5:5">
      <c r="E1572" s="126"/>
    </row>
    <row r="1573" s="64" customFormat="1" ht="13.5" spans="5:5">
      <c r="E1573" s="126"/>
    </row>
    <row r="1574" s="64" customFormat="1" ht="13.5" spans="5:5">
      <c r="E1574" s="126"/>
    </row>
    <row r="1575" s="64" customFormat="1" ht="13.5" spans="5:5">
      <c r="E1575" s="126"/>
    </row>
    <row r="1576" s="64" customFormat="1" ht="13.5" spans="5:5">
      <c r="E1576" s="126"/>
    </row>
    <row r="1577" s="64" customFormat="1" ht="13.5" spans="5:5">
      <c r="E1577" s="126"/>
    </row>
    <row r="1578" s="64" customFormat="1" ht="13.5" spans="5:5">
      <c r="E1578" s="126"/>
    </row>
    <row r="1579" s="64" customFormat="1" ht="13.5" spans="5:5">
      <c r="E1579" s="126"/>
    </row>
    <row r="1580" s="64" customFormat="1" ht="13.5" spans="5:5">
      <c r="E1580" s="126"/>
    </row>
    <row r="1581" s="64" customFormat="1" ht="13.5" spans="5:5">
      <c r="E1581" s="126"/>
    </row>
    <row r="1582" s="64" customFormat="1" ht="13.5" spans="5:5">
      <c r="E1582" s="126"/>
    </row>
    <row r="1583" s="64" customFormat="1" ht="13.5" spans="5:5">
      <c r="E1583" s="126"/>
    </row>
    <row r="1584" s="64" customFormat="1" ht="13.5" spans="5:5">
      <c r="E1584" s="126"/>
    </row>
    <row r="1585" s="64" customFormat="1" ht="13.5" spans="5:5">
      <c r="E1585" s="126"/>
    </row>
    <row r="1586" s="64" customFormat="1" ht="13.5" spans="5:5">
      <c r="E1586" s="126"/>
    </row>
    <row r="1587" s="64" customFormat="1" ht="13.5" spans="5:5">
      <c r="E1587" s="126"/>
    </row>
    <row r="1588" s="64" customFormat="1" ht="13.5" spans="5:5">
      <c r="E1588" s="126"/>
    </row>
    <row r="1589" s="64" customFormat="1" ht="13.5" spans="5:5">
      <c r="E1589" s="126"/>
    </row>
    <row r="1590" s="64" customFormat="1" ht="13.5" spans="5:5">
      <c r="E1590" s="126"/>
    </row>
    <row r="1591" s="64" customFormat="1" ht="13.5" spans="5:5">
      <c r="E1591" s="126"/>
    </row>
    <row r="1592" s="64" customFormat="1" ht="13.5" spans="5:5">
      <c r="E1592" s="126"/>
    </row>
    <row r="1593" s="64" customFormat="1" ht="13.5" spans="5:5">
      <c r="E1593" s="126"/>
    </row>
    <row r="1594" s="64" customFormat="1" ht="13.5" spans="5:5">
      <c r="E1594" s="126"/>
    </row>
    <row r="1595" s="64" customFormat="1" ht="13.5" spans="5:5">
      <c r="E1595" s="126"/>
    </row>
    <row r="1596" s="64" customFormat="1" ht="13.5" spans="5:5">
      <c r="E1596" s="126"/>
    </row>
    <row r="1597" s="64" customFormat="1" ht="13.5" spans="5:5">
      <c r="E1597" s="126"/>
    </row>
    <row r="1598" s="64" customFormat="1" ht="13.5" spans="5:5">
      <c r="E1598" s="126"/>
    </row>
    <row r="1599" s="64" customFormat="1" ht="13.5" spans="5:5">
      <c r="E1599" s="126"/>
    </row>
    <row r="1600" s="64" customFormat="1" ht="13.5" spans="5:5">
      <c r="E1600" s="126"/>
    </row>
    <row r="1601" s="64" customFormat="1" ht="13.5" spans="5:5">
      <c r="E1601" s="126"/>
    </row>
    <row r="1602" s="64" customFormat="1" ht="13.5" spans="5:5">
      <c r="E1602" s="126"/>
    </row>
    <row r="1603" s="64" customFormat="1" ht="13.5" spans="5:5">
      <c r="E1603" s="126"/>
    </row>
    <row r="1604" s="64" customFormat="1" ht="13.5" spans="5:5">
      <c r="E1604" s="126"/>
    </row>
    <row r="1605" s="64" customFormat="1" ht="13.5" spans="5:5">
      <c r="E1605" s="126"/>
    </row>
    <row r="1606" s="64" customFormat="1" ht="13.5" spans="5:5">
      <c r="E1606" s="126"/>
    </row>
    <row r="1607" s="64" customFormat="1" ht="13.5" spans="5:5">
      <c r="E1607" s="126"/>
    </row>
    <row r="1608" s="64" customFormat="1" ht="13.5" spans="5:5">
      <c r="E1608" s="126"/>
    </row>
    <row r="1609" s="64" customFormat="1" ht="13.5" spans="5:5">
      <c r="E1609" s="126"/>
    </row>
    <row r="1610" s="64" customFormat="1" ht="13.5" spans="5:5">
      <c r="E1610" s="126"/>
    </row>
    <row r="1611" s="64" customFormat="1" ht="13.5" spans="5:5">
      <c r="E1611" s="126"/>
    </row>
    <row r="1612" s="64" customFormat="1" ht="13.5" spans="5:5">
      <c r="E1612" s="126"/>
    </row>
    <row r="1613" s="64" customFormat="1" ht="13.5" spans="5:5">
      <c r="E1613" s="126"/>
    </row>
    <row r="1614" s="64" customFormat="1" ht="13.5" spans="5:5">
      <c r="E1614" s="126"/>
    </row>
    <row r="1615" s="64" customFormat="1" ht="13.5" spans="5:5">
      <c r="E1615" s="126"/>
    </row>
    <row r="1616" s="64" customFormat="1" ht="13.5" spans="5:5">
      <c r="E1616" s="126"/>
    </row>
    <row r="1617" s="64" customFormat="1" ht="13.5" spans="5:5">
      <c r="E1617" s="126"/>
    </row>
    <row r="1618" s="64" customFormat="1" ht="13.5" spans="5:5">
      <c r="E1618" s="126"/>
    </row>
    <row r="1619" s="64" customFormat="1" ht="13.5" spans="5:5">
      <c r="E1619" s="126"/>
    </row>
    <row r="1620" s="64" customFormat="1" ht="13.5" spans="5:5">
      <c r="E1620" s="126"/>
    </row>
    <row r="1621" s="64" customFormat="1" ht="13.5" spans="5:5">
      <c r="E1621" s="126"/>
    </row>
    <row r="1622" s="64" customFormat="1" ht="13.5" spans="5:5">
      <c r="E1622" s="126"/>
    </row>
    <row r="1623" s="64" customFormat="1" ht="13.5" spans="5:5">
      <c r="E1623" s="126"/>
    </row>
    <row r="1624" s="64" customFormat="1" ht="13.5" spans="5:5">
      <c r="E1624" s="126"/>
    </row>
    <row r="1625" s="64" customFormat="1" ht="13.5" spans="5:5">
      <c r="E1625" s="126"/>
    </row>
    <row r="1626" s="64" customFormat="1" ht="13.5" spans="5:5">
      <c r="E1626" s="126"/>
    </row>
    <row r="1627" s="64" customFormat="1" ht="13.5" spans="5:5">
      <c r="E1627" s="126"/>
    </row>
    <row r="1628" s="64" customFormat="1" ht="13.5" spans="5:5">
      <c r="E1628" s="126"/>
    </row>
    <row r="1629" s="64" customFormat="1" ht="13.5" spans="5:5">
      <c r="E1629" s="126"/>
    </row>
    <row r="1630" s="64" customFormat="1" ht="13.5" spans="5:5">
      <c r="E1630" s="126"/>
    </row>
    <row r="1631" s="64" customFormat="1" ht="13.5" spans="5:5">
      <c r="E1631" s="126"/>
    </row>
    <row r="1632" s="64" customFormat="1" ht="13.5" spans="5:5">
      <c r="E1632" s="126"/>
    </row>
    <row r="1633" s="64" customFormat="1" ht="13.5" spans="5:5">
      <c r="E1633" s="126"/>
    </row>
    <row r="1634" s="64" customFormat="1" ht="13.5" spans="5:5">
      <c r="E1634" s="126"/>
    </row>
    <row r="1635" s="64" customFormat="1" ht="13.5" spans="5:5">
      <c r="E1635" s="126"/>
    </row>
    <row r="1636" s="64" customFormat="1" ht="13.5" spans="5:5">
      <c r="E1636" s="126"/>
    </row>
    <row r="1637" s="64" customFormat="1" ht="13.5" spans="5:5">
      <c r="E1637" s="126"/>
    </row>
    <row r="1638" s="64" customFormat="1" ht="13.5" spans="5:5">
      <c r="E1638" s="126"/>
    </row>
    <row r="1639" s="64" customFormat="1" ht="13.5" spans="5:5">
      <c r="E1639" s="126"/>
    </row>
    <row r="1640" s="64" customFormat="1" ht="13.5" spans="5:5">
      <c r="E1640" s="126"/>
    </row>
    <row r="1641" s="64" customFormat="1" ht="13.5" spans="5:5">
      <c r="E1641" s="126"/>
    </row>
    <row r="1642" s="64" customFormat="1" ht="13.5" spans="5:5">
      <c r="E1642" s="126"/>
    </row>
    <row r="1643" s="64" customFormat="1" ht="13.5" spans="5:5">
      <c r="E1643" s="126"/>
    </row>
    <row r="1644" s="64" customFormat="1" ht="13.5" spans="5:5">
      <c r="E1644" s="126"/>
    </row>
    <row r="1645" s="64" customFormat="1" ht="13.5" spans="5:5">
      <c r="E1645" s="126"/>
    </row>
    <row r="1646" s="64" customFormat="1" ht="13.5" spans="5:5">
      <c r="E1646" s="126"/>
    </row>
    <row r="1647" s="64" customFormat="1" ht="13.5" spans="5:5">
      <c r="E1647" s="126"/>
    </row>
    <row r="1648" s="64" customFormat="1" ht="13.5" spans="5:5">
      <c r="E1648" s="126"/>
    </row>
    <row r="1649" s="64" customFormat="1" ht="13.5" spans="5:5">
      <c r="E1649" s="126"/>
    </row>
    <row r="1650" s="64" customFormat="1" ht="13.5" spans="5:5">
      <c r="E1650" s="126"/>
    </row>
    <row r="1651" s="64" customFormat="1" ht="13.5" spans="5:5">
      <c r="E1651" s="126"/>
    </row>
    <row r="1652" s="64" customFormat="1" ht="13.5" spans="5:5">
      <c r="E1652" s="126"/>
    </row>
    <row r="1653" s="64" customFormat="1" ht="13.5" spans="5:5">
      <c r="E1653" s="126"/>
    </row>
    <row r="1654" s="64" customFormat="1" ht="13.5" spans="5:5">
      <c r="E1654" s="126"/>
    </row>
    <row r="1655" s="64" customFormat="1" ht="13.5" spans="5:5">
      <c r="E1655" s="126"/>
    </row>
    <row r="1656" s="64" customFormat="1" ht="13.5" spans="5:5">
      <c r="E1656" s="126"/>
    </row>
    <row r="1657" s="64" customFormat="1" ht="13.5" spans="5:5">
      <c r="E1657" s="126"/>
    </row>
    <row r="1658" s="64" customFormat="1" ht="13.5" spans="5:5">
      <c r="E1658" s="126"/>
    </row>
    <row r="1659" s="64" customFormat="1" ht="13.5" spans="5:5">
      <c r="E1659" s="126"/>
    </row>
    <row r="1660" s="64" customFormat="1" ht="13.5" spans="5:5">
      <c r="E1660" s="126"/>
    </row>
    <row r="1661" s="64" customFormat="1" ht="13.5" spans="5:5">
      <c r="E1661" s="126"/>
    </row>
    <row r="1662" s="64" customFormat="1" ht="13.5" spans="5:5">
      <c r="E1662" s="126"/>
    </row>
    <row r="1663" s="64" customFormat="1" ht="13.5" spans="5:5">
      <c r="E1663" s="126"/>
    </row>
    <row r="1664" s="64" customFormat="1" ht="13.5" spans="5:5">
      <c r="E1664" s="126"/>
    </row>
    <row r="1665" s="64" customFormat="1" ht="13.5" spans="5:5">
      <c r="E1665" s="126"/>
    </row>
    <row r="1666" s="64" customFormat="1" ht="13.5" spans="5:5">
      <c r="E1666" s="126"/>
    </row>
    <row r="1667" s="64" customFormat="1" ht="13.5" spans="5:5">
      <c r="E1667" s="126"/>
    </row>
    <row r="1668" s="64" customFormat="1" ht="13.5" spans="5:5">
      <c r="E1668" s="126"/>
    </row>
    <row r="1669" s="64" customFormat="1" ht="13.5" spans="5:5">
      <c r="E1669" s="126"/>
    </row>
    <row r="1670" s="64" customFormat="1" ht="13.5" spans="5:5">
      <c r="E1670" s="126"/>
    </row>
    <row r="1671" s="64" customFormat="1" ht="13.5" spans="5:5">
      <c r="E1671" s="126"/>
    </row>
    <row r="1672" s="64" customFormat="1" ht="13.5" spans="5:5">
      <c r="E1672" s="126"/>
    </row>
    <row r="1673" s="64" customFormat="1" ht="13.5" spans="5:5">
      <c r="E1673" s="126"/>
    </row>
    <row r="1674" s="64" customFormat="1" ht="13.5" spans="5:5">
      <c r="E1674" s="126"/>
    </row>
    <row r="1675" s="64" customFormat="1" ht="13.5" spans="5:5">
      <c r="E1675" s="126"/>
    </row>
    <row r="1676" s="64" customFormat="1" ht="13.5" spans="5:5">
      <c r="E1676" s="126"/>
    </row>
    <row r="1677" s="64" customFormat="1" ht="13.5" spans="5:5">
      <c r="E1677" s="126"/>
    </row>
    <row r="1678" s="64" customFormat="1" ht="13.5" spans="5:5">
      <c r="E1678" s="126"/>
    </row>
    <row r="1679" s="64" customFormat="1" ht="13.5" spans="5:5">
      <c r="E1679" s="126"/>
    </row>
    <row r="1680" s="64" customFormat="1" ht="13.5" spans="5:5">
      <c r="E1680" s="126"/>
    </row>
    <row r="1681" s="64" customFormat="1" ht="13.5" spans="5:5">
      <c r="E1681" s="126"/>
    </row>
    <row r="1682" s="64" customFormat="1" ht="13.5" spans="5:5">
      <c r="E1682" s="126"/>
    </row>
    <row r="1683" s="64" customFormat="1" ht="13.5" spans="5:5">
      <c r="E1683" s="126"/>
    </row>
    <row r="1684" s="64" customFormat="1" ht="13.5" spans="5:5">
      <c r="E1684" s="126"/>
    </row>
    <row r="1685" s="64" customFormat="1" ht="13.5" spans="5:5">
      <c r="E1685" s="126"/>
    </row>
    <row r="1686" s="64" customFormat="1" ht="13.5" spans="5:5">
      <c r="E1686" s="126"/>
    </row>
    <row r="1687" s="64" customFormat="1" ht="13.5" spans="5:5">
      <c r="E1687" s="126"/>
    </row>
    <row r="1688" s="64" customFormat="1" ht="13.5" spans="5:5">
      <c r="E1688" s="126"/>
    </row>
    <row r="1689" s="64" customFormat="1" ht="13.5" spans="5:5">
      <c r="E1689" s="126"/>
    </row>
    <row r="1690" s="64" customFormat="1" ht="13.5" spans="5:5">
      <c r="E1690" s="126"/>
    </row>
    <row r="1691" s="64" customFormat="1" ht="13.5" spans="5:5">
      <c r="E1691" s="126"/>
    </row>
    <row r="1692" s="64" customFormat="1" ht="13.5" spans="5:5">
      <c r="E1692" s="126"/>
    </row>
    <row r="1693" s="64" customFormat="1" ht="13.5" spans="5:5">
      <c r="E1693" s="126"/>
    </row>
    <row r="1694" s="64" customFormat="1" ht="13.5" spans="5:5">
      <c r="E1694" s="126"/>
    </row>
    <row r="1695" s="64" customFormat="1" ht="13.5" spans="5:5">
      <c r="E1695" s="126"/>
    </row>
    <row r="1696" s="64" customFormat="1" ht="13.5" spans="5:5">
      <c r="E1696" s="126"/>
    </row>
    <row r="1697" s="64" customFormat="1" ht="13.5" spans="5:5">
      <c r="E1697" s="126"/>
    </row>
    <row r="1698" s="64" customFormat="1" ht="13.5" spans="5:5">
      <c r="E1698" s="126"/>
    </row>
    <row r="1699" s="64" customFormat="1" ht="13.5" spans="5:5">
      <c r="E1699" s="126"/>
    </row>
    <row r="1700" s="64" customFormat="1" ht="13.5" spans="5:5">
      <c r="E1700" s="126"/>
    </row>
    <row r="1701" s="64" customFormat="1" ht="13.5" spans="5:5">
      <c r="E1701" s="126"/>
    </row>
    <row r="1702" s="64" customFormat="1" ht="13.5" spans="5:5">
      <c r="E1702" s="126"/>
    </row>
    <row r="1703" s="64" customFormat="1" ht="13.5" spans="5:5">
      <c r="E1703" s="126"/>
    </row>
    <row r="1704" s="64" customFormat="1" ht="13.5" spans="5:5">
      <c r="E1704" s="126"/>
    </row>
    <row r="1705" s="64" customFormat="1" ht="13.5" spans="5:5">
      <c r="E1705" s="126"/>
    </row>
    <row r="1706" s="64" customFormat="1" ht="13.5" spans="5:5">
      <c r="E1706" s="126"/>
    </row>
    <row r="1707" s="64" customFormat="1" ht="13.5" spans="5:5">
      <c r="E1707" s="126"/>
    </row>
    <row r="1708" s="64" customFormat="1" ht="13.5" spans="5:5">
      <c r="E1708" s="126"/>
    </row>
    <row r="1709" s="64" customFormat="1" ht="13.5" spans="5:5">
      <c r="E1709" s="126"/>
    </row>
    <row r="1710" s="64" customFormat="1" ht="13.5" spans="5:5">
      <c r="E1710" s="126"/>
    </row>
    <row r="1711" s="64" customFormat="1" ht="13.5" spans="5:5">
      <c r="E1711" s="126"/>
    </row>
    <row r="1712" s="64" customFormat="1" ht="13.5" spans="5:5">
      <c r="E1712" s="126"/>
    </row>
    <row r="1713" s="64" customFormat="1" ht="13.5" spans="5:5">
      <c r="E1713" s="126"/>
    </row>
    <row r="1714" s="64" customFormat="1" ht="13.5" spans="5:5">
      <c r="E1714" s="126"/>
    </row>
    <row r="1715" s="64" customFormat="1" ht="13.5" spans="5:5">
      <c r="E1715" s="126"/>
    </row>
    <row r="1716" s="64" customFormat="1" ht="13.5" spans="5:5">
      <c r="E1716" s="126"/>
    </row>
    <row r="1717" s="64" customFormat="1" ht="13.5" spans="5:5">
      <c r="E1717" s="126"/>
    </row>
    <row r="1718" s="64" customFormat="1" ht="13.5" spans="5:5">
      <c r="E1718" s="126"/>
    </row>
    <row r="1719" s="64" customFormat="1" ht="13.5" spans="5:5">
      <c r="E1719" s="126"/>
    </row>
    <row r="1720" s="64" customFormat="1" ht="13.5" spans="5:5">
      <c r="E1720" s="126"/>
    </row>
    <row r="1721" s="64" customFormat="1" ht="13.5" spans="5:5">
      <c r="E1721" s="126"/>
    </row>
    <row r="1722" s="64" customFormat="1" ht="13.5" spans="5:5">
      <c r="E1722" s="126"/>
    </row>
    <row r="1723" s="64" customFormat="1" ht="13.5" spans="5:5">
      <c r="E1723" s="126"/>
    </row>
    <row r="1724" s="64" customFormat="1" ht="13.5" spans="5:5">
      <c r="E1724" s="126"/>
    </row>
    <row r="1725" s="64" customFormat="1" ht="13.5" spans="5:5">
      <c r="E1725" s="126"/>
    </row>
    <row r="1726" s="64" customFormat="1" ht="13.5" spans="5:5">
      <c r="E1726" s="126"/>
    </row>
    <row r="1727" s="64" customFormat="1" ht="13.5" spans="5:5">
      <c r="E1727" s="126"/>
    </row>
    <row r="1728" s="64" customFormat="1" ht="13.5" spans="5:5">
      <c r="E1728" s="126"/>
    </row>
    <row r="1729" s="64" customFormat="1" ht="13.5" spans="5:5">
      <c r="E1729" s="126"/>
    </row>
    <row r="1730" s="64" customFormat="1" ht="13.5" spans="5:5">
      <c r="E1730" s="126"/>
    </row>
    <row r="1731" s="64" customFormat="1" ht="13.5" spans="5:5">
      <c r="E1731" s="126"/>
    </row>
    <row r="1732" s="64" customFormat="1" ht="13.5" spans="5:5">
      <c r="E1732" s="126"/>
    </row>
    <row r="1733" s="64" customFormat="1" ht="13.5" spans="5:5">
      <c r="E1733" s="126"/>
    </row>
    <row r="1734" s="64" customFormat="1" ht="13.5" spans="5:5">
      <c r="E1734" s="126"/>
    </row>
    <row r="1735" s="64" customFormat="1" ht="13.5" spans="5:5">
      <c r="E1735" s="126"/>
    </row>
    <row r="1736" s="64" customFormat="1" ht="13.5" spans="5:5">
      <c r="E1736" s="126"/>
    </row>
    <row r="1737" s="64" customFormat="1" ht="13.5" spans="5:5">
      <c r="E1737" s="126"/>
    </row>
    <row r="1738" s="64" customFormat="1" ht="13.5" spans="5:5">
      <c r="E1738" s="126"/>
    </row>
    <row r="1739" s="64" customFormat="1" ht="13.5" spans="5:5">
      <c r="E1739" s="126"/>
    </row>
    <row r="1740" s="64" customFormat="1" ht="13.5" spans="5:5">
      <c r="E1740" s="126"/>
    </row>
    <row r="1741" s="64" customFormat="1" ht="13.5" spans="5:5">
      <c r="E1741" s="126"/>
    </row>
    <row r="1742" s="64" customFormat="1" ht="13.5" spans="5:5">
      <c r="E1742" s="126"/>
    </row>
    <row r="1743" s="64" customFormat="1" ht="13.5" spans="5:5">
      <c r="E1743" s="126"/>
    </row>
    <row r="1744" s="64" customFormat="1" ht="13.5" spans="5:5">
      <c r="E1744" s="126"/>
    </row>
    <row r="1745" s="64" customFormat="1" ht="13.5" spans="5:5">
      <c r="E1745" s="126"/>
    </row>
    <row r="1746" s="64" customFormat="1" ht="13.5" spans="5:5">
      <c r="E1746" s="126"/>
    </row>
    <row r="1747" s="64" customFormat="1" ht="13.5" spans="5:5">
      <c r="E1747" s="126"/>
    </row>
    <row r="1748" s="64" customFormat="1" ht="13.5" spans="5:5">
      <c r="E1748" s="126"/>
    </row>
    <row r="1749" s="64" customFormat="1" ht="13.5" spans="5:5">
      <c r="E1749" s="126"/>
    </row>
    <row r="1750" s="64" customFormat="1" ht="13.5" spans="5:5">
      <c r="E1750" s="126"/>
    </row>
    <row r="1751" s="64" customFormat="1" ht="13.5" spans="5:5">
      <c r="E1751" s="126"/>
    </row>
    <row r="1752" s="64" customFormat="1" ht="13.5" spans="5:5">
      <c r="E1752" s="126"/>
    </row>
    <row r="1753" s="64" customFormat="1" ht="13.5" spans="5:5">
      <c r="E1753" s="126"/>
    </row>
    <row r="1754" s="64" customFormat="1" ht="13.5" spans="5:5">
      <c r="E1754" s="126"/>
    </row>
    <row r="1755" s="64" customFormat="1" ht="13.5" spans="5:5">
      <c r="E1755" s="126"/>
    </row>
    <row r="1756" s="64" customFormat="1" ht="13.5" spans="5:5">
      <c r="E1756" s="126"/>
    </row>
    <row r="1757" s="64" customFormat="1" ht="13.5" spans="5:5">
      <c r="E1757" s="126"/>
    </row>
    <row r="1758" s="64" customFormat="1" ht="13.5" spans="5:5">
      <c r="E1758" s="126"/>
    </row>
    <row r="1759" s="64" customFormat="1" ht="13.5" spans="5:5">
      <c r="E1759" s="126"/>
    </row>
    <row r="1760" s="64" customFormat="1" ht="13.5" spans="5:5">
      <c r="E1760" s="126"/>
    </row>
    <row r="1761" s="64" customFormat="1" ht="13.5" spans="5:5">
      <c r="E1761" s="126"/>
    </row>
    <row r="1762" s="64" customFormat="1" ht="13.5" spans="5:5">
      <c r="E1762" s="126"/>
    </row>
    <row r="1763" s="64" customFormat="1" ht="13.5" spans="5:5">
      <c r="E1763" s="126"/>
    </row>
    <row r="1764" s="64" customFormat="1" ht="13.5" spans="5:5">
      <c r="E1764" s="126"/>
    </row>
    <row r="1765" s="64" customFormat="1" ht="13.5" spans="5:5">
      <c r="E1765" s="126"/>
    </row>
    <row r="1766" s="64" customFormat="1" ht="13.5" spans="5:5">
      <c r="E1766" s="126"/>
    </row>
    <row r="1767" s="64" customFormat="1" ht="13.5" spans="5:5">
      <c r="E1767" s="126"/>
    </row>
    <row r="1768" s="64" customFormat="1" ht="13.5" spans="5:5">
      <c r="E1768" s="126"/>
    </row>
    <row r="1769" s="64" customFormat="1" ht="13.5" spans="5:5">
      <c r="E1769" s="126"/>
    </row>
    <row r="1770" s="64" customFormat="1" ht="13.5" spans="5:5">
      <c r="E1770" s="126"/>
    </row>
    <row r="1771" s="64" customFormat="1" ht="13.5" spans="5:5">
      <c r="E1771" s="126"/>
    </row>
    <row r="1772" s="64" customFormat="1" ht="13.5" spans="5:5">
      <c r="E1772" s="126"/>
    </row>
    <row r="1773" s="64" customFormat="1" ht="13.5" spans="5:5">
      <c r="E1773" s="126"/>
    </row>
    <row r="1774" s="64" customFormat="1" ht="13.5" spans="5:5">
      <c r="E1774" s="126"/>
    </row>
    <row r="1775" s="64" customFormat="1" ht="13.5" spans="5:5">
      <c r="E1775" s="126"/>
    </row>
    <row r="1776" s="64" customFormat="1" ht="13.5" spans="5:5">
      <c r="E1776" s="126"/>
    </row>
    <row r="1777" s="64" customFormat="1" ht="13.5" spans="5:5">
      <c r="E1777" s="126"/>
    </row>
    <row r="1778" s="64" customFormat="1" ht="13.5" spans="5:5">
      <c r="E1778" s="126"/>
    </row>
    <row r="1779" s="64" customFormat="1" ht="13.5" spans="5:5">
      <c r="E1779" s="126"/>
    </row>
    <row r="1780" s="64" customFormat="1" ht="13.5" spans="5:5">
      <c r="E1780" s="126"/>
    </row>
    <row r="1781" s="64" customFormat="1" ht="13.5" spans="5:5">
      <c r="E1781" s="126"/>
    </row>
    <row r="1782" s="64" customFormat="1" ht="13.5" spans="5:5">
      <c r="E1782" s="126"/>
    </row>
    <row r="1783" s="64" customFormat="1" ht="13.5" spans="5:5">
      <c r="E1783" s="126"/>
    </row>
    <row r="1784" s="64" customFormat="1" ht="13.5" spans="5:5">
      <c r="E1784" s="126"/>
    </row>
    <row r="1785" s="64" customFormat="1" ht="13.5" spans="5:5">
      <c r="E1785" s="126"/>
    </row>
    <row r="1786" s="64" customFormat="1" ht="13.5" spans="5:5">
      <c r="E1786" s="126"/>
    </row>
    <row r="1787" s="64" customFormat="1" ht="13.5" spans="5:5">
      <c r="E1787" s="126"/>
    </row>
    <row r="1788" s="64" customFormat="1" ht="13.5" spans="5:5">
      <c r="E1788" s="126"/>
    </row>
    <row r="1789" s="64" customFormat="1" ht="13.5" spans="5:5">
      <c r="E1789" s="126"/>
    </row>
    <row r="1790" s="64" customFormat="1" ht="13.5" spans="5:5">
      <c r="E1790" s="126"/>
    </row>
    <row r="1791" s="64" customFormat="1" ht="13.5" spans="5:5">
      <c r="E1791" s="126"/>
    </row>
    <row r="1792" s="64" customFormat="1" ht="13.5" spans="5:5">
      <c r="E1792" s="126"/>
    </row>
    <row r="1793" s="64" customFormat="1" ht="13.5" spans="5:5">
      <c r="E1793" s="126"/>
    </row>
    <row r="1794" s="64" customFormat="1" ht="13.5" spans="5:5">
      <c r="E1794" s="126"/>
    </row>
    <row r="1795" s="64" customFormat="1" ht="13.5" spans="5:5">
      <c r="E1795" s="126"/>
    </row>
    <row r="1796" s="64" customFormat="1" ht="13.5" spans="5:5">
      <c r="E1796" s="126"/>
    </row>
    <row r="1797" s="64" customFormat="1" ht="13.5" spans="5:5">
      <c r="E1797" s="126"/>
    </row>
    <row r="1798" s="64" customFormat="1" ht="13.5" spans="5:5">
      <c r="E1798" s="126"/>
    </row>
    <row r="1799" s="64" customFormat="1" ht="13.5" spans="5:5">
      <c r="E1799" s="126"/>
    </row>
    <row r="1800" s="64" customFormat="1" ht="13.5" spans="5:5">
      <c r="E1800" s="126"/>
    </row>
    <row r="1801" s="64" customFormat="1" ht="13.5" spans="5:5">
      <c r="E1801" s="126"/>
    </row>
    <row r="1802" s="64" customFormat="1" ht="13.5" spans="5:5">
      <c r="E1802" s="126"/>
    </row>
    <row r="1803" s="64" customFormat="1" ht="13.5" spans="5:5">
      <c r="E1803" s="126"/>
    </row>
    <row r="1804" s="64" customFormat="1" ht="13.5" spans="5:5">
      <c r="E1804" s="126"/>
    </row>
    <row r="1805" s="64" customFormat="1" ht="13.5" spans="5:5">
      <c r="E1805" s="126"/>
    </row>
    <row r="1806" s="64" customFormat="1" ht="13.5" spans="5:5">
      <c r="E1806" s="126"/>
    </row>
    <row r="1807" s="64" customFormat="1" ht="13.5" spans="5:5">
      <c r="E1807" s="126"/>
    </row>
    <row r="1808" s="64" customFormat="1" ht="13.5" spans="5:5">
      <c r="E1808" s="126"/>
    </row>
    <row r="1809" s="64" customFormat="1" ht="13.5" spans="5:5">
      <c r="E1809" s="126"/>
    </row>
    <row r="1810" s="64" customFormat="1" ht="13.5" spans="5:5">
      <c r="E1810" s="126"/>
    </row>
    <row r="1811" s="64" customFormat="1" ht="13.5" spans="5:5">
      <c r="E1811" s="126"/>
    </row>
    <row r="1812" s="64" customFormat="1" ht="13.5" spans="5:5">
      <c r="E1812" s="126"/>
    </row>
    <row r="1813" s="64" customFormat="1" ht="13.5" spans="5:5">
      <c r="E1813" s="126"/>
    </row>
    <row r="1814" s="64" customFormat="1" ht="13.5" spans="5:5">
      <c r="E1814" s="126"/>
    </row>
    <row r="1815" s="64" customFormat="1" ht="13.5" spans="5:5">
      <c r="E1815" s="126"/>
    </row>
    <row r="1816" s="64" customFormat="1" ht="13.5" spans="5:5">
      <c r="E1816" s="126"/>
    </row>
    <row r="1817" s="64" customFormat="1" ht="13.5" spans="5:5">
      <c r="E1817" s="126"/>
    </row>
    <row r="1818" s="64" customFormat="1" ht="13.5" spans="5:5">
      <c r="E1818" s="126"/>
    </row>
    <row r="1819" s="64" customFormat="1" ht="13.5" spans="5:5">
      <c r="E1819" s="126"/>
    </row>
    <row r="1820" s="64" customFormat="1" ht="13.5" spans="5:5">
      <c r="E1820" s="126"/>
    </row>
    <row r="1821" s="64" customFormat="1" ht="13.5" spans="5:5">
      <c r="E1821" s="126"/>
    </row>
    <row r="1822" s="64" customFormat="1" ht="13.5" spans="5:5">
      <c r="E1822" s="126"/>
    </row>
    <row r="1823" s="64" customFormat="1" ht="13.5" spans="5:5">
      <c r="E1823" s="126"/>
    </row>
    <row r="1824" s="64" customFormat="1" ht="13.5" spans="5:5">
      <c r="E1824" s="126"/>
    </row>
    <row r="1825" s="64" customFormat="1" ht="13.5" spans="5:5">
      <c r="E1825" s="126"/>
    </row>
    <row r="1826" s="64" customFormat="1" ht="13.5" spans="5:5">
      <c r="E1826" s="126"/>
    </row>
    <row r="1827" s="64" customFormat="1" ht="13.5" spans="5:5">
      <c r="E1827" s="126"/>
    </row>
    <row r="1828" s="64" customFormat="1" ht="13.5" spans="5:5">
      <c r="E1828" s="126"/>
    </row>
    <row r="1829" s="64" customFormat="1" ht="13.5" spans="5:5">
      <c r="E1829" s="126"/>
    </row>
    <row r="1830" s="64" customFormat="1" ht="13.5" spans="5:5">
      <c r="E1830" s="126"/>
    </row>
    <row r="1831" s="64" customFormat="1" ht="13.5" spans="5:5">
      <c r="E1831" s="126"/>
    </row>
    <row r="1832" s="64" customFormat="1" ht="13.5" spans="5:5">
      <c r="E1832" s="126"/>
    </row>
    <row r="1833" s="64" customFormat="1" ht="13.5" spans="5:5">
      <c r="E1833" s="126"/>
    </row>
    <row r="1834" s="64" customFormat="1" ht="13.5" spans="5:5">
      <c r="E1834" s="126"/>
    </row>
    <row r="1835" s="64" customFormat="1" ht="13.5" spans="5:5">
      <c r="E1835" s="126"/>
    </row>
    <row r="1836" s="64" customFormat="1" ht="13.5" spans="5:5">
      <c r="E1836" s="126"/>
    </row>
    <row r="1837" s="64" customFormat="1" ht="13.5" spans="5:5">
      <c r="E1837" s="126"/>
    </row>
    <row r="1838" s="64" customFormat="1" ht="13.5" spans="5:5">
      <c r="E1838" s="126"/>
    </row>
    <row r="1839" s="64" customFormat="1" ht="13.5" spans="5:5">
      <c r="E1839" s="126"/>
    </row>
    <row r="1840" s="64" customFormat="1" ht="13.5" spans="5:5">
      <c r="E1840" s="126"/>
    </row>
    <row r="1841" s="64" customFormat="1" ht="13.5" spans="5:5">
      <c r="E1841" s="126"/>
    </row>
    <row r="1842" s="64" customFormat="1" ht="13.5" spans="5:5">
      <c r="E1842" s="126"/>
    </row>
    <row r="1843" s="64" customFormat="1" ht="13.5" spans="5:5">
      <c r="E1843" s="126"/>
    </row>
    <row r="1844" s="64" customFormat="1" ht="13.5" spans="5:5">
      <c r="E1844" s="126"/>
    </row>
    <row r="1845" s="64" customFormat="1" ht="13.5" spans="5:5">
      <c r="E1845" s="126"/>
    </row>
    <row r="1846" s="64" customFormat="1" ht="13.5" spans="5:5">
      <c r="E1846" s="126"/>
    </row>
    <row r="1847" s="64" customFormat="1" ht="13.5" spans="5:5">
      <c r="E1847" s="126"/>
    </row>
    <row r="1848" s="64" customFormat="1" ht="13.5" spans="5:5">
      <c r="E1848" s="126"/>
    </row>
    <row r="1849" s="64" customFormat="1" ht="13.5" spans="5:5">
      <c r="E1849" s="126"/>
    </row>
    <row r="1850" s="64" customFormat="1" ht="13.5" spans="5:5">
      <c r="E1850" s="126"/>
    </row>
    <row r="1851" s="64" customFormat="1" ht="13.5" spans="5:5">
      <c r="E1851" s="126"/>
    </row>
    <row r="1852" s="64" customFormat="1" ht="13.5" spans="5:5">
      <c r="E1852" s="126"/>
    </row>
    <row r="1853" s="64" customFormat="1" ht="13.5" spans="5:5">
      <c r="E1853" s="126"/>
    </row>
    <row r="1854" s="64" customFormat="1" ht="13.5" spans="5:5">
      <c r="E1854" s="126"/>
    </row>
    <row r="1855" s="64" customFormat="1" ht="13.5" spans="5:5">
      <c r="E1855" s="126"/>
    </row>
    <row r="1856" s="64" customFormat="1" ht="13.5" spans="5:5">
      <c r="E1856" s="126"/>
    </row>
    <row r="1857" s="64" customFormat="1" ht="13.5" spans="5:5">
      <c r="E1857" s="126"/>
    </row>
    <row r="1858" s="64" customFormat="1" ht="13.5" spans="5:5">
      <c r="E1858" s="126"/>
    </row>
    <row r="1859" s="64" customFormat="1" ht="13.5" spans="5:5">
      <c r="E1859" s="126"/>
    </row>
    <row r="1860" s="64" customFormat="1" ht="13.5" spans="5:5">
      <c r="E1860" s="126"/>
    </row>
    <row r="1861" s="64" customFormat="1" ht="13.5" spans="5:5">
      <c r="E1861" s="126"/>
    </row>
    <row r="1862" s="64" customFormat="1" ht="13.5" spans="5:5">
      <c r="E1862" s="126"/>
    </row>
    <row r="1863" s="64" customFormat="1" ht="13.5" spans="5:5">
      <c r="E1863" s="126"/>
    </row>
    <row r="1864" s="64" customFormat="1" ht="13.5" spans="5:5">
      <c r="E1864" s="126"/>
    </row>
    <row r="1865" s="64" customFormat="1" ht="13.5" spans="5:5">
      <c r="E1865" s="126"/>
    </row>
    <row r="1866" s="64" customFormat="1" ht="13.5" spans="5:5">
      <c r="E1866" s="126"/>
    </row>
    <row r="1867" s="64" customFormat="1" ht="13.5" spans="5:5">
      <c r="E1867" s="126"/>
    </row>
    <row r="1868" s="64" customFormat="1" ht="13.5" spans="5:5">
      <c r="E1868" s="126"/>
    </row>
    <row r="1869" s="64" customFormat="1" ht="13.5" spans="5:5">
      <c r="E1869" s="126"/>
    </row>
    <row r="1870" s="64" customFormat="1" ht="13.5" spans="5:5">
      <c r="E1870" s="126"/>
    </row>
    <row r="1871" s="64" customFormat="1" ht="13.5" spans="5:5">
      <c r="E1871" s="126"/>
    </row>
    <row r="1872" s="64" customFormat="1" ht="13.5" spans="5:5">
      <c r="E1872" s="126"/>
    </row>
    <row r="1873" s="64" customFormat="1" ht="13.5" spans="5:5">
      <c r="E1873" s="126"/>
    </row>
    <row r="1874" s="64" customFormat="1" ht="13.5" spans="5:5">
      <c r="E1874" s="126"/>
    </row>
    <row r="1875" s="64" customFormat="1" ht="13.5" spans="5:5">
      <c r="E1875" s="126"/>
    </row>
    <row r="1876" s="64" customFormat="1" ht="13.5" spans="5:5">
      <c r="E1876" s="126"/>
    </row>
    <row r="1877" s="64" customFormat="1" ht="13.5" spans="5:5">
      <c r="E1877" s="126"/>
    </row>
    <row r="1878" s="64" customFormat="1" ht="13.5" spans="5:5">
      <c r="E1878" s="126"/>
    </row>
    <row r="1879" s="64" customFormat="1" ht="13.5" spans="5:5">
      <c r="E1879" s="126"/>
    </row>
    <row r="1880" s="64" customFormat="1" ht="13.5" spans="5:5">
      <c r="E1880" s="126"/>
    </row>
    <row r="1881" s="64" customFormat="1" ht="13.5" spans="5:5">
      <c r="E1881" s="126"/>
    </row>
    <row r="1882" s="64" customFormat="1" ht="13.5" spans="5:5">
      <c r="E1882" s="126"/>
    </row>
    <row r="1883" s="64" customFormat="1" ht="13.5" spans="5:5">
      <c r="E1883" s="126"/>
    </row>
    <row r="1884" s="64" customFormat="1" ht="13.5" spans="5:5">
      <c r="E1884" s="126"/>
    </row>
    <row r="1885" s="64" customFormat="1" ht="13.5" spans="5:5">
      <c r="E1885" s="126"/>
    </row>
    <row r="1886" s="64" customFormat="1" ht="13.5" spans="5:5">
      <c r="E1886" s="126"/>
    </row>
    <row r="1887" s="64" customFormat="1" ht="13.5" spans="5:5">
      <c r="E1887" s="126"/>
    </row>
    <row r="1888" s="64" customFormat="1" ht="13.5" spans="5:5">
      <c r="E1888" s="126"/>
    </row>
    <row r="1889" s="64" customFormat="1" ht="13.5" spans="5:5">
      <c r="E1889" s="126"/>
    </row>
    <row r="1890" s="64" customFormat="1" ht="13.5" spans="5:5">
      <c r="E1890" s="126"/>
    </row>
    <row r="1891" s="64" customFormat="1" ht="13.5" spans="5:5">
      <c r="E1891" s="126"/>
    </row>
    <row r="1892" s="64" customFormat="1" ht="13.5" spans="5:5">
      <c r="E1892" s="126"/>
    </row>
    <row r="1893" s="64" customFormat="1" ht="13.5" spans="5:5">
      <c r="E1893" s="126"/>
    </row>
    <row r="1894" s="64" customFormat="1" ht="13.5" spans="5:5">
      <c r="E1894" s="126"/>
    </row>
    <row r="1895" s="64" customFormat="1" ht="13.5" spans="5:5">
      <c r="E1895" s="126"/>
    </row>
    <row r="1896" s="64" customFormat="1" ht="13.5" spans="5:5">
      <c r="E1896" s="126"/>
    </row>
    <row r="1897" s="64" customFormat="1" ht="13.5" spans="5:5">
      <c r="E1897" s="126"/>
    </row>
    <row r="1898" s="64" customFormat="1" ht="13.5" spans="5:5">
      <c r="E1898" s="126"/>
    </row>
    <row r="1899" s="64" customFormat="1" ht="13.5" spans="5:5">
      <c r="E1899" s="126"/>
    </row>
    <row r="1900" s="64" customFormat="1" ht="13.5" spans="5:5">
      <c r="E1900" s="126"/>
    </row>
    <row r="1901" s="64" customFormat="1" ht="13.5" spans="5:5">
      <c r="E1901" s="126"/>
    </row>
    <row r="1902" s="64" customFormat="1" ht="13.5" spans="5:5">
      <c r="E1902" s="126"/>
    </row>
    <row r="1903" s="64" customFormat="1" ht="13.5" spans="5:5">
      <c r="E1903" s="126"/>
    </row>
    <row r="1904" s="64" customFormat="1" ht="13.5" spans="5:5">
      <c r="E1904" s="126"/>
    </row>
    <row r="1905" s="64" customFormat="1" ht="13.5" spans="5:5">
      <c r="E1905" s="126"/>
    </row>
    <row r="1906" s="64" customFormat="1" ht="13.5" spans="5:5">
      <c r="E1906" s="126"/>
    </row>
    <row r="1907" s="64" customFormat="1" ht="13.5" spans="5:5">
      <c r="E1907" s="126"/>
    </row>
    <row r="1908" s="64" customFormat="1" ht="13.5" spans="5:5">
      <c r="E1908" s="126"/>
    </row>
    <row r="1909" s="64" customFormat="1" ht="13.5" spans="5:5">
      <c r="E1909" s="126"/>
    </row>
    <row r="1910" s="64" customFormat="1" ht="13.5" spans="5:5">
      <c r="E1910" s="126"/>
    </row>
    <row r="1911" s="64" customFormat="1" ht="13.5" spans="5:5">
      <c r="E1911" s="126"/>
    </row>
    <row r="1912" s="64" customFormat="1" ht="13.5" spans="5:5">
      <c r="E1912" s="126"/>
    </row>
    <row r="1913" s="64" customFormat="1" ht="13.5" spans="5:5">
      <c r="E1913" s="126"/>
    </row>
    <row r="1914" s="64" customFormat="1" ht="13.5" spans="5:5">
      <c r="E1914" s="126"/>
    </row>
    <row r="1915" s="64" customFormat="1" ht="13.5" spans="5:5">
      <c r="E1915" s="126"/>
    </row>
    <row r="1916" s="64" customFormat="1" ht="13.5" spans="5:5">
      <c r="E1916" s="126"/>
    </row>
    <row r="1917" s="64" customFormat="1" ht="13.5" spans="5:5">
      <c r="E1917" s="126"/>
    </row>
    <row r="1918" s="64" customFormat="1" ht="13.5" spans="5:5">
      <c r="E1918" s="126"/>
    </row>
    <row r="1919" s="64" customFormat="1" ht="13.5" spans="5:5">
      <c r="E1919" s="126"/>
    </row>
    <row r="1920" s="64" customFormat="1" ht="13.5" spans="5:5">
      <c r="E1920" s="126"/>
    </row>
    <row r="1921" s="64" customFormat="1" ht="13.5" spans="5:5">
      <c r="E1921" s="126"/>
    </row>
    <row r="1922" s="64" customFormat="1" ht="13.5" spans="5:5">
      <c r="E1922" s="126"/>
    </row>
    <row r="1923" s="64" customFormat="1" ht="13.5" spans="5:5">
      <c r="E1923" s="126"/>
    </row>
    <row r="1924" s="64" customFormat="1" ht="13.5" spans="5:5">
      <c r="E1924" s="126"/>
    </row>
    <row r="1925" s="64" customFormat="1" ht="13.5" spans="5:5">
      <c r="E1925" s="126"/>
    </row>
    <row r="1926" s="64" customFormat="1" ht="13.5" spans="5:5">
      <c r="E1926" s="126"/>
    </row>
    <row r="1927" s="64" customFormat="1" ht="13.5" spans="5:5">
      <c r="E1927" s="126"/>
    </row>
    <row r="1928" s="64" customFormat="1" ht="13.5" spans="5:5">
      <c r="E1928" s="126"/>
    </row>
    <row r="1929" s="64" customFormat="1" ht="13.5" spans="5:5">
      <c r="E1929" s="126"/>
    </row>
    <row r="1930" s="64" customFormat="1" ht="13.5" spans="5:5">
      <c r="E1930" s="126"/>
    </row>
    <row r="1931" s="64" customFormat="1" ht="13.5" spans="5:5">
      <c r="E1931" s="126"/>
    </row>
    <row r="1932" s="64" customFormat="1" ht="13.5" spans="5:5">
      <c r="E1932" s="126"/>
    </row>
    <row r="1933" s="64" customFormat="1" ht="13.5" spans="5:5">
      <c r="E1933" s="126"/>
    </row>
    <row r="1934" s="64" customFormat="1" ht="13.5" spans="5:5">
      <c r="E1934" s="126"/>
    </row>
    <row r="1935" s="64" customFormat="1" ht="13.5" spans="5:5">
      <c r="E1935" s="126"/>
    </row>
    <row r="1936" s="64" customFormat="1" ht="13.5" spans="5:5">
      <c r="E1936" s="126"/>
    </row>
    <row r="1937" s="64" customFormat="1" ht="13.5" spans="5:5">
      <c r="E1937" s="126"/>
    </row>
    <row r="1938" s="64" customFormat="1" ht="13.5" spans="5:5">
      <c r="E1938" s="126"/>
    </row>
    <row r="1939" s="64" customFormat="1" ht="13.5" spans="5:5">
      <c r="E1939" s="126"/>
    </row>
    <row r="1940" s="64" customFormat="1" ht="13.5" spans="5:5">
      <c r="E1940" s="126"/>
    </row>
    <row r="1941" s="64" customFormat="1" ht="13.5" spans="5:5">
      <c r="E1941" s="126"/>
    </row>
    <row r="1942" s="64" customFormat="1" ht="13.5" spans="5:5">
      <c r="E1942" s="126"/>
    </row>
    <row r="1943" s="64" customFormat="1" ht="13.5" spans="5:5">
      <c r="E1943" s="126"/>
    </row>
    <row r="1944" s="64" customFormat="1" ht="13.5" spans="5:5">
      <c r="E1944" s="126"/>
    </row>
    <row r="1945" s="64" customFormat="1" ht="13.5" spans="5:5">
      <c r="E1945" s="126"/>
    </row>
    <row r="1946" s="64" customFormat="1" ht="13.5" spans="5:5">
      <c r="E1946" s="126"/>
    </row>
    <row r="1947" s="64" customFormat="1" ht="13.5" spans="5:5">
      <c r="E1947" s="126"/>
    </row>
    <row r="1948" s="64" customFormat="1" ht="13.5" spans="5:5">
      <c r="E1948" s="126"/>
    </row>
    <row r="1949" s="64" customFormat="1" ht="13.5" spans="5:5">
      <c r="E1949" s="126"/>
    </row>
    <row r="1950" s="64" customFormat="1" ht="13.5" spans="5:5">
      <c r="E1950" s="126"/>
    </row>
    <row r="1951" s="64" customFormat="1" ht="13.5" spans="5:5">
      <c r="E1951" s="126"/>
    </row>
    <row r="1952" s="64" customFormat="1" ht="13.5" spans="5:5">
      <c r="E1952" s="126"/>
    </row>
    <row r="1953" s="64" customFormat="1" ht="13.5" spans="5:5">
      <c r="E1953" s="126"/>
    </row>
    <row r="1954" s="64" customFormat="1" ht="13.5" spans="5:5">
      <c r="E1954" s="126"/>
    </row>
    <row r="1955" s="64" customFormat="1" ht="13.5" spans="5:5">
      <c r="E1955" s="126"/>
    </row>
    <row r="1956" s="64" customFormat="1" ht="13.5" spans="5:5">
      <c r="E1956" s="126"/>
    </row>
    <row r="1957" s="64" customFormat="1" ht="13.5" spans="5:5">
      <c r="E1957" s="126"/>
    </row>
    <row r="1958" s="64" customFormat="1" ht="13.5" spans="5:5">
      <c r="E1958" s="126"/>
    </row>
    <row r="1959" s="64" customFormat="1" ht="13.5" spans="5:5">
      <c r="E1959" s="126"/>
    </row>
    <row r="1960" s="64" customFormat="1" ht="13.5" spans="5:5">
      <c r="E1960" s="126"/>
    </row>
    <row r="1961" s="64" customFormat="1" ht="13.5" spans="5:5">
      <c r="E1961" s="126"/>
    </row>
    <row r="1962" s="64" customFormat="1" ht="13.5" spans="5:5">
      <c r="E1962" s="126"/>
    </row>
    <row r="1963" s="64" customFormat="1" ht="13.5" spans="5:5">
      <c r="E1963" s="126"/>
    </row>
    <row r="1964" s="64" customFormat="1" ht="13.5" spans="5:5">
      <c r="E1964" s="126"/>
    </row>
    <row r="1965" s="64" customFormat="1" ht="13.5" spans="5:5">
      <c r="E1965" s="126"/>
    </row>
    <row r="1966" s="64" customFormat="1" ht="13.5" spans="5:5">
      <c r="E1966" s="126"/>
    </row>
    <row r="1967" s="64" customFormat="1" ht="13.5" spans="5:5">
      <c r="E1967" s="126"/>
    </row>
    <row r="1968" s="64" customFormat="1" ht="13.5" spans="5:5">
      <c r="E1968" s="126"/>
    </row>
    <row r="1969" s="64" customFormat="1" ht="13.5" spans="5:5">
      <c r="E1969" s="126"/>
    </row>
    <row r="1970" s="64" customFormat="1" ht="13.5" spans="5:5">
      <c r="E1970" s="126"/>
    </row>
    <row r="1971" s="64" customFormat="1" ht="13.5" spans="5:5">
      <c r="E1971" s="126"/>
    </row>
    <row r="1972" s="64" customFormat="1" ht="13.5" spans="5:5">
      <c r="E1972" s="126"/>
    </row>
    <row r="1973" s="64" customFormat="1" ht="13.5" spans="5:5">
      <c r="E1973" s="126"/>
    </row>
    <row r="1974" s="64" customFormat="1" ht="13.5" spans="5:5">
      <c r="E1974" s="126"/>
    </row>
    <row r="1975" s="64" customFormat="1" ht="13.5" spans="5:5">
      <c r="E1975" s="126"/>
    </row>
    <row r="1976" s="64" customFormat="1" ht="13.5" spans="5:5">
      <c r="E1976" s="126"/>
    </row>
    <row r="1977" s="64" customFormat="1" ht="13.5" spans="5:5">
      <c r="E1977" s="126"/>
    </row>
    <row r="1978" s="64" customFormat="1" ht="13.5" spans="5:5">
      <c r="E1978" s="126"/>
    </row>
    <row r="1979" s="64" customFormat="1" ht="13.5" spans="5:5">
      <c r="E1979" s="126"/>
    </row>
    <row r="1980" s="64" customFormat="1" ht="13.5" spans="5:5">
      <c r="E1980" s="126"/>
    </row>
    <row r="1981" s="64" customFormat="1" ht="13.5" spans="5:5">
      <c r="E1981" s="126"/>
    </row>
    <row r="1982" s="64" customFormat="1" ht="13.5" spans="5:5">
      <c r="E1982" s="126"/>
    </row>
    <row r="1983" s="64" customFormat="1" ht="13.5" spans="5:5">
      <c r="E1983" s="126"/>
    </row>
    <row r="1984" s="64" customFormat="1" ht="13.5" spans="5:5">
      <c r="E1984" s="126"/>
    </row>
    <row r="1985" s="64" customFormat="1" ht="13.5" spans="5:5">
      <c r="E1985" s="126"/>
    </row>
    <row r="1986" s="64" customFormat="1" ht="13.5" spans="5:5">
      <c r="E1986" s="126"/>
    </row>
    <row r="1987" s="64" customFormat="1" ht="13.5" spans="5:5">
      <c r="E1987" s="126"/>
    </row>
    <row r="1988" s="64" customFormat="1" ht="13.5" spans="5:5">
      <c r="E1988" s="126"/>
    </row>
    <row r="1989" s="64" customFormat="1" ht="13.5" spans="5:5">
      <c r="E1989" s="126"/>
    </row>
    <row r="1990" s="64" customFormat="1" ht="13.5" spans="5:5">
      <c r="E1990" s="126"/>
    </row>
    <row r="1991" s="64" customFormat="1" ht="13.5" spans="5:5">
      <c r="E1991" s="126"/>
    </row>
    <row r="1992" s="64" customFormat="1" ht="13.5" spans="5:5">
      <c r="E1992" s="126"/>
    </row>
    <row r="1993" s="64" customFormat="1" ht="13.5" spans="5:5">
      <c r="E1993" s="126"/>
    </row>
    <row r="1994" s="64" customFormat="1" ht="13.5" spans="5:5">
      <c r="E1994" s="126"/>
    </row>
    <row r="1995" s="64" customFormat="1" ht="13.5" spans="5:5">
      <c r="E1995" s="126"/>
    </row>
    <row r="1996" s="64" customFormat="1" ht="13.5" spans="5:5">
      <c r="E1996" s="126"/>
    </row>
    <row r="1997" s="64" customFormat="1" ht="13.5" spans="5:5">
      <c r="E1997" s="126"/>
    </row>
    <row r="1998" s="64" customFormat="1" ht="13.5" spans="5:5">
      <c r="E1998" s="126"/>
    </row>
    <row r="1999" s="64" customFormat="1" ht="13.5" spans="5:5">
      <c r="E1999" s="126"/>
    </row>
    <row r="2000" s="64" customFormat="1" ht="13.5" spans="5:5">
      <c r="E2000" s="126"/>
    </row>
    <row r="2001" s="64" customFormat="1" ht="13.5" spans="5:5">
      <c r="E2001" s="126"/>
    </row>
    <row r="2002" s="64" customFormat="1" ht="13.5" spans="5:5">
      <c r="E2002" s="126"/>
    </row>
    <row r="2003" s="64" customFormat="1" ht="13.5" spans="5:5">
      <c r="E2003" s="126"/>
    </row>
    <row r="2004" s="64" customFormat="1" ht="13.5" spans="5:5">
      <c r="E2004" s="126"/>
    </row>
    <row r="2005" s="64" customFormat="1" ht="13.5" spans="5:5">
      <c r="E2005" s="126"/>
    </row>
    <row r="2006" s="64" customFormat="1" ht="13.5" spans="5:5">
      <c r="E2006" s="126"/>
    </row>
    <row r="2007" s="64" customFormat="1" ht="13.5" spans="5:5">
      <c r="E2007" s="126"/>
    </row>
    <row r="2008" s="64" customFormat="1" ht="13.5" spans="5:5">
      <c r="E2008" s="126"/>
    </row>
    <row r="2009" s="64" customFormat="1" ht="13.5" spans="5:5">
      <c r="E2009" s="126"/>
    </row>
    <row r="2010" s="64" customFormat="1" ht="13.5" spans="5:5">
      <c r="E2010" s="126"/>
    </row>
    <row r="2011" s="64" customFormat="1" ht="13.5" spans="5:5">
      <c r="E2011" s="126"/>
    </row>
    <row r="2012" s="64" customFormat="1" ht="13.5" spans="5:5">
      <c r="E2012" s="126"/>
    </row>
    <row r="2013" s="64" customFormat="1" ht="13.5" spans="5:5">
      <c r="E2013" s="126"/>
    </row>
    <row r="2014" s="64" customFormat="1" ht="13.5" spans="5:5">
      <c r="E2014" s="126"/>
    </row>
    <row r="2015" s="64" customFormat="1" ht="13.5" spans="5:5">
      <c r="E2015" s="126"/>
    </row>
    <row r="2016" s="64" customFormat="1" ht="13.5" spans="5:5">
      <c r="E2016" s="126"/>
    </row>
    <row r="2017" s="64" customFormat="1" ht="13.5" spans="5:5">
      <c r="E2017" s="126"/>
    </row>
    <row r="2018" s="64" customFormat="1" ht="13.5" spans="5:5">
      <c r="E2018" s="126"/>
    </row>
    <row r="2019" s="64" customFormat="1" ht="13.5" spans="5:5">
      <c r="E2019" s="126"/>
    </row>
    <row r="2020" s="64" customFormat="1" ht="13.5" spans="5:5">
      <c r="E2020" s="126"/>
    </row>
    <row r="2021" s="64" customFormat="1" ht="13.5" spans="5:5">
      <c r="E2021" s="126"/>
    </row>
    <row r="2022" s="64" customFormat="1" ht="13.5" spans="5:5">
      <c r="E2022" s="126"/>
    </row>
    <row r="2023" s="64" customFormat="1" ht="13.5" spans="5:5">
      <c r="E2023" s="126"/>
    </row>
    <row r="2024" s="64" customFormat="1" ht="13.5" spans="5:5">
      <c r="E2024" s="126"/>
    </row>
    <row r="2025" s="64" customFormat="1" ht="13.5" spans="5:5">
      <c r="E2025" s="126"/>
    </row>
    <row r="2026" s="64" customFormat="1" ht="13.5" spans="5:5">
      <c r="E2026" s="126"/>
    </row>
    <row r="2027" s="64" customFormat="1" ht="13.5" spans="5:5">
      <c r="E2027" s="126"/>
    </row>
    <row r="2028" s="64" customFormat="1" ht="13.5" spans="5:5">
      <c r="E2028" s="126"/>
    </row>
    <row r="2029" s="64" customFormat="1" ht="13.5" spans="5:5">
      <c r="E2029" s="126"/>
    </row>
    <row r="2030" s="64" customFormat="1" ht="13.5" spans="5:5">
      <c r="E2030" s="126"/>
    </row>
    <row r="2031" s="64" customFormat="1" ht="13.5" spans="5:5">
      <c r="E2031" s="126"/>
    </row>
    <row r="2032" s="64" customFormat="1" ht="13.5" spans="5:5">
      <c r="E2032" s="126"/>
    </row>
    <row r="2033" s="64" customFormat="1" ht="13.5" spans="5:5">
      <c r="E2033" s="126"/>
    </row>
    <row r="2034" s="64" customFormat="1" ht="13.5" spans="5:5">
      <c r="E2034" s="126"/>
    </row>
    <row r="2035" s="64" customFormat="1" ht="13.5" spans="5:5">
      <c r="E2035" s="126"/>
    </row>
    <row r="2036" s="64" customFormat="1" ht="13.5" spans="5:5">
      <c r="E2036" s="126"/>
    </row>
    <row r="2037" s="64" customFormat="1" ht="13.5" spans="5:5">
      <c r="E2037" s="126"/>
    </row>
    <row r="2038" s="64" customFormat="1" ht="13.5" spans="5:5">
      <c r="E2038" s="126"/>
    </row>
    <row r="2039" s="64" customFormat="1" ht="13.5" spans="5:5">
      <c r="E2039" s="126"/>
    </row>
    <row r="2040" s="64" customFormat="1" ht="13.5" spans="5:5">
      <c r="E2040" s="126"/>
    </row>
    <row r="2041" s="64" customFormat="1" ht="13.5" spans="5:5">
      <c r="E2041" s="126"/>
    </row>
    <row r="2042" s="64" customFormat="1" ht="13.5" spans="5:5">
      <c r="E2042" s="126"/>
    </row>
    <row r="2043" s="64" customFormat="1" ht="13.5" spans="5:5">
      <c r="E2043" s="126"/>
    </row>
    <row r="2044" s="64" customFormat="1" ht="13.5" spans="5:5">
      <c r="E2044" s="126"/>
    </row>
    <row r="2045" s="64" customFormat="1" ht="13.5" spans="5:5">
      <c r="E2045" s="126"/>
    </row>
    <row r="2046" s="64" customFormat="1" ht="13.5" spans="5:5">
      <c r="E2046" s="126"/>
    </row>
    <row r="2047" s="64" customFormat="1" ht="13.5" spans="5:5">
      <c r="E2047" s="126"/>
    </row>
    <row r="2048" s="64" customFormat="1" ht="13.5" spans="5:5">
      <c r="E2048" s="126"/>
    </row>
    <row r="2049" s="64" customFormat="1" ht="13.5" spans="5:5">
      <c r="E2049" s="126"/>
    </row>
    <row r="2050" s="64" customFormat="1" ht="13.5" spans="5:5">
      <c r="E2050" s="126"/>
    </row>
    <row r="2051" s="64" customFormat="1" ht="13.5" spans="5:5">
      <c r="E2051" s="126"/>
    </row>
    <row r="2052" s="64" customFormat="1" ht="13.5" spans="5:5">
      <c r="E2052" s="126"/>
    </row>
    <row r="2053" s="64" customFormat="1" ht="13.5" spans="5:5">
      <c r="E2053" s="126"/>
    </row>
    <row r="2054" s="64" customFormat="1" ht="13.5" spans="5:5">
      <c r="E2054" s="126"/>
    </row>
    <row r="2055" s="64" customFormat="1" ht="13.5" spans="5:5">
      <c r="E2055" s="126"/>
    </row>
    <row r="2056" s="64" customFormat="1" ht="13.5" spans="5:5">
      <c r="E2056" s="126"/>
    </row>
    <row r="2057" s="64" customFormat="1" ht="13.5" spans="5:5">
      <c r="E2057" s="126"/>
    </row>
    <row r="2058" s="64" customFormat="1" ht="13.5" spans="5:5">
      <c r="E2058" s="126"/>
    </row>
    <row r="2059" s="64" customFormat="1" ht="13.5" spans="5:5">
      <c r="E2059" s="126"/>
    </row>
    <row r="2060" s="64" customFormat="1" ht="13.5" spans="5:5">
      <c r="E2060" s="126"/>
    </row>
    <row r="2061" s="64" customFormat="1" ht="13.5" spans="5:5">
      <c r="E2061" s="126"/>
    </row>
    <row r="2062" s="64" customFormat="1" ht="13.5" spans="5:5">
      <c r="E2062" s="126"/>
    </row>
    <row r="2063" s="64" customFormat="1" ht="13.5" spans="5:5">
      <c r="E2063" s="126"/>
    </row>
    <row r="2064" s="64" customFormat="1" ht="13.5" spans="5:5">
      <c r="E2064" s="126"/>
    </row>
    <row r="2065" s="64" customFormat="1" ht="13.5" spans="5:5">
      <c r="E2065" s="126"/>
    </row>
    <row r="2066" s="64" customFormat="1" ht="13.5" spans="5:5">
      <c r="E2066" s="126"/>
    </row>
    <row r="2067" s="64" customFormat="1" ht="13.5" spans="5:5">
      <c r="E2067" s="126"/>
    </row>
    <row r="2068" s="64" customFormat="1" ht="13.5" spans="5:5">
      <c r="E2068" s="126"/>
    </row>
    <row r="2069" s="64" customFormat="1" ht="13.5" spans="5:5">
      <c r="E2069" s="126"/>
    </row>
    <row r="2070" s="64" customFormat="1" ht="13.5" spans="5:5">
      <c r="E2070" s="126"/>
    </row>
    <row r="2071" s="64" customFormat="1" ht="13.5" spans="5:5">
      <c r="E2071" s="126"/>
    </row>
    <row r="2072" s="64" customFormat="1" ht="13.5" spans="5:5">
      <c r="E2072" s="126"/>
    </row>
    <row r="2073" s="64" customFormat="1" ht="13.5" spans="5:5">
      <c r="E2073" s="126"/>
    </row>
    <row r="2074" s="64" customFormat="1" ht="13.5" spans="5:5">
      <c r="E2074" s="126"/>
    </row>
    <row r="2075" s="64" customFormat="1" ht="13.5" spans="5:5">
      <c r="E2075" s="126"/>
    </row>
    <row r="2076" s="64" customFormat="1" ht="13.5" spans="5:5">
      <c r="E2076" s="126"/>
    </row>
    <row r="2077" s="64" customFormat="1" ht="13.5" spans="5:5">
      <c r="E2077" s="126"/>
    </row>
    <row r="2078" s="64" customFormat="1" ht="13.5" spans="5:5">
      <c r="E2078" s="126"/>
    </row>
    <row r="2079" s="64" customFormat="1" ht="13.5" spans="5:5">
      <c r="E2079" s="126"/>
    </row>
    <row r="2080" s="64" customFormat="1" ht="13.5" spans="5:5">
      <c r="E2080" s="126"/>
    </row>
    <row r="2081" s="64" customFormat="1" ht="13.5" spans="5:5">
      <c r="E2081" s="126"/>
    </row>
    <row r="2082" s="64" customFormat="1" ht="13.5" spans="5:5">
      <c r="E2082" s="126"/>
    </row>
    <row r="2083" s="64" customFormat="1" ht="13.5" spans="5:5">
      <c r="E2083" s="126"/>
    </row>
    <row r="2084" s="64" customFormat="1" ht="13.5" spans="5:5">
      <c r="E2084" s="126"/>
    </row>
    <row r="2085" s="64" customFormat="1" ht="13.5" spans="5:5">
      <c r="E2085" s="126"/>
    </row>
    <row r="2086" s="64" customFormat="1" ht="13.5" spans="5:5">
      <c r="E2086" s="126"/>
    </row>
    <row r="2087" s="64" customFormat="1" ht="13.5" spans="5:5">
      <c r="E2087" s="126"/>
    </row>
    <row r="2088" s="64" customFormat="1" ht="13.5" spans="5:5">
      <c r="E2088" s="126"/>
    </row>
    <row r="2089" s="64" customFormat="1" ht="13.5" spans="5:5">
      <c r="E2089" s="126"/>
    </row>
    <row r="2090" s="64" customFormat="1" ht="13.5" spans="5:5">
      <c r="E2090" s="126"/>
    </row>
    <row r="2091" s="64" customFormat="1" ht="13.5" spans="5:5">
      <c r="E2091" s="126"/>
    </row>
    <row r="2092" s="64" customFormat="1" ht="13.5" spans="5:5">
      <c r="E2092" s="126"/>
    </row>
    <row r="2093" s="64" customFormat="1" ht="13.5" spans="5:5">
      <c r="E2093" s="126"/>
    </row>
    <row r="2094" s="64" customFormat="1" ht="13.5" spans="5:5">
      <c r="E2094" s="126"/>
    </row>
    <row r="2095" s="64" customFormat="1" ht="13.5" spans="5:5">
      <c r="E2095" s="126"/>
    </row>
    <row r="2096" s="64" customFormat="1" ht="13.5" spans="5:5">
      <c r="E2096" s="126"/>
    </row>
    <row r="2097" s="64" customFormat="1" ht="13.5" spans="5:5">
      <c r="E2097" s="126"/>
    </row>
    <row r="2098" s="64" customFormat="1" ht="13.5" spans="5:5">
      <c r="E2098" s="126"/>
    </row>
    <row r="2099" s="64" customFormat="1" ht="13.5" spans="5:5">
      <c r="E2099" s="126"/>
    </row>
    <row r="2100" s="64" customFormat="1" ht="13.5" spans="5:5">
      <c r="E2100" s="126"/>
    </row>
    <row r="2101" s="64" customFormat="1" ht="13.5" spans="5:5">
      <c r="E2101" s="126"/>
    </row>
    <row r="2102" s="64" customFormat="1" ht="13.5" spans="5:5">
      <c r="E2102" s="126"/>
    </row>
    <row r="2103" s="64" customFormat="1" ht="13.5" spans="5:5">
      <c r="E2103" s="126"/>
    </row>
    <row r="2104" s="64" customFormat="1" ht="13.5" spans="5:5">
      <c r="E2104" s="126"/>
    </row>
    <row r="2105" s="64" customFormat="1" ht="13.5" spans="5:5">
      <c r="E2105" s="126"/>
    </row>
    <row r="2106" s="64" customFormat="1" ht="13.5" spans="5:5">
      <c r="E2106" s="126"/>
    </row>
    <row r="2107" s="64" customFormat="1" ht="13.5" spans="5:5">
      <c r="E2107" s="126"/>
    </row>
    <row r="2108" s="64" customFormat="1" ht="13.5" spans="5:5">
      <c r="E2108" s="126"/>
    </row>
    <row r="2109" s="64" customFormat="1" ht="13.5" spans="5:5">
      <c r="E2109" s="126"/>
    </row>
    <row r="2110" s="64" customFormat="1" ht="13.5" spans="5:5">
      <c r="E2110" s="126"/>
    </row>
    <row r="2111" s="64" customFormat="1" ht="13.5" spans="5:5">
      <c r="E2111" s="126"/>
    </row>
    <row r="2112" s="64" customFormat="1" ht="13.5" spans="5:5">
      <c r="E2112" s="126"/>
    </row>
    <row r="2113" s="64" customFormat="1" ht="13.5" spans="5:5">
      <c r="E2113" s="126"/>
    </row>
    <row r="2114" s="64" customFormat="1" ht="13.5" spans="5:5">
      <c r="E2114" s="126"/>
    </row>
    <row r="2115" s="64" customFormat="1" ht="13.5" spans="5:5">
      <c r="E2115" s="126"/>
    </row>
    <row r="2116" s="64" customFormat="1" ht="13.5" spans="5:5">
      <c r="E2116" s="126"/>
    </row>
    <row r="2117" s="64" customFormat="1" ht="13.5" spans="5:5">
      <c r="E2117" s="126"/>
    </row>
    <row r="2118" s="64" customFormat="1" ht="13.5" spans="5:5">
      <c r="E2118" s="126"/>
    </row>
    <row r="2119" s="64" customFormat="1" ht="13.5" spans="5:5">
      <c r="E2119" s="126"/>
    </row>
    <row r="2120" s="64" customFormat="1" ht="13.5" spans="5:5">
      <c r="E2120" s="126"/>
    </row>
    <row r="2121" s="64" customFormat="1" ht="13.5" spans="5:5">
      <c r="E2121" s="126"/>
    </row>
    <row r="2122" s="64" customFormat="1" ht="13.5" spans="5:5">
      <c r="E2122" s="126"/>
    </row>
    <row r="2123" s="64" customFormat="1" ht="13.5" spans="5:5">
      <c r="E2123" s="126"/>
    </row>
    <row r="2124" s="64" customFormat="1" ht="13.5" spans="5:5">
      <c r="E2124" s="126"/>
    </row>
    <row r="2125" s="64" customFormat="1" ht="13.5" spans="5:5">
      <c r="E2125" s="126"/>
    </row>
    <row r="2126" s="64" customFormat="1" ht="13.5" spans="5:5">
      <c r="E2126" s="126"/>
    </row>
    <row r="2127" s="64" customFormat="1" ht="13.5" spans="5:5">
      <c r="E2127" s="126"/>
    </row>
    <row r="2128" s="64" customFormat="1" ht="13.5" spans="5:5">
      <c r="E2128" s="126"/>
    </row>
    <row r="2129" s="64" customFormat="1" ht="13.5" spans="5:5">
      <c r="E2129" s="126"/>
    </row>
    <row r="2130" s="64" customFormat="1" ht="13.5" spans="5:5">
      <c r="E2130" s="126"/>
    </row>
    <row r="2131" s="64" customFormat="1" ht="13.5" spans="5:5">
      <c r="E2131" s="126"/>
    </row>
    <row r="2132" s="64" customFormat="1" ht="13.5" spans="5:5">
      <c r="E2132" s="126"/>
    </row>
    <row r="2133" s="64" customFormat="1" ht="13.5" spans="5:5">
      <c r="E2133" s="126"/>
    </row>
    <row r="2134" s="64" customFormat="1" ht="13.5" spans="5:5">
      <c r="E2134" s="126"/>
    </row>
    <row r="2135" s="64" customFormat="1" ht="13.5" spans="5:5">
      <c r="E2135" s="126"/>
    </row>
    <row r="2136" s="64" customFormat="1" ht="13.5" spans="5:5">
      <c r="E2136" s="126"/>
    </row>
    <row r="2137" s="64" customFormat="1" ht="13.5" spans="5:5">
      <c r="E2137" s="126"/>
    </row>
    <row r="2138" s="64" customFormat="1" ht="13.5" spans="5:5">
      <c r="E2138" s="126"/>
    </row>
    <row r="2139" s="64" customFormat="1" ht="13.5" spans="5:5">
      <c r="E2139" s="126"/>
    </row>
    <row r="2140" s="64" customFormat="1" ht="13.5" spans="5:5">
      <c r="E2140" s="126"/>
    </row>
    <row r="2141" s="64" customFormat="1" ht="13.5" spans="5:5">
      <c r="E2141" s="126"/>
    </row>
    <row r="2142" s="64" customFormat="1" ht="13.5" spans="5:5">
      <c r="E2142" s="126"/>
    </row>
    <row r="2143" s="64" customFormat="1" ht="13.5" spans="5:5">
      <c r="E2143" s="126"/>
    </row>
    <row r="2144" s="64" customFormat="1" ht="13.5" spans="5:5">
      <c r="E2144" s="126"/>
    </row>
    <row r="2145" s="64" customFormat="1" ht="13.5" spans="5:5">
      <c r="E2145" s="126"/>
    </row>
    <row r="2146" s="64" customFormat="1" ht="13.5" spans="5:5">
      <c r="E2146" s="126"/>
    </row>
    <row r="2147" s="64" customFormat="1" ht="13.5" spans="5:5">
      <c r="E2147" s="126"/>
    </row>
    <row r="2148" s="64" customFormat="1" ht="13.5" spans="5:5">
      <c r="E2148" s="126"/>
    </row>
    <row r="2149" s="64" customFormat="1" ht="13.5" spans="5:5">
      <c r="E2149" s="126"/>
    </row>
    <row r="2150" s="64" customFormat="1" ht="13.5" spans="5:5">
      <c r="E2150" s="126"/>
    </row>
    <row r="2151" s="64" customFormat="1" ht="13.5" spans="5:5">
      <c r="E2151" s="126"/>
    </row>
    <row r="2152" s="64" customFormat="1" ht="13.5" spans="5:5">
      <c r="E2152" s="126"/>
    </row>
    <row r="2153" s="64" customFormat="1" ht="13.5" spans="5:5">
      <c r="E2153" s="126"/>
    </row>
    <row r="2154" s="64" customFormat="1" ht="13.5" spans="5:5">
      <c r="E2154" s="126"/>
    </row>
    <row r="2155" s="64" customFormat="1" ht="13.5" spans="5:5">
      <c r="E2155" s="126"/>
    </row>
    <row r="2156" s="64" customFormat="1" ht="13.5" spans="5:5">
      <c r="E2156" s="126"/>
    </row>
    <row r="2157" s="64" customFormat="1" ht="13.5" spans="5:5">
      <c r="E2157" s="126"/>
    </row>
    <row r="2158" s="64" customFormat="1" ht="13.5" spans="5:5">
      <c r="E2158" s="126"/>
    </row>
    <row r="2159" s="64" customFormat="1" ht="13.5" spans="5:5">
      <c r="E2159" s="126"/>
    </row>
    <row r="2160" s="64" customFormat="1" ht="13.5" spans="5:5">
      <c r="E2160" s="126"/>
    </row>
    <row r="2161" s="64" customFormat="1" ht="13.5" spans="5:5">
      <c r="E2161" s="126"/>
    </row>
    <row r="2162" s="64" customFormat="1" ht="13.5" spans="5:5">
      <c r="E2162" s="126"/>
    </row>
    <row r="2163" s="64" customFormat="1" ht="13.5" spans="5:5">
      <c r="E2163" s="126"/>
    </row>
    <row r="2164" s="64" customFormat="1" ht="13.5" spans="5:5">
      <c r="E2164" s="126"/>
    </row>
    <row r="2165" s="64" customFormat="1" ht="13.5" spans="5:5">
      <c r="E2165" s="126"/>
    </row>
    <row r="2166" s="64" customFormat="1" ht="13.5" spans="5:5">
      <c r="E2166" s="126"/>
    </row>
    <row r="2167" s="64" customFormat="1" ht="13.5" spans="5:5">
      <c r="E2167" s="126"/>
    </row>
    <row r="2168" s="64" customFormat="1" ht="13.5" spans="5:5">
      <c r="E2168" s="126"/>
    </row>
    <row r="2169" s="64" customFormat="1" ht="13.5" spans="5:5">
      <c r="E2169" s="126"/>
    </row>
    <row r="2170" s="64" customFormat="1" ht="13.5" spans="5:5">
      <c r="E2170" s="126"/>
    </row>
    <row r="2171" s="64" customFormat="1" ht="13.5" spans="5:5">
      <c r="E2171" s="126"/>
    </row>
    <row r="2172" s="64" customFormat="1" ht="13.5" spans="5:5">
      <c r="E2172" s="126"/>
    </row>
    <row r="2173" s="64" customFormat="1" ht="13.5" spans="5:5">
      <c r="E2173" s="126"/>
    </row>
    <row r="2174" s="64" customFormat="1" ht="13.5" spans="5:5">
      <c r="E2174" s="126"/>
    </row>
    <row r="2175" s="64" customFormat="1" ht="13.5" spans="5:5">
      <c r="E2175" s="126"/>
    </row>
    <row r="2176" s="64" customFormat="1" ht="13.5" spans="5:5">
      <c r="E2176" s="126"/>
    </row>
    <row r="2177" s="64" customFormat="1" ht="13.5" spans="5:5">
      <c r="E2177" s="126"/>
    </row>
    <row r="2178" s="64" customFormat="1" ht="13.5" spans="5:5">
      <c r="E2178" s="126"/>
    </row>
    <row r="2179" s="64" customFormat="1" ht="13.5" spans="5:5">
      <c r="E2179" s="126"/>
    </row>
    <row r="2180" s="64" customFormat="1" ht="13.5" spans="5:5">
      <c r="E2180" s="126"/>
    </row>
    <row r="2181" s="64" customFormat="1" ht="13.5" spans="5:5">
      <c r="E2181" s="126"/>
    </row>
    <row r="2182" s="64" customFormat="1" ht="13.5" spans="5:5">
      <c r="E2182" s="126"/>
    </row>
    <row r="2183" s="64" customFormat="1" ht="13.5" spans="5:5">
      <c r="E2183" s="126"/>
    </row>
    <row r="2184" s="64" customFormat="1" ht="13.5" spans="5:5">
      <c r="E2184" s="126"/>
    </row>
    <row r="2185" s="64" customFormat="1" ht="13.5" spans="5:5">
      <c r="E2185" s="126"/>
    </row>
    <row r="2186" s="64" customFormat="1" ht="13.5" spans="5:5">
      <c r="E2186" s="126"/>
    </row>
    <row r="2187" s="64" customFormat="1" ht="13.5" spans="5:5">
      <c r="E2187" s="126"/>
    </row>
    <row r="2188" s="64" customFormat="1" ht="13.5" spans="5:5">
      <c r="E2188" s="126"/>
    </row>
    <row r="2189" s="64" customFormat="1" ht="13.5" spans="5:5">
      <c r="E2189" s="126"/>
    </row>
    <row r="2190" s="64" customFormat="1" ht="13.5" spans="5:5">
      <c r="E2190" s="126"/>
    </row>
    <row r="2191" s="64" customFormat="1" ht="13.5" spans="5:5">
      <c r="E2191" s="126"/>
    </row>
    <row r="2192" s="64" customFormat="1" ht="13.5" spans="5:5">
      <c r="E2192" s="126"/>
    </row>
    <row r="2193" s="64" customFormat="1" ht="13.5" spans="5:5">
      <c r="E2193" s="126"/>
    </row>
    <row r="2194" s="64" customFormat="1" ht="13.5" spans="5:5">
      <c r="E2194" s="126"/>
    </row>
    <row r="2195" s="64" customFormat="1" ht="13.5" spans="5:5">
      <c r="E2195" s="126"/>
    </row>
    <row r="2196" s="64" customFormat="1" ht="13.5" spans="5:5">
      <c r="E2196" s="126"/>
    </row>
    <row r="2197" s="64" customFormat="1" ht="13.5" spans="5:5">
      <c r="E2197" s="126"/>
    </row>
    <row r="2198" s="64" customFormat="1" ht="13.5" spans="5:5">
      <c r="E2198" s="126"/>
    </row>
    <row r="2199" s="64" customFormat="1" ht="13.5" spans="5:5">
      <c r="E2199" s="126"/>
    </row>
    <row r="2200" s="64" customFormat="1" ht="13.5" spans="5:5">
      <c r="E2200" s="126"/>
    </row>
    <row r="2201" s="64" customFormat="1" ht="13.5" spans="5:5">
      <c r="E2201" s="126"/>
    </row>
    <row r="2202" s="64" customFormat="1" ht="13.5" spans="5:5">
      <c r="E2202" s="126"/>
    </row>
    <row r="2203" s="64" customFormat="1" ht="13.5" spans="5:5">
      <c r="E2203" s="126"/>
    </row>
    <row r="2204" s="64" customFormat="1" ht="13.5" spans="5:5">
      <c r="E2204" s="126"/>
    </row>
    <row r="2205" s="64" customFormat="1" ht="13.5" spans="5:5">
      <c r="E2205" s="126"/>
    </row>
    <row r="2206" s="64" customFormat="1" ht="13.5" spans="5:5">
      <c r="E2206" s="126"/>
    </row>
    <row r="2207" s="64" customFormat="1" ht="13.5" spans="5:5">
      <c r="E2207" s="126"/>
    </row>
    <row r="2208" s="64" customFormat="1" ht="13.5" spans="5:5">
      <c r="E2208" s="126"/>
    </row>
    <row r="2209" s="64" customFormat="1" ht="13.5" spans="5:5">
      <c r="E2209" s="126"/>
    </row>
    <row r="2210" s="64" customFormat="1" ht="13.5" spans="5:5">
      <c r="E2210" s="126"/>
    </row>
    <row r="2211" s="64" customFormat="1" ht="13.5" spans="5:5">
      <c r="E2211" s="126"/>
    </row>
    <row r="2212" s="64" customFormat="1" ht="13.5" spans="5:5">
      <c r="E2212" s="126"/>
    </row>
    <row r="2213" s="64" customFormat="1" ht="13.5" spans="5:5">
      <c r="E2213" s="126"/>
    </row>
    <row r="2214" s="64" customFormat="1" ht="13.5" spans="5:5">
      <c r="E2214" s="126"/>
    </row>
    <row r="2215" s="64" customFormat="1" ht="13.5" spans="5:5">
      <c r="E2215" s="126"/>
    </row>
    <row r="2216" s="64" customFormat="1" ht="13.5" spans="5:5">
      <c r="E2216" s="126"/>
    </row>
    <row r="2217" s="64" customFormat="1" ht="13.5" spans="5:5">
      <c r="E2217" s="126"/>
    </row>
    <row r="2218" s="64" customFormat="1" ht="13.5" spans="5:5">
      <c r="E2218" s="126"/>
    </row>
    <row r="2219" s="64" customFormat="1" ht="13.5" spans="5:5">
      <c r="E2219" s="126"/>
    </row>
    <row r="2220" s="64" customFormat="1" ht="13.5" spans="5:5">
      <c r="E2220" s="126"/>
    </row>
    <row r="2221" s="64" customFormat="1" ht="13.5" spans="5:5">
      <c r="E2221" s="126"/>
    </row>
    <row r="2222" s="64" customFormat="1" ht="13.5" spans="5:5">
      <c r="E2222" s="126"/>
    </row>
    <row r="2223" s="64" customFormat="1" ht="13.5" spans="5:5">
      <c r="E2223" s="126"/>
    </row>
    <row r="2224" s="64" customFormat="1" ht="13.5" spans="5:5">
      <c r="E2224" s="126"/>
    </row>
    <row r="2225" s="64" customFormat="1" ht="13.5" spans="5:5">
      <c r="E2225" s="126"/>
    </row>
    <row r="2226" s="64" customFormat="1" ht="13.5" spans="5:5">
      <c r="E2226" s="126"/>
    </row>
    <row r="2227" s="64" customFormat="1" ht="13.5" spans="5:5">
      <c r="E2227" s="126"/>
    </row>
    <row r="2228" s="64" customFormat="1" ht="13.5" spans="5:5">
      <c r="E2228" s="126"/>
    </row>
    <row r="2229" s="64" customFormat="1" ht="13.5" spans="5:5">
      <c r="E2229" s="126"/>
    </row>
    <row r="2230" s="64" customFormat="1" ht="13.5" spans="5:5">
      <c r="E2230" s="126"/>
    </row>
    <row r="2231" s="64" customFormat="1" ht="13.5" spans="5:5">
      <c r="E2231" s="126"/>
    </row>
    <row r="2232" s="64" customFormat="1" ht="13.5" spans="5:5">
      <c r="E2232" s="126"/>
    </row>
    <row r="2233" s="64" customFormat="1" ht="13.5" spans="5:5">
      <c r="E2233" s="126"/>
    </row>
    <row r="2234" s="64" customFormat="1" ht="13.5" spans="5:5">
      <c r="E2234" s="126"/>
    </row>
    <row r="2235" s="64" customFormat="1" ht="13.5" spans="5:5">
      <c r="E2235" s="126"/>
    </row>
    <row r="2236" s="64" customFormat="1" ht="13.5" spans="5:5">
      <c r="E2236" s="126"/>
    </row>
    <row r="2237" s="64" customFormat="1" ht="13.5" spans="5:5">
      <c r="E2237" s="126"/>
    </row>
    <row r="2238" s="64" customFormat="1" ht="13.5" spans="5:5">
      <c r="E2238" s="126"/>
    </row>
    <row r="2239" s="64" customFormat="1" ht="13.5" spans="5:5">
      <c r="E2239" s="126"/>
    </row>
    <row r="2240" s="64" customFormat="1" ht="13.5" spans="5:5">
      <c r="E2240" s="126"/>
    </row>
    <row r="2241" s="64" customFormat="1" ht="13.5" spans="5:5">
      <c r="E2241" s="126"/>
    </row>
    <row r="2242" s="64" customFormat="1" ht="13.5" spans="5:5">
      <c r="E2242" s="126"/>
    </row>
    <row r="2243" s="64" customFormat="1" ht="13.5" spans="5:5">
      <c r="E2243" s="126"/>
    </row>
    <row r="2244" s="64" customFormat="1" ht="13.5" spans="5:5">
      <c r="E2244" s="126"/>
    </row>
    <row r="2245" s="64" customFormat="1" ht="13.5" spans="5:5">
      <c r="E2245" s="126"/>
    </row>
    <row r="2246" s="64" customFormat="1" ht="13.5" spans="5:5">
      <c r="E2246" s="126"/>
    </row>
    <row r="2247" s="64" customFormat="1" ht="13.5" spans="5:5">
      <c r="E2247" s="126"/>
    </row>
    <row r="2248" s="64" customFormat="1" ht="13.5" spans="5:5">
      <c r="E2248" s="126"/>
    </row>
    <row r="2249" s="64" customFormat="1" ht="13.5" spans="5:5">
      <c r="E2249" s="126"/>
    </row>
    <row r="2250" s="64" customFormat="1" ht="13.5" spans="5:5">
      <c r="E2250" s="126"/>
    </row>
    <row r="2251" s="64" customFormat="1" ht="13.5" spans="5:5">
      <c r="E2251" s="126"/>
    </row>
    <row r="2252" s="64" customFormat="1" ht="13.5" spans="5:5">
      <c r="E2252" s="126"/>
    </row>
    <row r="2253" s="64" customFormat="1" ht="13.5" spans="5:5">
      <c r="E2253" s="126"/>
    </row>
    <row r="2254" s="64" customFormat="1" ht="13.5" spans="5:5">
      <c r="E2254" s="126"/>
    </row>
    <row r="2255" s="64" customFormat="1" ht="13.5" spans="5:5">
      <c r="E2255" s="126"/>
    </row>
    <row r="2256" s="64" customFormat="1" ht="13.5" spans="5:5">
      <c r="E2256" s="126"/>
    </row>
    <row r="2257" s="64" customFormat="1" ht="13.5" spans="5:5">
      <c r="E2257" s="126"/>
    </row>
    <row r="2258" s="64" customFormat="1" ht="13.5" spans="5:5">
      <c r="E2258" s="126"/>
    </row>
    <row r="2259" s="64" customFormat="1" ht="13.5" spans="5:5">
      <c r="E2259" s="126"/>
    </row>
    <row r="2260" s="64" customFormat="1" ht="13.5" spans="5:5">
      <c r="E2260" s="126"/>
    </row>
    <row r="2261" s="64" customFormat="1" ht="13.5" spans="5:5">
      <c r="E2261" s="126"/>
    </row>
    <row r="2262" s="64" customFormat="1" ht="13.5" spans="5:5">
      <c r="E2262" s="126"/>
    </row>
    <row r="2263" s="64" customFormat="1" ht="13.5" spans="5:5">
      <c r="E2263" s="126"/>
    </row>
    <row r="2264" s="64" customFormat="1" ht="13.5" spans="5:5">
      <c r="E2264" s="126"/>
    </row>
    <row r="2265" s="64" customFormat="1" ht="13.5" spans="5:5">
      <c r="E2265" s="126"/>
    </row>
    <row r="2266" s="64" customFormat="1" ht="13.5" spans="5:5">
      <c r="E2266" s="126"/>
    </row>
    <row r="2267" s="64" customFormat="1" ht="13.5" spans="5:5">
      <c r="E2267" s="126"/>
    </row>
    <row r="2268" s="64" customFormat="1" ht="13.5" spans="5:5">
      <c r="E2268" s="126"/>
    </row>
    <row r="2269" s="64" customFormat="1" ht="13.5" spans="5:5">
      <c r="E2269" s="126"/>
    </row>
    <row r="2270" s="64" customFormat="1" ht="13.5" spans="5:5">
      <c r="E2270" s="126"/>
    </row>
    <row r="2271" s="64" customFormat="1" ht="13.5" spans="5:5">
      <c r="E2271" s="126"/>
    </row>
    <row r="2272" s="64" customFormat="1" ht="13.5" spans="5:5">
      <c r="E2272" s="126"/>
    </row>
    <row r="2273" s="64" customFormat="1" ht="13.5" spans="5:5">
      <c r="E2273" s="126"/>
    </row>
    <row r="2274" s="64" customFormat="1" ht="13.5" spans="5:5">
      <c r="E2274" s="126"/>
    </row>
    <row r="2275" s="64" customFormat="1" ht="13.5" spans="5:5">
      <c r="E2275" s="126"/>
    </row>
    <row r="2276" s="64" customFormat="1" ht="13.5" spans="5:5">
      <c r="E2276" s="126"/>
    </row>
    <row r="2277" s="64" customFormat="1" ht="13.5" spans="5:5">
      <c r="E2277" s="126"/>
    </row>
    <row r="2278" s="64" customFormat="1" ht="13.5" spans="5:5">
      <c r="E2278" s="126"/>
    </row>
    <row r="2279" s="64" customFormat="1" ht="13.5" spans="5:5">
      <c r="E2279" s="126"/>
    </row>
    <row r="2280" s="64" customFormat="1" ht="13.5" spans="5:5">
      <c r="E2280" s="126"/>
    </row>
    <row r="2281" s="64" customFormat="1" ht="13.5" spans="5:5">
      <c r="E2281" s="126"/>
    </row>
    <row r="2282" s="64" customFormat="1" ht="13.5" spans="5:5">
      <c r="E2282" s="126"/>
    </row>
    <row r="2283" s="64" customFormat="1" ht="13.5" spans="5:5">
      <c r="E2283" s="126"/>
    </row>
    <row r="2284" s="64" customFormat="1" ht="13.5" spans="5:5">
      <c r="E2284" s="126"/>
    </row>
    <row r="2285" s="64" customFormat="1" ht="13.5" spans="5:5">
      <c r="E2285" s="126"/>
    </row>
    <row r="2286" s="64" customFormat="1" ht="13.5" spans="5:5">
      <c r="E2286" s="126"/>
    </row>
    <row r="2287" s="64" customFormat="1" ht="13.5" spans="5:5">
      <c r="E2287" s="126"/>
    </row>
    <row r="2288" s="64" customFormat="1" ht="13.5" spans="5:5">
      <c r="E2288" s="126"/>
    </row>
    <row r="2289" s="64" customFormat="1" ht="13.5" spans="5:5">
      <c r="E2289" s="126"/>
    </row>
    <row r="2290" s="64" customFormat="1" ht="13.5" spans="5:5">
      <c r="E2290" s="126"/>
    </row>
    <row r="2291" s="64" customFormat="1" ht="13.5" spans="5:5">
      <c r="E2291" s="126"/>
    </row>
    <row r="2292" s="64" customFormat="1" ht="13.5" spans="5:5">
      <c r="E2292" s="126"/>
    </row>
    <row r="2293" s="64" customFormat="1" ht="13.5" spans="5:5">
      <c r="E2293" s="126"/>
    </row>
    <row r="2294" s="64" customFormat="1" ht="13.5" spans="5:5">
      <c r="E2294" s="126"/>
    </row>
    <row r="2295" s="64" customFormat="1" ht="13.5" spans="5:5">
      <c r="E2295" s="126"/>
    </row>
    <row r="2296" s="64" customFormat="1" ht="13.5" spans="5:5">
      <c r="E2296" s="126"/>
    </row>
    <row r="2297" s="64" customFormat="1" ht="13.5" spans="5:5">
      <c r="E2297" s="126"/>
    </row>
    <row r="2298" s="64" customFormat="1" ht="13.5" spans="5:5">
      <c r="E2298" s="126"/>
    </row>
    <row r="2299" s="64" customFormat="1" ht="13.5" spans="5:5">
      <c r="E2299" s="126"/>
    </row>
    <row r="2300" s="64" customFormat="1" ht="13.5" spans="5:5">
      <c r="E2300" s="126"/>
    </row>
    <row r="2301" s="64" customFormat="1" ht="13.5" spans="5:5">
      <c r="E2301" s="126"/>
    </row>
    <row r="2302" s="64" customFormat="1" ht="13.5" spans="5:5">
      <c r="E2302" s="126"/>
    </row>
    <row r="2303" s="64" customFormat="1" ht="13.5" spans="5:5">
      <c r="E2303" s="126"/>
    </row>
    <row r="2304" s="64" customFormat="1" ht="13.5" spans="5:5">
      <c r="E2304" s="126"/>
    </row>
    <row r="2305" s="64" customFormat="1" ht="13.5" spans="5:5">
      <c r="E2305" s="126"/>
    </row>
    <row r="2306" s="64" customFormat="1" ht="13.5" spans="5:5">
      <c r="E2306" s="126"/>
    </row>
    <row r="2307" s="64" customFormat="1" ht="13.5" spans="5:5">
      <c r="E2307" s="126"/>
    </row>
    <row r="2308" s="64" customFormat="1" ht="13.5" spans="5:5">
      <c r="E2308" s="126"/>
    </row>
    <row r="2309" s="64" customFormat="1" ht="13.5" spans="5:5">
      <c r="E2309" s="126"/>
    </row>
    <row r="2310" s="64" customFormat="1" ht="13.5" spans="5:5">
      <c r="E2310" s="126"/>
    </row>
    <row r="2311" s="64" customFormat="1" ht="13.5" spans="5:5">
      <c r="E2311" s="126"/>
    </row>
    <row r="2312" s="64" customFormat="1" ht="13.5" spans="5:5">
      <c r="E2312" s="126"/>
    </row>
    <row r="2313" s="64" customFormat="1" ht="13.5" spans="5:5">
      <c r="E2313" s="126"/>
    </row>
    <row r="2314" s="64" customFormat="1" ht="13.5" spans="5:5">
      <c r="E2314" s="126"/>
    </row>
    <row r="2315" s="64" customFormat="1" ht="13.5" spans="5:5">
      <c r="E2315" s="126"/>
    </row>
    <row r="2316" s="64" customFormat="1" ht="13.5" spans="5:5">
      <c r="E2316" s="126"/>
    </row>
    <row r="2317" s="64" customFormat="1" ht="13.5" spans="5:5">
      <c r="E2317" s="126"/>
    </row>
    <row r="2318" s="64" customFormat="1" ht="13.5" spans="5:5">
      <c r="E2318" s="126"/>
    </row>
    <row r="2319" s="64" customFormat="1" ht="13.5" spans="5:5">
      <c r="E2319" s="126"/>
    </row>
    <row r="2320" s="64" customFormat="1" ht="13.5" spans="5:5">
      <c r="E2320" s="126"/>
    </row>
    <row r="2321" s="64" customFormat="1" ht="13.5" spans="5:5">
      <c r="E2321" s="126"/>
    </row>
    <row r="2322" s="64" customFormat="1" ht="13.5" spans="5:5">
      <c r="E2322" s="126"/>
    </row>
    <row r="2323" s="64" customFormat="1" ht="13.5" spans="5:5">
      <c r="E2323" s="126"/>
    </row>
    <row r="2324" s="64" customFormat="1" ht="13.5" spans="5:5">
      <c r="E2324" s="126"/>
    </row>
    <row r="2325" s="64" customFormat="1" ht="13.5" spans="5:5">
      <c r="E2325" s="126"/>
    </row>
    <row r="2326" s="64" customFormat="1" ht="13.5" spans="5:5">
      <c r="E2326" s="126"/>
    </row>
    <row r="2327" s="64" customFormat="1" ht="13.5" spans="5:5">
      <c r="E2327" s="126"/>
    </row>
    <row r="2328" s="64" customFormat="1" ht="13.5" spans="5:5">
      <c r="E2328" s="126"/>
    </row>
    <row r="2329" s="64" customFormat="1" ht="13.5" spans="5:5">
      <c r="E2329" s="126"/>
    </row>
    <row r="2330" s="64" customFormat="1" ht="13.5" spans="5:5">
      <c r="E2330" s="126"/>
    </row>
    <row r="2331" s="64" customFormat="1" ht="13.5" spans="5:5">
      <c r="E2331" s="126"/>
    </row>
    <row r="2332" s="64" customFormat="1" ht="13.5" spans="5:5">
      <c r="E2332" s="126"/>
    </row>
    <row r="2333" s="64" customFormat="1" ht="13.5" spans="5:5">
      <c r="E2333" s="126"/>
    </row>
    <row r="2334" s="64" customFormat="1" ht="13.5" spans="5:5">
      <c r="E2334" s="126"/>
    </row>
    <row r="2335" s="64" customFormat="1" ht="13.5" spans="5:5">
      <c r="E2335" s="126"/>
    </row>
    <row r="2336" s="64" customFormat="1" ht="13.5" spans="5:5">
      <c r="E2336" s="126"/>
    </row>
    <row r="2337" s="64" customFormat="1" ht="13.5" spans="5:5">
      <c r="E2337" s="126"/>
    </row>
    <row r="2338" s="64" customFormat="1" ht="13.5" spans="5:5">
      <c r="E2338" s="126"/>
    </row>
    <row r="2339" s="64" customFormat="1" ht="13.5" spans="5:5">
      <c r="E2339" s="126"/>
    </row>
    <row r="2340" s="64" customFormat="1" ht="13.5" spans="5:5">
      <c r="E2340" s="126"/>
    </row>
    <row r="2341" s="64" customFormat="1" ht="13.5" spans="5:5">
      <c r="E2341" s="126"/>
    </row>
    <row r="2342" s="64" customFormat="1" ht="13.5" spans="5:5">
      <c r="E2342" s="126"/>
    </row>
    <row r="2343" s="64" customFormat="1" ht="13.5" spans="5:5">
      <c r="E2343" s="126"/>
    </row>
    <row r="2344" s="64" customFormat="1" ht="13.5" spans="5:5">
      <c r="E2344" s="126"/>
    </row>
    <row r="2345" s="64" customFormat="1" ht="13.5" spans="5:5">
      <c r="E2345" s="126"/>
    </row>
    <row r="2346" s="64" customFormat="1" ht="13.5" spans="5:5">
      <c r="E2346" s="126"/>
    </row>
    <row r="2347" s="64" customFormat="1" ht="13.5" spans="5:5">
      <c r="E2347" s="126"/>
    </row>
    <row r="2348" s="64" customFormat="1" ht="13.5" spans="5:5">
      <c r="E2348" s="126"/>
    </row>
    <row r="2349" s="64" customFormat="1" ht="13.5" spans="5:5">
      <c r="E2349" s="126"/>
    </row>
    <row r="2350" s="64" customFormat="1" ht="13.5" spans="5:5">
      <c r="E2350" s="126"/>
    </row>
    <row r="2351" s="64" customFormat="1" ht="13.5" spans="5:5">
      <c r="E2351" s="126"/>
    </row>
    <row r="2352" s="64" customFormat="1" ht="13.5" spans="5:5">
      <c r="E2352" s="126"/>
    </row>
    <row r="2353" s="64" customFormat="1" ht="13.5" spans="5:5">
      <c r="E2353" s="126"/>
    </row>
    <row r="2354" s="64" customFormat="1" ht="13.5" spans="5:5">
      <c r="E2354" s="126"/>
    </row>
    <row r="2355" s="64" customFormat="1" ht="13.5" spans="5:5">
      <c r="E2355" s="126"/>
    </row>
    <row r="2356" s="64" customFormat="1" ht="13.5" spans="5:5">
      <c r="E2356" s="126"/>
    </row>
    <row r="2357" s="64" customFormat="1" ht="13.5" spans="5:5">
      <c r="E2357" s="126"/>
    </row>
    <row r="2358" s="64" customFormat="1" ht="13.5" spans="5:5">
      <c r="E2358" s="126"/>
    </row>
    <row r="2359" s="64" customFormat="1" ht="13.5" spans="5:5">
      <c r="E2359" s="126"/>
    </row>
    <row r="2360" s="64" customFormat="1" ht="13.5" spans="5:5">
      <c r="E2360" s="126"/>
    </row>
    <row r="2361" s="64" customFormat="1" ht="13.5" spans="5:5">
      <c r="E2361" s="126"/>
    </row>
    <row r="2362" s="64" customFormat="1" ht="13.5" spans="5:5">
      <c r="E2362" s="126"/>
    </row>
    <row r="2363" s="64" customFormat="1" ht="13.5" spans="5:5">
      <c r="E2363" s="126"/>
    </row>
    <row r="2364" s="64" customFormat="1" ht="13.5" spans="5:5">
      <c r="E2364" s="126"/>
    </row>
    <row r="2365" s="64" customFormat="1" ht="13.5" spans="5:5">
      <c r="E2365" s="126"/>
    </row>
    <row r="2366" s="64" customFormat="1" ht="13.5" spans="5:5">
      <c r="E2366" s="126"/>
    </row>
    <row r="2367" s="64" customFormat="1" ht="13.5" spans="5:5">
      <c r="E2367" s="126"/>
    </row>
    <row r="2368" s="64" customFormat="1" ht="13.5" spans="5:5">
      <c r="E2368" s="126"/>
    </row>
    <row r="2369" s="64" customFormat="1" ht="13.5" spans="5:5">
      <c r="E2369" s="126"/>
    </row>
    <row r="2370" s="64" customFormat="1" ht="13.5" spans="5:5">
      <c r="E2370" s="126"/>
    </row>
    <row r="2371" s="64" customFormat="1" ht="13.5" spans="5:5">
      <c r="E2371" s="126"/>
    </row>
    <row r="2372" s="64" customFormat="1" ht="13.5" spans="5:5">
      <c r="E2372" s="126"/>
    </row>
    <row r="2373" s="64" customFormat="1" ht="13.5" spans="5:5">
      <c r="E2373" s="126"/>
    </row>
    <row r="2374" s="64" customFormat="1" ht="13.5" spans="5:5">
      <c r="E2374" s="126"/>
    </row>
    <row r="2375" s="64" customFormat="1" ht="13.5" spans="5:5">
      <c r="E2375" s="126"/>
    </row>
    <row r="2376" s="64" customFormat="1" ht="13.5" spans="5:5">
      <c r="E2376" s="126"/>
    </row>
    <row r="2377" s="64" customFormat="1" ht="13.5" spans="5:5">
      <c r="E2377" s="126"/>
    </row>
    <row r="2378" s="64" customFormat="1" ht="13.5" spans="5:5">
      <c r="E2378" s="126"/>
    </row>
    <row r="2379" s="64" customFormat="1" ht="13.5" spans="5:5">
      <c r="E2379" s="126"/>
    </row>
    <row r="2380" s="64" customFormat="1" ht="13.5" spans="5:5">
      <c r="E2380" s="126"/>
    </row>
    <row r="2381" s="64" customFormat="1" ht="13.5" spans="5:5">
      <c r="E2381" s="126"/>
    </row>
    <row r="2382" s="64" customFormat="1" ht="13.5" spans="5:5">
      <c r="E2382" s="126"/>
    </row>
    <row r="2383" s="64" customFormat="1" ht="13.5" spans="5:5">
      <c r="E2383" s="126"/>
    </row>
    <row r="2384" s="64" customFormat="1" ht="13.5" spans="5:5">
      <c r="E2384" s="126"/>
    </row>
    <row r="2385" s="64" customFormat="1" ht="13.5" spans="5:5">
      <c r="E2385" s="126"/>
    </row>
    <row r="2386" s="64" customFormat="1" ht="13.5" spans="5:5">
      <c r="E2386" s="126"/>
    </row>
    <row r="2387" s="64" customFormat="1" ht="13.5" spans="5:5">
      <c r="E2387" s="126"/>
    </row>
    <row r="2388" s="64" customFormat="1" ht="13.5" spans="5:5">
      <c r="E2388" s="126"/>
    </row>
    <row r="2389" s="64" customFormat="1" ht="13.5" spans="5:5">
      <c r="E2389" s="126"/>
    </row>
    <row r="2390" s="64" customFormat="1" ht="13.5" spans="5:5">
      <c r="E2390" s="126"/>
    </row>
    <row r="2391" s="64" customFormat="1" ht="13.5" spans="5:5">
      <c r="E2391" s="126"/>
    </row>
    <row r="2392" s="64" customFormat="1" ht="13.5" spans="5:5">
      <c r="E2392" s="126"/>
    </row>
    <row r="2393" s="64" customFormat="1" ht="13.5" spans="5:5">
      <c r="E2393" s="126"/>
    </row>
    <row r="2394" s="64" customFormat="1" ht="13.5" spans="5:5">
      <c r="E2394" s="126"/>
    </row>
    <row r="2395" s="64" customFormat="1" ht="13.5" spans="5:5">
      <c r="E2395" s="126"/>
    </row>
    <row r="2396" s="64" customFormat="1" ht="13.5" spans="5:5">
      <c r="E2396" s="126"/>
    </row>
    <row r="2397" s="64" customFormat="1" ht="13.5" spans="5:5">
      <c r="E2397" s="126"/>
    </row>
    <row r="2398" s="64" customFormat="1" ht="13.5" spans="5:5">
      <c r="E2398" s="126"/>
    </row>
    <row r="2399" s="64" customFormat="1" ht="13.5" spans="5:5">
      <c r="E2399" s="126"/>
    </row>
    <row r="2400" s="64" customFormat="1" ht="13.5" spans="5:5">
      <c r="E2400" s="126"/>
    </row>
    <row r="2401" s="64" customFormat="1" ht="13.5" spans="5:5">
      <c r="E2401" s="126"/>
    </row>
    <row r="2402" s="64" customFormat="1" ht="13.5" spans="5:5">
      <c r="E2402" s="126"/>
    </row>
    <row r="2403" s="64" customFormat="1" ht="13.5" spans="5:5">
      <c r="E2403" s="126"/>
    </row>
    <row r="2404" s="64" customFormat="1" ht="13.5" spans="5:5">
      <c r="E2404" s="126"/>
    </row>
    <row r="2405" s="64" customFormat="1" ht="13.5" spans="5:5">
      <c r="E2405" s="126"/>
    </row>
    <row r="2406" s="64" customFormat="1" ht="13.5" spans="5:5">
      <c r="E2406" s="126"/>
    </row>
    <row r="2407" s="64" customFormat="1" ht="13.5" spans="5:5">
      <c r="E2407" s="126"/>
    </row>
    <row r="2408" s="64" customFormat="1" ht="13.5" spans="5:5">
      <c r="E2408" s="126"/>
    </row>
    <row r="2409" s="64" customFormat="1" ht="13.5" spans="5:5">
      <c r="E2409" s="126"/>
    </row>
    <row r="2410" s="64" customFormat="1" ht="13.5" spans="5:5">
      <c r="E2410" s="126"/>
    </row>
    <row r="2411" s="64" customFormat="1" ht="13.5" spans="5:5">
      <c r="E2411" s="126"/>
    </row>
    <row r="2412" s="64" customFormat="1" ht="13.5" spans="5:5">
      <c r="E2412" s="126"/>
    </row>
    <row r="2413" s="64" customFormat="1" ht="13.5" spans="5:5">
      <c r="E2413" s="126"/>
    </row>
    <row r="2414" s="64" customFormat="1" ht="13.5" spans="5:5">
      <c r="E2414" s="126"/>
    </row>
    <row r="2415" s="64" customFormat="1" ht="13.5" spans="5:5">
      <c r="E2415" s="126"/>
    </row>
    <row r="2416" s="64" customFormat="1" ht="13.5" spans="5:5">
      <c r="E2416" s="126"/>
    </row>
    <row r="2417" s="64" customFormat="1" ht="13.5" spans="5:5">
      <c r="E2417" s="126"/>
    </row>
    <row r="2418" s="64" customFormat="1" ht="13.5" spans="5:5">
      <c r="E2418" s="126"/>
    </row>
    <row r="2419" s="64" customFormat="1" ht="13.5" spans="5:5">
      <c r="E2419" s="126"/>
    </row>
    <row r="2420" s="64" customFormat="1" ht="13.5" spans="5:5">
      <c r="E2420" s="126"/>
    </row>
    <row r="2421" s="64" customFormat="1" ht="13.5" spans="5:5">
      <c r="E2421" s="126"/>
    </row>
    <row r="2422" s="64" customFormat="1" ht="13.5" spans="5:5">
      <c r="E2422" s="126"/>
    </row>
    <row r="2423" s="64" customFormat="1" ht="13.5" spans="5:5">
      <c r="E2423" s="126"/>
    </row>
    <row r="2424" s="64" customFormat="1" ht="13.5" spans="5:5">
      <c r="E2424" s="126"/>
    </row>
    <row r="2425" s="64" customFormat="1" ht="13.5" spans="5:5">
      <c r="E2425" s="126"/>
    </row>
    <row r="2426" s="64" customFormat="1" ht="13.5" spans="5:5">
      <c r="E2426" s="126"/>
    </row>
    <row r="2427" s="64" customFormat="1" ht="13.5" spans="5:5">
      <c r="E2427" s="126"/>
    </row>
    <row r="2428" s="64" customFormat="1" ht="13.5" spans="5:5">
      <c r="E2428" s="126"/>
    </row>
    <row r="2429" s="64" customFormat="1" ht="13.5" spans="5:5">
      <c r="E2429" s="126"/>
    </row>
    <row r="2430" s="64" customFormat="1" ht="13.5" spans="5:5">
      <c r="E2430" s="126"/>
    </row>
    <row r="2431" s="64" customFormat="1" ht="13.5" spans="5:5">
      <c r="E2431" s="126"/>
    </row>
    <row r="2432" s="64" customFormat="1" ht="13.5" spans="5:5">
      <c r="E2432" s="126"/>
    </row>
    <row r="2433" s="64" customFormat="1" ht="13.5" spans="5:5">
      <c r="E2433" s="126"/>
    </row>
    <row r="2434" s="64" customFormat="1" ht="13.5" spans="5:5">
      <c r="E2434" s="126"/>
    </row>
    <row r="2435" s="64" customFormat="1" ht="13.5" spans="5:5">
      <c r="E2435" s="126"/>
    </row>
    <row r="2436" s="64" customFormat="1" ht="13.5" spans="5:5">
      <c r="E2436" s="126"/>
    </row>
    <row r="2437" s="64" customFormat="1" ht="13.5" spans="5:5">
      <c r="E2437" s="126"/>
    </row>
    <row r="2438" s="64" customFormat="1" ht="13.5" spans="5:5">
      <c r="E2438" s="126"/>
    </row>
    <row r="2439" s="64" customFormat="1" ht="13.5" spans="5:5">
      <c r="E2439" s="126"/>
    </row>
    <row r="2440" s="64" customFormat="1" ht="13.5" spans="5:5">
      <c r="E2440" s="126"/>
    </row>
    <row r="2441" s="64" customFormat="1" ht="13.5" spans="5:5">
      <c r="E2441" s="126"/>
    </row>
    <row r="2442" s="64" customFormat="1" ht="13.5" spans="5:5">
      <c r="E2442" s="126"/>
    </row>
    <row r="2443" s="64" customFormat="1" ht="13.5" spans="5:5">
      <c r="E2443" s="126"/>
    </row>
    <row r="2444" s="64" customFormat="1" ht="13.5" spans="5:5">
      <c r="E2444" s="126"/>
    </row>
    <row r="2445" s="64" customFormat="1" ht="13.5" spans="5:5">
      <c r="E2445" s="126"/>
    </row>
    <row r="2446" s="64" customFormat="1" ht="13.5" spans="5:5">
      <c r="E2446" s="126"/>
    </row>
    <row r="2447" s="64" customFormat="1" ht="13.5" spans="5:5">
      <c r="E2447" s="126"/>
    </row>
    <row r="2448" s="64" customFormat="1" ht="13.5" spans="5:5">
      <c r="E2448" s="126"/>
    </row>
    <row r="2449" s="64" customFormat="1" ht="13.5" spans="5:5">
      <c r="E2449" s="126"/>
    </row>
    <row r="2450" s="64" customFormat="1" ht="13.5" spans="5:5">
      <c r="E2450" s="126"/>
    </row>
    <row r="2451" s="64" customFormat="1" ht="13.5" spans="5:5">
      <c r="E2451" s="126"/>
    </row>
    <row r="2452" s="64" customFormat="1" ht="13.5" spans="5:5">
      <c r="E2452" s="126"/>
    </row>
    <row r="2453" s="64" customFormat="1" ht="13.5" spans="5:5">
      <c r="E2453" s="126"/>
    </row>
    <row r="2454" s="64" customFormat="1" ht="13.5" spans="5:5">
      <c r="E2454" s="126"/>
    </row>
    <row r="2455" s="64" customFormat="1" ht="13.5" spans="5:5">
      <c r="E2455" s="126"/>
    </row>
    <row r="2456" s="64" customFormat="1" ht="13.5" spans="5:5">
      <c r="E2456" s="126"/>
    </row>
    <row r="2457" s="64" customFormat="1" ht="13.5" spans="5:5">
      <c r="E2457" s="126"/>
    </row>
    <row r="2458" s="64" customFormat="1" ht="13.5" spans="5:5">
      <c r="E2458" s="126"/>
    </row>
    <row r="2459" s="64" customFormat="1" ht="13.5" spans="5:5">
      <c r="E2459" s="126"/>
    </row>
    <row r="2460" s="64" customFormat="1" ht="13.5" spans="5:5">
      <c r="E2460" s="126"/>
    </row>
    <row r="2461" s="64" customFormat="1" ht="13.5" spans="5:5">
      <c r="E2461" s="126"/>
    </row>
    <row r="2462" s="64" customFormat="1" ht="13.5" spans="5:5">
      <c r="E2462" s="126"/>
    </row>
    <row r="2463" s="64" customFormat="1" ht="13.5" spans="5:5">
      <c r="E2463" s="126"/>
    </row>
    <row r="2464" s="64" customFormat="1" ht="13.5" spans="5:5">
      <c r="E2464" s="126"/>
    </row>
    <row r="2465" s="64" customFormat="1" ht="13.5" spans="5:5">
      <c r="E2465" s="126"/>
    </row>
    <row r="2466" s="64" customFormat="1" ht="13.5" spans="5:5">
      <c r="E2466" s="126"/>
    </row>
    <row r="2467" s="64" customFormat="1" ht="13.5" spans="5:5">
      <c r="E2467" s="126"/>
    </row>
    <row r="2468" s="64" customFormat="1" ht="13.5" spans="5:5">
      <c r="E2468" s="126"/>
    </row>
    <row r="2469" s="64" customFormat="1" ht="13.5" spans="5:5">
      <c r="E2469" s="126"/>
    </row>
    <row r="2470" s="64" customFormat="1" ht="13.5" spans="5:5">
      <c r="E2470" s="126"/>
    </row>
    <row r="2471" s="64" customFormat="1" ht="13.5" spans="5:5">
      <c r="E2471" s="126"/>
    </row>
    <row r="2472" s="64" customFormat="1" ht="13.5" spans="5:5">
      <c r="E2472" s="126"/>
    </row>
    <row r="2473" s="64" customFormat="1" ht="13.5" spans="5:5">
      <c r="E2473" s="126"/>
    </row>
    <row r="2474" s="64" customFormat="1" ht="13.5" spans="5:5">
      <c r="E2474" s="126"/>
    </row>
    <row r="2475" s="64" customFormat="1" ht="13.5" spans="5:5">
      <c r="E2475" s="126"/>
    </row>
    <row r="2476" s="64" customFormat="1" ht="13.5" spans="5:5">
      <c r="E2476" s="126"/>
    </row>
    <row r="2477" s="64" customFormat="1" ht="13.5" spans="5:5">
      <c r="E2477" s="126"/>
    </row>
    <row r="2478" s="64" customFormat="1" ht="13.5" spans="5:5">
      <c r="E2478" s="126"/>
    </row>
    <row r="2479" s="64" customFormat="1" ht="13.5" spans="5:5">
      <c r="E2479" s="126"/>
    </row>
    <row r="2480" s="64" customFormat="1" ht="13.5" spans="5:5">
      <c r="E2480" s="126"/>
    </row>
    <row r="2481" s="64" customFormat="1" ht="13.5" spans="5:5">
      <c r="E2481" s="126"/>
    </row>
    <row r="2482" s="64" customFormat="1" ht="13.5" spans="5:5">
      <c r="E2482" s="126"/>
    </row>
    <row r="2483" s="64" customFormat="1" ht="13.5" spans="5:5">
      <c r="E2483" s="126"/>
    </row>
    <row r="2484" s="64" customFormat="1" ht="13.5" spans="5:5">
      <c r="E2484" s="126"/>
    </row>
    <row r="2485" s="64" customFormat="1" ht="13.5" spans="5:5">
      <c r="E2485" s="126"/>
    </row>
    <row r="2486" s="64" customFormat="1" ht="13.5" spans="5:5">
      <c r="E2486" s="126"/>
    </row>
    <row r="2487" s="64" customFormat="1" ht="13.5" spans="5:5">
      <c r="E2487" s="126"/>
    </row>
    <row r="2488" s="64" customFormat="1" ht="13.5" spans="5:5">
      <c r="E2488" s="126"/>
    </row>
    <row r="2489" s="64" customFormat="1" ht="13.5" spans="5:5">
      <c r="E2489" s="126"/>
    </row>
    <row r="2490" s="64" customFormat="1" ht="13.5" spans="5:5">
      <c r="E2490" s="126"/>
    </row>
    <row r="2491" s="64" customFormat="1" ht="13.5" spans="5:5">
      <c r="E2491" s="126"/>
    </row>
    <row r="2492" s="64" customFormat="1" ht="13.5" spans="5:5">
      <c r="E2492" s="126"/>
    </row>
    <row r="2493" s="64" customFormat="1" ht="13.5" spans="5:5">
      <c r="E2493" s="126"/>
    </row>
    <row r="2494" s="64" customFormat="1" ht="13.5" spans="5:5">
      <c r="E2494" s="126"/>
    </row>
    <row r="2495" s="64" customFormat="1" ht="13.5" spans="5:5">
      <c r="E2495" s="126"/>
    </row>
    <row r="2496" s="64" customFormat="1" ht="13.5" spans="5:5">
      <c r="E2496" s="126"/>
    </row>
    <row r="2497" s="64" customFormat="1" ht="13.5" spans="5:5">
      <c r="E2497" s="126"/>
    </row>
    <row r="2498" s="64" customFormat="1" ht="13.5" spans="5:5">
      <c r="E2498" s="126"/>
    </row>
    <row r="2499" s="64" customFormat="1" ht="13.5" spans="5:5">
      <c r="E2499" s="126"/>
    </row>
    <row r="2500" s="64" customFormat="1" ht="13.5" spans="5:5">
      <c r="E2500" s="126"/>
    </row>
    <row r="2501" s="64" customFormat="1" ht="13.5" spans="5:5">
      <c r="E2501" s="126"/>
    </row>
    <row r="2502" s="64" customFormat="1" ht="13.5" spans="5:5">
      <c r="E2502" s="126"/>
    </row>
    <row r="2503" s="64" customFormat="1" ht="13.5" spans="5:5">
      <c r="E2503" s="126"/>
    </row>
    <row r="2504" s="64" customFormat="1" ht="13.5" spans="5:5">
      <c r="E2504" s="126"/>
    </row>
    <row r="2505" s="64" customFormat="1" ht="13.5" spans="5:5">
      <c r="E2505" s="126"/>
    </row>
    <row r="2506" s="64" customFormat="1" ht="13.5" spans="5:5">
      <c r="E2506" s="126"/>
    </row>
    <row r="2507" s="64" customFormat="1" ht="13.5" spans="5:5">
      <c r="E2507" s="126"/>
    </row>
    <row r="2508" s="64" customFormat="1" ht="13.5" spans="5:5">
      <c r="E2508" s="126"/>
    </row>
    <row r="2509" s="64" customFormat="1" ht="13.5" spans="5:5">
      <c r="E2509" s="126"/>
    </row>
    <row r="2510" s="64" customFormat="1" ht="13.5" spans="5:5">
      <c r="E2510" s="126"/>
    </row>
    <row r="2511" s="64" customFormat="1" ht="13.5" spans="5:5">
      <c r="E2511" s="126"/>
    </row>
    <row r="2512" s="64" customFormat="1" ht="13.5" spans="5:5">
      <c r="E2512" s="126"/>
    </row>
    <row r="2513" s="64" customFormat="1" ht="13.5" spans="5:5">
      <c r="E2513" s="126"/>
    </row>
    <row r="2514" s="64" customFormat="1" ht="13.5" spans="5:5">
      <c r="E2514" s="126"/>
    </row>
    <row r="2515" s="64" customFormat="1" ht="13.5" spans="5:5">
      <c r="E2515" s="126"/>
    </row>
    <row r="2516" s="64" customFormat="1" ht="13.5" spans="5:5">
      <c r="E2516" s="126"/>
    </row>
    <row r="2517" s="64" customFormat="1" ht="13.5" spans="5:5">
      <c r="E2517" s="126"/>
    </row>
    <row r="2518" s="64" customFormat="1" ht="13.5" spans="5:5">
      <c r="E2518" s="126"/>
    </row>
    <row r="2519" s="64" customFormat="1" ht="13.5" spans="5:5">
      <c r="E2519" s="126"/>
    </row>
    <row r="2520" s="64" customFormat="1" ht="13.5" spans="5:5">
      <c r="E2520" s="126"/>
    </row>
    <row r="2521" s="64" customFormat="1" ht="13.5" spans="5:5">
      <c r="E2521" s="126"/>
    </row>
    <row r="2522" s="64" customFormat="1" ht="13.5" spans="5:5">
      <c r="E2522" s="126"/>
    </row>
    <row r="2523" s="64" customFormat="1" ht="13.5" spans="5:5">
      <c r="E2523" s="126"/>
    </row>
    <row r="2524" s="64" customFormat="1" ht="13.5" spans="5:5">
      <c r="E2524" s="126"/>
    </row>
    <row r="2525" s="64" customFormat="1" ht="13.5" spans="5:5">
      <c r="E2525" s="126"/>
    </row>
    <row r="2526" s="64" customFormat="1" ht="13.5" spans="5:5">
      <c r="E2526" s="126"/>
    </row>
    <row r="2527" s="64" customFormat="1" ht="13.5" spans="5:5">
      <c r="E2527" s="126"/>
    </row>
    <row r="2528" s="64" customFormat="1" ht="13.5" spans="5:5">
      <c r="E2528" s="126"/>
    </row>
    <row r="2529" s="64" customFormat="1" ht="13.5" spans="5:5">
      <c r="E2529" s="126"/>
    </row>
    <row r="2530" s="64" customFormat="1" ht="13.5" spans="5:5">
      <c r="E2530" s="126"/>
    </row>
    <row r="2531" s="64" customFormat="1" ht="13.5" spans="5:5">
      <c r="E2531" s="126"/>
    </row>
    <row r="2532" s="64" customFormat="1" ht="13.5" spans="5:5">
      <c r="E2532" s="126"/>
    </row>
    <row r="2533" s="64" customFormat="1" ht="13.5" spans="5:5">
      <c r="E2533" s="126"/>
    </row>
    <row r="2534" s="64" customFormat="1" ht="13.5" spans="5:5">
      <c r="E2534" s="126"/>
    </row>
    <row r="2535" s="64" customFormat="1" ht="13.5" spans="5:5">
      <c r="E2535" s="126"/>
    </row>
    <row r="2536" s="64" customFormat="1" ht="13.5" spans="5:5">
      <c r="E2536" s="126"/>
    </row>
    <row r="2537" s="64" customFormat="1" ht="13.5" spans="5:5">
      <c r="E2537" s="126"/>
    </row>
    <row r="2538" s="64" customFormat="1" ht="13.5" spans="5:5">
      <c r="E2538" s="126"/>
    </row>
    <row r="2539" s="64" customFormat="1" ht="13.5" spans="5:5">
      <c r="E2539" s="126"/>
    </row>
    <row r="2540" s="64" customFormat="1" ht="13.5" spans="5:5">
      <c r="E2540" s="126"/>
    </row>
    <row r="2541" s="64" customFormat="1" ht="13.5" spans="5:5">
      <c r="E2541" s="126"/>
    </row>
    <row r="2542" s="64" customFormat="1" ht="13.5" spans="5:5">
      <c r="E2542" s="126"/>
    </row>
    <row r="2543" s="64" customFormat="1" ht="13.5" spans="5:5">
      <c r="E2543" s="126"/>
    </row>
    <row r="2544" s="64" customFormat="1" ht="13.5" spans="5:5">
      <c r="E2544" s="126"/>
    </row>
    <row r="2545" s="64" customFormat="1" ht="13.5" spans="5:5">
      <c r="E2545" s="126"/>
    </row>
    <row r="2546" s="64" customFormat="1" ht="13.5" spans="5:5">
      <c r="E2546" s="126"/>
    </row>
    <row r="2547" s="64" customFormat="1" ht="13.5" spans="5:5">
      <c r="E2547" s="126"/>
    </row>
    <row r="2548" s="64" customFormat="1" ht="13.5" spans="5:5">
      <c r="E2548" s="126"/>
    </row>
    <row r="2549" s="64" customFormat="1" ht="13.5" spans="5:5">
      <c r="E2549" s="126"/>
    </row>
    <row r="2550" s="64" customFormat="1" ht="13.5" spans="5:5">
      <c r="E2550" s="126"/>
    </row>
    <row r="2551" s="64" customFormat="1" ht="13.5" spans="5:5">
      <c r="E2551" s="126"/>
    </row>
    <row r="2552" s="64" customFormat="1" ht="13.5" spans="5:5">
      <c r="E2552" s="126"/>
    </row>
    <row r="2553" s="64" customFormat="1" ht="13.5" spans="5:5">
      <c r="E2553" s="126"/>
    </row>
    <row r="2554" s="64" customFormat="1" ht="13.5" spans="5:5">
      <c r="E2554" s="126"/>
    </row>
    <row r="2555" s="64" customFormat="1" ht="13.5" spans="5:5">
      <c r="E2555" s="126"/>
    </row>
    <row r="2556" s="64" customFormat="1" ht="13.5" spans="5:5">
      <c r="E2556" s="126"/>
    </row>
    <row r="2557" s="64" customFormat="1" ht="13.5" spans="5:5">
      <c r="E2557" s="126"/>
    </row>
    <row r="2558" s="64" customFormat="1" ht="13.5" spans="5:5">
      <c r="E2558" s="126"/>
    </row>
    <row r="2559" s="64" customFormat="1" ht="13.5" spans="5:5">
      <c r="E2559" s="126"/>
    </row>
    <row r="2560" s="64" customFormat="1" ht="13.5" spans="5:5">
      <c r="E2560" s="126"/>
    </row>
    <row r="2561" s="64" customFormat="1" ht="13.5" spans="5:5">
      <c r="E2561" s="126"/>
    </row>
    <row r="2562" s="64" customFormat="1" ht="13.5" spans="5:5">
      <c r="E2562" s="126"/>
    </row>
    <row r="2563" s="64" customFormat="1" ht="13.5" spans="5:5">
      <c r="E2563" s="126"/>
    </row>
    <row r="2564" s="64" customFormat="1" ht="13.5" spans="5:5">
      <c r="E2564" s="126"/>
    </row>
    <row r="2565" s="64" customFormat="1" ht="13.5" spans="5:5">
      <c r="E2565" s="126"/>
    </row>
    <row r="2566" s="64" customFormat="1" ht="13.5" spans="5:5">
      <c r="E2566" s="126"/>
    </row>
    <row r="2567" s="64" customFormat="1" ht="13.5" spans="5:5">
      <c r="E2567" s="126"/>
    </row>
    <row r="2568" s="64" customFormat="1" ht="13.5" spans="5:5">
      <c r="E2568" s="126"/>
    </row>
    <row r="2569" s="64" customFormat="1" ht="13.5" spans="5:5">
      <c r="E2569" s="126"/>
    </row>
    <row r="2570" s="64" customFormat="1" ht="13.5" spans="5:5">
      <c r="E2570" s="126"/>
    </row>
    <row r="2571" s="64" customFormat="1" ht="13.5" spans="5:5">
      <c r="E2571" s="126"/>
    </row>
    <row r="2572" s="64" customFormat="1" ht="13.5" spans="5:5">
      <c r="E2572" s="126"/>
    </row>
    <row r="2573" s="64" customFormat="1" ht="13.5" spans="5:5">
      <c r="E2573" s="126"/>
    </row>
    <row r="2574" s="64" customFormat="1" ht="13.5" spans="5:5">
      <c r="E2574" s="126"/>
    </row>
    <row r="2575" s="64" customFormat="1" ht="13.5" spans="5:5">
      <c r="E2575" s="126"/>
    </row>
    <row r="2576" s="64" customFormat="1" ht="13.5" spans="5:5">
      <c r="E2576" s="126"/>
    </row>
    <row r="2577" s="64" customFormat="1" ht="13.5" spans="5:5">
      <c r="E2577" s="126"/>
    </row>
    <row r="2578" s="64" customFormat="1" ht="13.5" spans="5:5">
      <c r="E2578" s="126"/>
    </row>
    <row r="2579" s="64" customFormat="1" ht="13.5" spans="5:5">
      <c r="E2579" s="126"/>
    </row>
    <row r="2580" s="64" customFormat="1" ht="13.5" spans="5:5">
      <c r="E2580" s="126"/>
    </row>
    <row r="2581" s="64" customFormat="1" ht="13.5" spans="5:5">
      <c r="E2581" s="126"/>
    </row>
    <row r="2582" s="64" customFormat="1" ht="13.5" spans="5:5">
      <c r="E2582" s="126"/>
    </row>
    <row r="2583" s="64" customFormat="1" ht="13.5" spans="5:5">
      <c r="E2583" s="126"/>
    </row>
    <row r="2584" s="64" customFormat="1" ht="13.5" spans="5:5">
      <c r="E2584" s="126"/>
    </row>
    <row r="2585" s="64" customFormat="1" ht="13.5" spans="5:5">
      <c r="E2585" s="126"/>
    </row>
    <row r="2586" s="64" customFormat="1" ht="13.5" spans="5:5">
      <c r="E2586" s="126"/>
    </row>
    <row r="2587" s="64" customFormat="1" ht="13.5" spans="5:5">
      <c r="E2587" s="126"/>
    </row>
    <row r="2588" s="64" customFormat="1" ht="13.5" spans="5:5">
      <c r="E2588" s="126"/>
    </row>
    <row r="2589" s="64" customFormat="1" ht="13.5" spans="5:5">
      <c r="E2589" s="126"/>
    </row>
    <row r="2590" s="64" customFormat="1" ht="13.5" spans="5:5">
      <c r="E2590" s="126"/>
    </row>
    <row r="2591" s="64" customFormat="1" ht="13.5" spans="5:5">
      <c r="E2591" s="126"/>
    </row>
    <row r="2592" s="64" customFormat="1" ht="13.5" spans="5:5">
      <c r="E2592" s="126"/>
    </row>
    <row r="2593" s="64" customFormat="1" ht="13.5" spans="5:5">
      <c r="E2593" s="126"/>
    </row>
    <row r="2594" s="64" customFormat="1" ht="13.5" spans="5:5">
      <c r="E2594" s="126"/>
    </row>
    <row r="2595" s="64" customFormat="1" ht="13.5" spans="5:5">
      <c r="E2595" s="126"/>
    </row>
    <row r="2596" s="64" customFormat="1" ht="13.5" spans="5:5">
      <c r="E2596" s="126"/>
    </row>
    <row r="2597" s="64" customFormat="1" ht="13.5" spans="5:5">
      <c r="E2597" s="126"/>
    </row>
    <row r="2598" s="64" customFormat="1" ht="13.5" spans="5:5">
      <c r="E2598" s="126"/>
    </row>
    <row r="2599" s="64" customFormat="1" ht="13.5" spans="5:5">
      <c r="E2599" s="126"/>
    </row>
    <row r="2600" s="64" customFormat="1" ht="13.5" spans="5:5">
      <c r="E2600" s="126"/>
    </row>
    <row r="2601" s="64" customFormat="1" ht="13.5" spans="5:5">
      <c r="E2601" s="126"/>
    </row>
    <row r="2602" s="64" customFormat="1" ht="13.5" spans="5:5">
      <c r="E2602" s="126"/>
    </row>
    <row r="2603" s="64" customFormat="1" ht="13.5" spans="5:5">
      <c r="E2603" s="126"/>
    </row>
    <row r="2604" s="64" customFormat="1" ht="13.5" spans="5:5">
      <c r="E2604" s="126"/>
    </row>
    <row r="2605" s="64" customFormat="1" ht="13.5" spans="5:5">
      <c r="E2605" s="126"/>
    </row>
    <row r="2606" s="64" customFormat="1" ht="13.5" spans="5:5">
      <c r="E2606" s="126"/>
    </row>
    <row r="2607" s="64" customFormat="1" ht="13.5" spans="5:5">
      <c r="E2607" s="126"/>
    </row>
    <row r="2608" s="64" customFormat="1" ht="13.5" spans="5:5">
      <c r="E2608" s="126"/>
    </row>
    <row r="2609" s="64" customFormat="1" ht="13.5" spans="5:5">
      <c r="E2609" s="126"/>
    </row>
    <row r="2610" s="64" customFormat="1" ht="13.5" spans="5:5">
      <c r="E2610" s="126"/>
    </row>
    <row r="2611" s="64" customFormat="1" ht="13.5" spans="5:5">
      <c r="E2611" s="126"/>
    </row>
    <row r="2612" s="64" customFormat="1" ht="13.5" spans="5:5">
      <c r="E2612" s="126"/>
    </row>
    <row r="2613" s="64" customFormat="1" ht="13.5" spans="5:5">
      <c r="E2613" s="126"/>
    </row>
    <row r="2614" s="64" customFormat="1" ht="13.5" spans="5:5">
      <c r="E2614" s="126"/>
    </row>
    <row r="2615" s="64" customFormat="1" ht="13.5" spans="5:5">
      <c r="E2615" s="126"/>
    </row>
    <row r="2616" s="64" customFormat="1" ht="13.5" spans="5:5">
      <c r="E2616" s="126"/>
    </row>
    <row r="2617" s="64" customFormat="1" ht="13.5" spans="5:5">
      <c r="E2617" s="126"/>
    </row>
    <row r="2618" s="64" customFormat="1" ht="13.5" spans="5:5">
      <c r="E2618" s="126"/>
    </row>
    <row r="2619" s="64" customFormat="1" ht="13.5" spans="5:5">
      <c r="E2619" s="126"/>
    </row>
    <row r="2620" s="64" customFormat="1" ht="13.5" spans="5:5">
      <c r="E2620" s="126"/>
    </row>
    <row r="2621" s="64" customFormat="1" ht="13.5" spans="5:5">
      <c r="E2621" s="126"/>
    </row>
    <row r="2622" s="64" customFormat="1" ht="13.5" spans="5:5">
      <c r="E2622" s="126"/>
    </row>
    <row r="2623" s="64" customFormat="1" ht="13.5" spans="5:5">
      <c r="E2623" s="126"/>
    </row>
    <row r="2624" s="64" customFormat="1" ht="13.5" spans="5:5">
      <c r="E2624" s="126"/>
    </row>
    <row r="2625" s="64" customFormat="1" ht="13.5" spans="5:5">
      <c r="E2625" s="126"/>
    </row>
    <row r="2626" s="64" customFormat="1" ht="13.5" spans="5:5">
      <c r="E2626" s="126"/>
    </row>
    <row r="2627" s="64" customFormat="1" ht="13.5" spans="5:5">
      <c r="E2627" s="126"/>
    </row>
    <row r="2628" s="64" customFormat="1" ht="13.5" spans="5:5">
      <c r="E2628" s="126"/>
    </row>
    <row r="2629" s="64" customFormat="1" ht="13.5" spans="5:5">
      <c r="E2629" s="126"/>
    </row>
    <row r="2630" s="64" customFormat="1" ht="13.5" spans="5:5">
      <c r="E2630" s="126"/>
    </row>
    <row r="2631" s="64" customFormat="1" ht="13.5" spans="5:5">
      <c r="E2631" s="126"/>
    </row>
    <row r="2632" s="64" customFormat="1" ht="13.5" spans="5:5">
      <c r="E2632" s="126"/>
    </row>
    <row r="2633" s="64" customFormat="1" ht="13.5" spans="5:5">
      <c r="E2633" s="126"/>
    </row>
    <row r="2634" s="64" customFormat="1" ht="13.5" spans="5:5">
      <c r="E2634" s="126"/>
    </row>
    <row r="2635" s="64" customFormat="1" ht="13.5" spans="5:5">
      <c r="E2635" s="126"/>
    </row>
    <row r="2636" s="64" customFormat="1" ht="13.5" spans="5:5">
      <c r="E2636" s="126"/>
    </row>
    <row r="2637" s="64" customFormat="1" ht="13.5" spans="5:5">
      <c r="E2637" s="126"/>
    </row>
    <row r="2638" s="64" customFormat="1" ht="13.5" spans="5:5">
      <c r="E2638" s="126"/>
    </row>
    <row r="2639" s="64" customFormat="1" ht="13.5" spans="5:5">
      <c r="E2639" s="126"/>
    </row>
    <row r="2640" s="64" customFormat="1" ht="13.5" spans="5:5">
      <c r="E2640" s="126"/>
    </row>
    <row r="2641" s="64" customFormat="1" ht="13.5" spans="5:5">
      <c r="E2641" s="126"/>
    </row>
    <row r="2642" s="64" customFormat="1" ht="13.5" spans="5:5">
      <c r="E2642" s="126"/>
    </row>
    <row r="2643" s="64" customFormat="1" ht="13.5" spans="5:5">
      <c r="E2643" s="126"/>
    </row>
    <row r="2644" s="64" customFormat="1" ht="13.5" spans="5:5">
      <c r="E2644" s="126"/>
    </row>
    <row r="2645" s="64" customFormat="1" ht="13.5" spans="5:5">
      <c r="E2645" s="126"/>
    </row>
    <row r="2646" s="64" customFormat="1" ht="13.5" spans="5:5">
      <c r="E2646" s="126"/>
    </row>
    <row r="2647" s="64" customFormat="1" ht="13.5" spans="5:5">
      <c r="E2647" s="126"/>
    </row>
    <row r="2648" s="64" customFormat="1" ht="13.5" spans="5:5">
      <c r="E2648" s="126"/>
    </row>
    <row r="2649" s="64" customFormat="1" ht="13.5" spans="5:5">
      <c r="E2649" s="126"/>
    </row>
    <row r="2650" s="64" customFormat="1" ht="13.5" spans="5:5">
      <c r="E2650" s="126"/>
    </row>
    <row r="2651" s="64" customFormat="1" ht="13.5" spans="5:5">
      <c r="E2651" s="126"/>
    </row>
    <row r="2652" s="64" customFormat="1" ht="13.5" spans="5:5">
      <c r="E2652" s="126"/>
    </row>
    <row r="2653" s="64" customFormat="1" ht="13.5" spans="5:5">
      <c r="E2653" s="126"/>
    </row>
    <row r="2654" s="64" customFormat="1" ht="13.5" spans="5:5">
      <c r="E2654" s="126"/>
    </row>
    <row r="2655" s="64" customFormat="1" ht="13.5" spans="5:5">
      <c r="E2655" s="126"/>
    </row>
    <row r="2656" s="64" customFormat="1" ht="13.5" spans="5:5">
      <c r="E2656" s="126"/>
    </row>
    <row r="2657" s="64" customFormat="1" ht="13.5" spans="5:5">
      <c r="E2657" s="126"/>
    </row>
    <row r="2658" s="64" customFormat="1" ht="13.5" spans="5:5">
      <c r="E2658" s="126"/>
    </row>
    <row r="2659" s="64" customFormat="1" ht="13.5" spans="5:5">
      <c r="E2659" s="126"/>
    </row>
    <row r="2660" s="64" customFormat="1" ht="13.5" spans="5:5">
      <c r="E2660" s="126"/>
    </row>
    <row r="2661" s="64" customFormat="1" ht="13.5" spans="5:5">
      <c r="E2661" s="126"/>
    </row>
    <row r="2662" s="64" customFormat="1" ht="13.5" spans="5:5">
      <c r="E2662" s="126"/>
    </row>
    <row r="2663" s="64" customFormat="1" ht="13.5" spans="5:5">
      <c r="E2663" s="126"/>
    </row>
    <row r="2664" s="64" customFormat="1" ht="13.5" spans="5:5">
      <c r="E2664" s="126"/>
    </row>
    <row r="2665" s="64" customFormat="1" ht="13.5" spans="5:5">
      <c r="E2665" s="126"/>
    </row>
    <row r="2666" s="64" customFormat="1" ht="13.5" spans="5:5">
      <c r="E2666" s="126"/>
    </row>
    <row r="2667" s="64" customFormat="1" ht="13.5" spans="5:5">
      <c r="E2667" s="126"/>
    </row>
    <row r="2668" s="64" customFormat="1" ht="13.5" spans="5:5">
      <c r="E2668" s="126"/>
    </row>
    <row r="2669" s="64" customFormat="1" ht="13.5" spans="5:5">
      <c r="E2669" s="126"/>
    </row>
    <row r="2670" s="64" customFormat="1" ht="13.5" spans="5:5">
      <c r="E2670" s="126"/>
    </row>
    <row r="2671" s="64" customFormat="1" ht="13.5" spans="5:5">
      <c r="E2671" s="126"/>
    </row>
    <row r="2672" s="64" customFormat="1" ht="13.5" spans="5:5">
      <c r="E2672" s="126"/>
    </row>
    <row r="2673" s="64" customFormat="1" ht="13.5" spans="5:5">
      <c r="E2673" s="126"/>
    </row>
    <row r="2674" s="64" customFormat="1" ht="13.5" spans="5:5">
      <c r="E2674" s="126"/>
    </row>
    <row r="2675" s="64" customFormat="1" ht="13.5" spans="5:5">
      <c r="E2675" s="126"/>
    </row>
    <row r="2676" s="64" customFormat="1" ht="13.5" spans="5:5">
      <c r="E2676" s="126"/>
    </row>
    <row r="2677" s="64" customFormat="1" ht="13.5" spans="5:5">
      <c r="E2677" s="126"/>
    </row>
    <row r="2678" s="64" customFormat="1" ht="13.5" spans="5:5">
      <c r="E2678" s="126"/>
    </row>
    <row r="2679" s="64" customFormat="1" ht="13.5" spans="5:5">
      <c r="E2679" s="126"/>
    </row>
    <row r="2680" s="64" customFormat="1" ht="13.5" spans="5:5">
      <c r="E2680" s="126"/>
    </row>
    <row r="2681" s="64" customFormat="1" ht="13.5" spans="5:5">
      <c r="E2681" s="126"/>
    </row>
    <row r="2682" s="64" customFormat="1" ht="13.5" spans="5:5">
      <c r="E2682" s="126"/>
    </row>
    <row r="2683" s="64" customFormat="1" ht="13.5" spans="5:5">
      <c r="E2683" s="126"/>
    </row>
    <row r="2684" s="64" customFormat="1" ht="13.5" spans="5:5">
      <c r="E2684" s="126"/>
    </row>
    <row r="2685" s="64" customFormat="1" ht="13.5" spans="5:5">
      <c r="E2685" s="126"/>
    </row>
    <row r="2686" s="64" customFormat="1" ht="13.5" spans="5:5">
      <c r="E2686" s="126"/>
    </row>
    <row r="2687" s="64" customFormat="1" ht="13.5" spans="5:5">
      <c r="E2687" s="126"/>
    </row>
    <row r="2688" s="64" customFormat="1" ht="13.5" spans="5:5">
      <c r="E2688" s="126"/>
    </row>
    <row r="2689" s="64" customFormat="1" ht="13.5" spans="5:5">
      <c r="E2689" s="126"/>
    </row>
    <row r="2690" s="64" customFormat="1" ht="13.5" spans="5:5">
      <c r="E2690" s="126"/>
    </row>
    <row r="2691" s="64" customFormat="1" ht="13.5" spans="5:5">
      <c r="E2691" s="126"/>
    </row>
    <row r="2692" s="64" customFormat="1" ht="13.5" spans="5:5">
      <c r="E2692" s="126"/>
    </row>
    <row r="2693" s="64" customFormat="1" ht="13.5" spans="5:5">
      <c r="E2693" s="126"/>
    </row>
    <row r="2694" s="64" customFormat="1" ht="13.5" spans="5:5">
      <c r="E2694" s="126"/>
    </row>
    <row r="2695" s="64" customFormat="1" ht="13.5" spans="5:5">
      <c r="E2695" s="126"/>
    </row>
    <row r="2696" s="64" customFormat="1" ht="13.5" spans="5:5">
      <c r="E2696" s="126"/>
    </row>
    <row r="2697" s="64" customFormat="1" ht="13.5" spans="5:5">
      <c r="E2697" s="126"/>
    </row>
    <row r="2698" s="64" customFormat="1" ht="13.5" spans="5:5">
      <c r="E2698" s="126"/>
    </row>
    <row r="2699" s="64" customFormat="1" ht="13.5" spans="5:5">
      <c r="E2699" s="126"/>
    </row>
    <row r="2700" s="64" customFormat="1" ht="13.5" spans="5:5">
      <c r="E2700" s="126"/>
    </row>
    <row r="2701" s="64" customFormat="1" ht="13.5" spans="5:5">
      <c r="E2701" s="126"/>
    </row>
    <row r="2702" s="64" customFormat="1" ht="13.5" spans="5:5">
      <c r="E2702" s="126"/>
    </row>
    <row r="2703" s="64" customFormat="1" ht="13.5" spans="5:5">
      <c r="E2703" s="126"/>
    </row>
    <row r="2704" s="64" customFormat="1" ht="13.5" spans="5:5">
      <c r="E2704" s="126"/>
    </row>
    <row r="2705" s="64" customFormat="1" ht="13.5" spans="5:5">
      <c r="E2705" s="126"/>
    </row>
    <row r="2706" s="64" customFormat="1" ht="13.5" spans="5:5">
      <c r="E2706" s="126"/>
    </row>
    <row r="2707" s="64" customFormat="1" ht="13.5" spans="5:5">
      <c r="E2707" s="126"/>
    </row>
    <row r="2708" s="64" customFormat="1" ht="13.5" spans="5:5">
      <c r="E2708" s="126"/>
    </row>
    <row r="2709" s="64" customFormat="1" ht="13.5" spans="5:5">
      <c r="E2709" s="126"/>
    </row>
    <row r="2710" s="64" customFormat="1" ht="13.5" spans="5:5">
      <c r="E2710" s="126"/>
    </row>
    <row r="2711" s="64" customFormat="1" ht="13.5" spans="5:5">
      <c r="E2711" s="126"/>
    </row>
    <row r="2712" s="64" customFormat="1" ht="13.5" spans="5:5">
      <c r="E2712" s="126"/>
    </row>
    <row r="2713" s="64" customFormat="1" ht="13.5" spans="5:5">
      <c r="E2713" s="126"/>
    </row>
    <row r="2714" s="64" customFormat="1" ht="13.5" spans="5:5">
      <c r="E2714" s="126"/>
    </row>
    <row r="2715" s="64" customFormat="1" ht="13.5" spans="5:5">
      <c r="E2715" s="126"/>
    </row>
    <row r="2716" s="64" customFormat="1" ht="13.5" spans="5:5">
      <c r="E2716" s="126"/>
    </row>
    <row r="2717" s="64" customFormat="1" ht="13.5" spans="5:5">
      <c r="E2717" s="126"/>
    </row>
    <row r="2718" s="64" customFormat="1" ht="13.5" spans="5:5">
      <c r="E2718" s="126"/>
    </row>
    <row r="2719" s="64" customFormat="1" ht="13.5" spans="5:5">
      <c r="E2719" s="126"/>
    </row>
    <row r="2720" s="64" customFormat="1" ht="13.5" spans="5:5">
      <c r="E2720" s="126"/>
    </row>
    <row r="2721" s="64" customFormat="1" ht="13.5" spans="5:5">
      <c r="E2721" s="126"/>
    </row>
    <row r="2722" s="64" customFormat="1" ht="13.5" spans="5:5">
      <c r="E2722" s="126"/>
    </row>
    <row r="2723" s="64" customFormat="1" ht="13.5" spans="5:5">
      <c r="E2723" s="126"/>
    </row>
    <row r="2724" s="64" customFormat="1" ht="13.5" spans="5:5">
      <c r="E2724" s="126"/>
    </row>
    <row r="2725" s="64" customFormat="1" ht="13.5" spans="5:5">
      <c r="E2725" s="126"/>
    </row>
    <row r="2726" s="64" customFormat="1" ht="13.5" spans="5:5">
      <c r="E2726" s="126"/>
    </row>
    <row r="2727" s="64" customFormat="1" ht="13.5" spans="5:5">
      <c r="E2727" s="126"/>
    </row>
    <row r="2728" s="64" customFormat="1" ht="13.5" spans="5:5">
      <c r="E2728" s="126"/>
    </row>
    <row r="2729" s="64" customFormat="1" ht="13.5" spans="5:5">
      <c r="E2729" s="126"/>
    </row>
    <row r="2730" s="64" customFormat="1" ht="13.5" spans="5:5">
      <c r="E2730" s="126"/>
    </row>
    <row r="2731" s="64" customFormat="1" ht="13.5" spans="5:5">
      <c r="E2731" s="126"/>
    </row>
    <row r="2732" s="64" customFormat="1" ht="13.5" spans="5:5">
      <c r="E2732" s="126"/>
    </row>
    <row r="2733" s="64" customFormat="1" ht="13.5" spans="5:5">
      <c r="E2733" s="126"/>
    </row>
    <row r="2734" s="64" customFormat="1" ht="13.5" spans="5:5">
      <c r="E2734" s="126"/>
    </row>
    <row r="2735" s="64" customFormat="1" ht="13.5" spans="5:5">
      <c r="E2735" s="126"/>
    </row>
    <row r="2736" s="64" customFormat="1" ht="13.5" spans="5:5">
      <c r="E2736" s="126"/>
    </row>
    <row r="2737" s="64" customFormat="1" ht="13.5" spans="5:5">
      <c r="E2737" s="126"/>
    </row>
    <row r="2738" s="64" customFormat="1" ht="13.5" spans="5:5">
      <c r="E2738" s="126"/>
    </row>
    <row r="2739" s="64" customFormat="1" ht="13.5" spans="5:5">
      <c r="E2739" s="126"/>
    </row>
    <row r="2740" s="64" customFormat="1" ht="13.5" spans="5:5">
      <c r="E2740" s="126"/>
    </row>
    <row r="2741" s="64" customFormat="1" ht="13.5" spans="5:5">
      <c r="E2741" s="126"/>
    </row>
    <row r="2742" s="64" customFormat="1" ht="13.5" spans="5:5">
      <c r="E2742" s="126"/>
    </row>
    <row r="2743" s="64" customFormat="1" ht="13.5" spans="5:5">
      <c r="E2743" s="126"/>
    </row>
    <row r="2744" s="64" customFormat="1" ht="13.5" spans="5:5">
      <c r="E2744" s="126"/>
    </row>
    <row r="2745" s="64" customFormat="1" ht="13.5" spans="5:5">
      <c r="E2745" s="126"/>
    </row>
    <row r="2746" s="64" customFormat="1" ht="13.5" spans="5:5">
      <c r="E2746" s="126"/>
    </row>
    <row r="2747" s="64" customFormat="1" ht="13.5" spans="5:5">
      <c r="E2747" s="126"/>
    </row>
    <row r="2748" s="64" customFormat="1" ht="13.5" spans="5:5">
      <c r="E2748" s="126"/>
    </row>
    <row r="2749" s="64" customFormat="1" ht="13.5" spans="5:5">
      <c r="E2749" s="126"/>
    </row>
    <row r="2750" s="64" customFormat="1" ht="13.5" spans="5:5">
      <c r="E2750" s="126"/>
    </row>
    <row r="2751" s="64" customFormat="1" ht="13.5" spans="5:5">
      <c r="E2751" s="126"/>
    </row>
    <row r="2752" s="64" customFormat="1" ht="13.5" spans="5:5">
      <c r="E2752" s="126"/>
    </row>
    <row r="2753" s="64" customFormat="1" ht="13.5" spans="5:5">
      <c r="E2753" s="126"/>
    </row>
    <row r="2754" s="64" customFormat="1" ht="13.5" spans="5:5">
      <c r="E2754" s="126"/>
    </row>
    <row r="2755" s="64" customFormat="1" ht="13.5" spans="5:5">
      <c r="E2755" s="126"/>
    </row>
    <row r="2756" s="64" customFormat="1" ht="13.5" spans="5:5">
      <c r="E2756" s="126"/>
    </row>
    <row r="2757" s="64" customFormat="1" ht="13.5" spans="5:5">
      <c r="E2757" s="126"/>
    </row>
    <row r="2758" s="64" customFormat="1" ht="13.5" spans="5:5">
      <c r="E2758" s="126"/>
    </row>
    <row r="2759" s="64" customFormat="1" ht="13.5" spans="5:5">
      <c r="E2759" s="126"/>
    </row>
    <row r="2760" s="64" customFormat="1" ht="13.5" spans="5:5">
      <c r="E2760" s="126"/>
    </row>
    <row r="2761" s="64" customFormat="1" ht="13.5" spans="5:5">
      <c r="E2761" s="126"/>
    </row>
    <row r="2762" s="64" customFormat="1" ht="13.5" spans="5:5">
      <c r="E2762" s="126"/>
    </row>
    <row r="2763" s="64" customFormat="1" ht="13.5" spans="5:5">
      <c r="E2763" s="126"/>
    </row>
    <row r="2764" s="64" customFormat="1" ht="13.5" spans="5:5">
      <c r="E2764" s="126"/>
    </row>
    <row r="2765" s="64" customFormat="1" ht="13.5" spans="5:5">
      <c r="E2765" s="126"/>
    </row>
    <row r="2766" s="64" customFormat="1" ht="13.5" spans="5:5">
      <c r="E2766" s="126"/>
    </row>
    <row r="2767" s="64" customFormat="1" ht="13.5" spans="5:5">
      <c r="E2767" s="126"/>
    </row>
    <row r="2768" s="64" customFormat="1" ht="13.5" spans="5:5">
      <c r="E2768" s="126"/>
    </row>
    <row r="2769" s="64" customFormat="1" ht="13.5" spans="5:5">
      <c r="E2769" s="126"/>
    </row>
    <row r="2770" s="64" customFormat="1" ht="13.5" spans="5:5">
      <c r="E2770" s="126"/>
    </row>
    <row r="2771" s="64" customFormat="1" ht="13.5" spans="5:5">
      <c r="E2771" s="126"/>
    </row>
    <row r="2772" s="64" customFormat="1" ht="13.5" spans="5:5">
      <c r="E2772" s="126"/>
    </row>
    <row r="2773" s="64" customFormat="1" ht="13.5" spans="5:5">
      <c r="E2773" s="126"/>
    </row>
    <row r="2774" s="64" customFormat="1" ht="13.5" spans="5:5">
      <c r="E2774" s="126"/>
    </row>
    <row r="2775" s="64" customFormat="1" ht="13.5" spans="5:5">
      <c r="E2775" s="126"/>
    </row>
    <row r="2776" s="64" customFormat="1" ht="13.5" spans="5:5">
      <c r="E2776" s="126"/>
    </row>
    <row r="2777" s="64" customFormat="1" ht="13.5" spans="5:5">
      <c r="E2777" s="126"/>
    </row>
    <row r="2778" s="64" customFormat="1" ht="13.5" spans="5:5">
      <c r="E2778" s="126"/>
    </row>
    <row r="2779" s="64" customFormat="1" ht="13.5" spans="5:5">
      <c r="E2779" s="126"/>
    </row>
    <row r="2780" s="64" customFormat="1" ht="13.5" spans="5:5">
      <c r="E2780" s="126"/>
    </row>
    <row r="2781" s="64" customFormat="1" ht="13.5" spans="5:5">
      <c r="E2781" s="126"/>
    </row>
    <row r="2782" s="64" customFormat="1" ht="13.5" spans="5:5">
      <c r="E2782" s="126"/>
    </row>
    <row r="2783" s="64" customFormat="1" ht="13.5" spans="5:5">
      <c r="E2783" s="126"/>
    </row>
    <row r="2784" s="64" customFormat="1" ht="13.5" spans="5:5">
      <c r="E2784" s="126"/>
    </row>
    <row r="2785" s="64" customFormat="1" ht="13.5" spans="5:5">
      <c r="E2785" s="126"/>
    </row>
    <row r="2786" s="64" customFormat="1" ht="13.5" spans="5:5">
      <c r="E2786" s="126"/>
    </row>
    <row r="2787" s="64" customFormat="1" ht="13.5" spans="5:5">
      <c r="E2787" s="126"/>
    </row>
    <row r="2788" s="64" customFormat="1" ht="13.5" spans="5:5">
      <c r="E2788" s="126"/>
    </row>
    <row r="2789" s="64" customFormat="1" ht="13.5" spans="5:5">
      <c r="E2789" s="126"/>
    </row>
    <row r="2790" s="64" customFormat="1" ht="13.5" spans="5:5">
      <c r="E2790" s="126"/>
    </row>
    <row r="2791" s="64" customFormat="1" ht="13.5" spans="5:5">
      <c r="E2791" s="126"/>
    </row>
    <row r="2792" s="64" customFormat="1" ht="13.5" spans="5:5">
      <c r="E2792" s="126"/>
    </row>
    <row r="2793" s="64" customFormat="1" ht="13.5" spans="5:5">
      <c r="E2793" s="126"/>
    </row>
    <row r="2794" s="64" customFormat="1" ht="13.5" spans="5:5">
      <c r="E2794" s="126"/>
    </row>
    <row r="2795" s="64" customFormat="1" ht="13.5" spans="5:5">
      <c r="E2795" s="126"/>
    </row>
    <row r="2796" s="64" customFormat="1" ht="13.5" spans="5:5">
      <c r="E2796" s="126"/>
    </row>
    <row r="2797" s="64" customFormat="1" ht="13.5" spans="5:5">
      <c r="E2797" s="126"/>
    </row>
    <row r="2798" s="64" customFormat="1" ht="13.5" spans="5:5">
      <c r="E2798" s="126"/>
    </row>
    <row r="2799" s="64" customFormat="1" ht="13.5" spans="5:5">
      <c r="E2799" s="126"/>
    </row>
    <row r="2800" s="64" customFormat="1" ht="13.5" spans="5:5">
      <c r="E2800" s="126"/>
    </row>
    <row r="2801" s="64" customFormat="1" ht="13.5" spans="5:5">
      <c r="E2801" s="126"/>
    </row>
    <row r="2802" s="64" customFormat="1" ht="13.5" spans="5:5">
      <c r="E2802" s="126"/>
    </row>
    <row r="2803" s="64" customFormat="1" ht="13.5" spans="5:5">
      <c r="E2803" s="126"/>
    </row>
    <row r="2804" s="64" customFormat="1" ht="13.5" spans="5:5">
      <c r="E2804" s="126"/>
    </row>
    <row r="2805" s="64" customFormat="1" ht="13.5" spans="5:5">
      <c r="E2805" s="126"/>
    </row>
    <row r="2806" s="64" customFormat="1" ht="13.5" spans="5:5">
      <c r="E2806" s="126"/>
    </row>
    <row r="2807" s="64" customFormat="1" ht="13.5" spans="5:5">
      <c r="E2807" s="126"/>
    </row>
    <row r="2808" s="64" customFormat="1" ht="13.5" spans="5:5">
      <c r="E2808" s="126"/>
    </row>
    <row r="2809" s="64" customFormat="1" ht="13.5" spans="5:5">
      <c r="E2809" s="126"/>
    </row>
    <row r="2810" s="64" customFormat="1" ht="13.5" spans="5:5">
      <c r="E2810" s="126"/>
    </row>
    <row r="2811" s="64" customFormat="1" ht="13.5" spans="5:5">
      <c r="E2811" s="126"/>
    </row>
    <row r="2812" s="64" customFormat="1" ht="13.5" spans="5:5">
      <c r="E2812" s="126"/>
    </row>
    <row r="2813" s="64" customFormat="1" ht="13.5" spans="5:5">
      <c r="E2813" s="126"/>
    </row>
    <row r="2814" s="64" customFormat="1" ht="13.5" spans="5:5">
      <c r="E2814" s="126"/>
    </row>
    <row r="2815" s="64" customFormat="1" ht="13.5" spans="5:5">
      <c r="E2815" s="126"/>
    </row>
    <row r="2816" s="64" customFormat="1" ht="13.5" spans="5:5">
      <c r="E2816" s="126"/>
    </row>
    <row r="2817" s="64" customFormat="1" ht="13.5" spans="5:5">
      <c r="E2817" s="126"/>
    </row>
    <row r="2818" s="64" customFormat="1" ht="13.5" spans="5:5">
      <c r="E2818" s="126"/>
    </row>
    <row r="2819" s="64" customFormat="1" ht="13.5" spans="5:5">
      <c r="E2819" s="126"/>
    </row>
    <row r="2820" s="64" customFormat="1" ht="13.5" spans="5:5">
      <c r="E2820" s="126"/>
    </row>
    <row r="2821" s="64" customFormat="1" ht="13.5" spans="5:5">
      <c r="E2821" s="126"/>
    </row>
    <row r="2822" s="64" customFormat="1" ht="13.5" spans="5:5">
      <c r="E2822" s="126"/>
    </row>
    <row r="2823" s="64" customFormat="1" ht="13.5" spans="5:5">
      <c r="E2823" s="126"/>
    </row>
    <row r="2824" s="64" customFormat="1" ht="13.5" spans="5:5">
      <c r="E2824" s="126"/>
    </row>
    <row r="2825" s="64" customFormat="1" ht="13.5" spans="5:5">
      <c r="E2825" s="126"/>
    </row>
    <row r="2826" s="64" customFormat="1" ht="13.5" spans="5:5">
      <c r="E2826" s="126"/>
    </row>
    <row r="2827" s="64" customFormat="1" ht="13.5" spans="5:5">
      <c r="E2827" s="126"/>
    </row>
    <row r="2828" s="64" customFormat="1" ht="13.5" spans="5:5">
      <c r="E2828" s="126"/>
    </row>
    <row r="2829" s="64" customFormat="1" ht="13.5" spans="5:5">
      <c r="E2829" s="126"/>
    </row>
    <row r="2830" s="64" customFormat="1" ht="13.5" spans="5:5">
      <c r="E2830" s="126"/>
    </row>
    <row r="2831" s="64" customFormat="1" ht="13.5" spans="5:5">
      <c r="E2831" s="126"/>
    </row>
    <row r="2832" s="64" customFormat="1" ht="13.5" spans="5:5">
      <c r="E2832" s="126"/>
    </row>
    <row r="2833" s="64" customFormat="1" ht="13.5" spans="5:5">
      <c r="E2833" s="126"/>
    </row>
    <row r="2834" s="64" customFormat="1" ht="13.5" spans="5:5">
      <c r="E2834" s="126"/>
    </row>
    <row r="2835" s="64" customFormat="1" ht="13.5" spans="5:5">
      <c r="E2835" s="126"/>
    </row>
    <row r="2836" s="64" customFormat="1" ht="13.5" spans="5:5">
      <c r="E2836" s="126"/>
    </row>
    <row r="2837" s="64" customFormat="1" ht="13.5" spans="5:5">
      <c r="E2837" s="126"/>
    </row>
    <row r="2838" s="64" customFormat="1" ht="13.5" spans="5:5">
      <c r="E2838" s="126"/>
    </row>
    <row r="2839" s="64" customFormat="1" ht="13.5" spans="5:5">
      <c r="E2839" s="126"/>
    </row>
    <row r="2840" s="64" customFormat="1" ht="13.5" spans="5:5">
      <c r="E2840" s="126"/>
    </row>
    <row r="2841" s="64" customFormat="1" ht="13.5" spans="5:5">
      <c r="E2841" s="126"/>
    </row>
    <row r="2842" s="64" customFormat="1" ht="13.5" spans="5:5">
      <c r="E2842" s="126"/>
    </row>
    <row r="2843" s="64" customFormat="1" ht="13.5" spans="5:5">
      <c r="E2843" s="126"/>
    </row>
    <row r="2844" s="64" customFormat="1" ht="13.5" spans="5:5">
      <c r="E2844" s="126"/>
    </row>
    <row r="2845" s="64" customFormat="1" ht="13.5" spans="5:5">
      <c r="E2845" s="126"/>
    </row>
    <row r="2846" s="64" customFormat="1" ht="13.5" spans="5:5">
      <c r="E2846" s="126"/>
    </row>
    <row r="2847" s="64" customFormat="1" ht="13.5" spans="5:5">
      <c r="E2847" s="126"/>
    </row>
    <row r="2848" s="64" customFormat="1" ht="13.5" spans="5:5">
      <c r="E2848" s="126"/>
    </row>
    <row r="2849" s="64" customFormat="1" ht="13.5" spans="5:5">
      <c r="E2849" s="126"/>
    </row>
    <row r="2850" s="64" customFormat="1" ht="13.5" spans="5:5">
      <c r="E2850" s="126"/>
    </row>
    <row r="2851" s="64" customFormat="1" ht="13.5" spans="5:5">
      <c r="E2851" s="126"/>
    </row>
    <row r="2852" s="64" customFormat="1" ht="13.5" spans="5:5">
      <c r="E2852" s="126"/>
    </row>
    <row r="2853" s="64" customFormat="1" ht="13.5" spans="5:5">
      <c r="E2853" s="126"/>
    </row>
    <row r="2854" s="64" customFormat="1" ht="13.5" spans="5:5">
      <c r="E2854" s="126"/>
    </row>
    <row r="2855" s="64" customFormat="1" ht="13.5" spans="5:5">
      <c r="E2855" s="126"/>
    </row>
    <row r="2856" s="64" customFormat="1" ht="13.5" spans="5:5">
      <c r="E2856" s="126"/>
    </row>
    <row r="2857" s="64" customFormat="1" ht="13.5" spans="5:5">
      <c r="E2857" s="126"/>
    </row>
    <row r="2858" s="64" customFormat="1" ht="13.5" spans="5:5">
      <c r="E2858" s="126"/>
    </row>
    <row r="2859" s="64" customFormat="1" ht="13.5" spans="5:5">
      <c r="E2859" s="126"/>
    </row>
    <row r="2860" s="64" customFormat="1" ht="13.5" spans="5:5">
      <c r="E2860" s="126"/>
    </row>
    <row r="2861" s="64" customFormat="1" ht="13.5" spans="5:5">
      <c r="E2861" s="126"/>
    </row>
    <row r="2862" s="64" customFormat="1" ht="13.5" spans="5:5">
      <c r="E2862" s="126"/>
    </row>
    <row r="2863" s="64" customFormat="1" ht="13.5" spans="5:5">
      <c r="E2863" s="126"/>
    </row>
    <row r="2864" s="64" customFormat="1" ht="13.5" spans="5:5">
      <c r="E2864" s="126"/>
    </row>
    <row r="2865" s="64" customFormat="1" ht="13.5" spans="5:5">
      <c r="E2865" s="126"/>
    </row>
    <row r="2866" s="64" customFormat="1" ht="13.5" spans="5:5">
      <c r="E2866" s="126"/>
    </row>
    <row r="2867" s="64" customFormat="1" ht="13.5" spans="5:5">
      <c r="E2867" s="126"/>
    </row>
    <row r="2868" s="64" customFormat="1" ht="13.5" spans="5:5">
      <c r="E2868" s="126"/>
    </row>
    <row r="2869" s="64" customFormat="1" ht="13.5" spans="5:5">
      <c r="E2869" s="126"/>
    </row>
    <row r="2870" s="64" customFormat="1" ht="13.5" spans="5:5">
      <c r="E2870" s="126"/>
    </row>
    <row r="2871" s="64" customFormat="1" ht="13.5" spans="5:5">
      <c r="E2871" s="126"/>
    </row>
    <row r="2872" s="64" customFormat="1" ht="13.5" spans="5:5">
      <c r="E2872" s="126"/>
    </row>
    <row r="2873" s="64" customFormat="1" ht="13.5" spans="5:5">
      <c r="E2873" s="126"/>
    </row>
    <row r="2874" s="64" customFormat="1" ht="13.5" spans="5:5">
      <c r="E2874" s="126"/>
    </row>
    <row r="2875" s="64" customFormat="1" ht="13.5" spans="5:5">
      <c r="E2875" s="126"/>
    </row>
    <row r="2876" s="64" customFormat="1" ht="13.5" spans="5:5">
      <c r="E2876" s="126"/>
    </row>
    <row r="2877" s="64" customFormat="1" ht="13.5" spans="5:5">
      <c r="E2877" s="126"/>
    </row>
    <row r="2878" s="64" customFormat="1" ht="13.5" spans="5:5">
      <c r="E2878" s="126"/>
    </row>
    <row r="2879" s="64" customFormat="1" ht="13.5" spans="5:5">
      <c r="E2879" s="126"/>
    </row>
    <row r="2880" s="64" customFormat="1" ht="13.5" spans="5:5">
      <c r="E2880" s="126"/>
    </row>
    <row r="2881" s="64" customFormat="1" ht="13.5" spans="5:5">
      <c r="E2881" s="126"/>
    </row>
    <row r="2882" s="64" customFormat="1" ht="13.5" spans="5:5">
      <c r="E2882" s="126"/>
    </row>
    <row r="2883" s="64" customFormat="1" ht="13.5" spans="5:5">
      <c r="E2883" s="126"/>
    </row>
    <row r="2884" s="64" customFormat="1" ht="13.5" spans="5:5">
      <c r="E2884" s="126"/>
    </row>
    <row r="2885" s="64" customFormat="1" ht="13.5" spans="5:5">
      <c r="E2885" s="126"/>
    </row>
    <row r="2886" s="64" customFormat="1" ht="13.5" spans="5:5">
      <c r="E2886" s="126"/>
    </row>
    <row r="2887" s="64" customFormat="1" ht="13.5" spans="5:5">
      <c r="E2887" s="126"/>
    </row>
    <row r="2888" s="64" customFormat="1" ht="13.5" spans="5:5">
      <c r="E2888" s="126"/>
    </row>
    <row r="2889" s="64" customFormat="1" ht="13.5" spans="5:5">
      <c r="E2889" s="126"/>
    </row>
    <row r="2890" s="64" customFormat="1" ht="13.5" spans="5:5">
      <c r="E2890" s="126"/>
    </row>
    <row r="2891" s="64" customFormat="1" ht="13.5" spans="5:5">
      <c r="E2891" s="126"/>
    </row>
    <row r="2892" s="64" customFormat="1" ht="13.5" spans="5:5">
      <c r="E2892" s="126"/>
    </row>
    <row r="2893" s="64" customFormat="1" ht="13.5" spans="5:5">
      <c r="E2893" s="126"/>
    </row>
    <row r="2894" s="64" customFormat="1" ht="13.5" spans="5:5">
      <c r="E2894" s="126"/>
    </row>
    <row r="2895" s="64" customFormat="1" ht="13.5" spans="5:5">
      <c r="E2895" s="126"/>
    </row>
    <row r="2896" s="64" customFormat="1" ht="13.5" spans="5:5">
      <c r="E2896" s="126"/>
    </row>
    <row r="2897" s="64" customFormat="1" ht="13.5" spans="5:5">
      <c r="E2897" s="126"/>
    </row>
    <row r="2898" s="64" customFormat="1" ht="13.5" spans="5:5">
      <c r="E2898" s="126"/>
    </row>
    <row r="2899" s="64" customFormat="1" ht="13.5" spans="5:5">
      <c r="E2899" s="126"/>
    </row>
    <row r="2900" s="64" customFormat="1" ht="13.5" spans="5:5">
      <c r="E2900" s="126"/>
    </row>
    <row r="2901" s="64" customFormat="1" ht="13.5" spans="5:5">
      <c r="E2901" s="126"/>
    </row>
    <row r="2902" s="64" customFormat="1" ht="13.5" spans="5:5">
      <c r="E2902" s="126"/>
    </row>
    <row r="2903" s="64" customFormat="1" ht="13.5" spans="5:5">
      <c r="E2903" s="126"/>
    </row>
    <row r="2904" s="64" customFormat="1" ht="13.5" spans="5:5">
      <c r="E2904" s="126"/>
    </row>
    <row r="2905" s="64" customFormat="1" ht="13.5" spans="5:5">
      <c r="E2905" s="126"/>
    </row>
    <row r="2906" s="64" customFormat="1" ht="13.5" spans="5:5">
      <c r="E2906" s="126"/>
    </row>
    <row r="2907" s="64" customFormat="1" ht="13.5" spans="5:5">
      <c r="E2907" s="126"/>
    </row>
    <row r="2908" s="64" customFormat="1" ht="13.5" spans="5:5">
      <c r="E2908" s="126"/>
    </row>
    <row r="2909" s="64" customFormat="1" ht="13.5" spans="5:5">
      <c r="E2909" s="126"/>
    </row>
    <row r="2910" s="64" customFormat="1" ht="13.5" spans="5:5">
      <c r="E2910" s="126"/>
    </row>
    <row r="2911" s="64" customFormat="1" ht="13.5" spans="5:5">
      <c r="E2911" s="126"/>
    </row>
    <row r="2912" s="64" customFormat="1" ht="13.5" spans="5:5">
      <c r="E2912" s="126"/>
    </row>
    <row r="2913" s="64" customFormat="1" ht="13.5" spans="5:5">
      <c r="E2913" s="126"/>
    </row>
    <row r="2914" s="64" customFormat="1" ht="13.5" spans="5:5">
      <c r="E2914" s="126"/>
    </row>
    <row r="2915" s="64" customFormat="1" ht="13.5" spans="5:5">
      <c r="E2915" s="126"/>
    </row>
    <row r="2916" s="64" customFormat="1" ht="13.5" spans="5:5">
      <c r="E2916" s="126"/>
    </row>
    <row r="2917" s="64" customFormat="1" ht="13.5" spans="5:5">
      <c r="E2917" s="126"/>
    </row>
    <row r="2918" s="64" customFormat="1" ht="13.5" spans="5:5">
      <c r="E2918" s="126"/>
    </row>
    <row r="2919" s="64" customFormat="1" ht="13.5" spans="5:5">
      <c r="E2919" s="126"/>
    </row>
    <row r="2920" s="64" customFormat="1" ht="13.5" spans="5:5">
      <c r="E2920" s="126"/>
    </row>
    <row r="2921" s="64" customFormat="1" ht="13.5" spans="5:5">
      <c r="E2921" s="126"/>
    </row>
    <row r="2922" s="64" customFormat="1" ht="13.5" spans="5:5">
      <c r="E2922" s="126"/>
    </row>
    <row r="2923" s="64" customFormat="1" ht="13.5" spans="5:5">
      <c r="E2923" s="126"/>
    </row>
    <row r="2924" s="64" customFormat="1" ht="13.5" spans="5:5">
      <c r="E2924" s="126"/>
    </row>
    <row r="2925" s="64" customFormat="1" ht="13.5" spans="5:5">
      <c r="E2925" s="126"/>
    </row>
    <row r="2926" s="64" customFormat="1" ht="13.5" spans="5:5">
      <c r="E2926" s="126"/>
    </row>
    <row r="2927" s="64" customFormat="1" ht="13.5" spans="5:5">
      <c r="E2927" s="126"/>
    </row>
    <row r="2928" s="64" customFormat="1" ht="13.5" spans="5:5">
      <c r="E2928" s="126"/>
    </row>
    <row r="2929" s="64" customFormat="1" ht="13.5" spans="5:5">
      <c r="E2929" s="126"/>
    </row>
    <row r="2930" s="64" customFormat="1" ht="13.5" spans="5:5">
      <c r="E2930" s="126"/>
    </row>
    <row r="2931" s="64" customFormat="1" ht="13.5" spans="5:5">
      <c r="E2931" s="126"/>
    </row>
    <row r="2932" s="64" customFormat="1" ht="13.5" spans="5:5">
      <c r="E2932" s="126"/>
    </row>
    <row r="2933" s="64" customFormat="1" ht="13.5" spans="5:5">
      <c r="E2933" s="126"/>
    </row>
    <row r="2934" s="64" customFormat="1" ht="13.5" spans="5:5">
      <c r="E2934" s="126"/>
    </row>
    <row r="2935" s="64" customFormat="1" ht="13.5" spans="5:5">
      <c r="E2935" s="126"/>
    </row>
    <row r="2936" s="64" customFormat="1" ht="13.5" spans="5:5">
      <c r="E2936" s="126"/>
    </row>
    <row r="2937" s="64" customFormat="1" ht="13.5" spans="5:5">
      <c r="E2937" s="126"/>
    </row>
    <row r="2938" s="64" customFormat="1" ht="13.5" spans="5:5">
      <c r="E2938" s="126"/>
    </row>
    <row r="2939" s="64" customFormat="1" ht="13.5" spans="5:5">
      <c r="E2939" s="126"/>
    </row>
    <row r="2940" s="64" customFormat="1" ht="13.5" spans="5:5">
      <c r="E2940" s="126"/>
    </row>
    <row r="2941" s="64" customFormat="1" ht="13.5" spans="5:5">
      <c r="E2941" s="126"/>
    </row>
    <row r="2942" s="64" customFormat="1" ht="13.5" spans="5:5">
      <c r="E2942" s="126"/>
    </row>
    <row r="2943" s="64" customFormat="1" ht="13.5" spans="5:5">
      <c r="E2943" s="126"/>
    </row>
    <row r="2944" s="64" customFormat="1" ht="13.5" spans="5:5">
      <c r="E2944" s="126"/>
    </row>
    <row r="2945" s="64" customFormat="1" ht="13.5" spans="5:5">
      <c r="E2945" s="126"/>
    </row>
    <row r="2946" s="64" customFormat="1" ht="13.5" spans="5:5">
      <c r="E2946" s="126"/>
    </row>
    <row r="2947" s="64" customFormat="1" ht="13.5" spans="5:5">
      <c r="E2947" s="126"/>
    </row>
    <row r="2948" s="64" customFormat="1" ht="13.5" spans="5:5">
      <c r="E2948" s="126"/>
    </row>
    <row r="2949" s="64" customFormat="1" ht="13.5" spans="5:5">
      <c r="E2949" s="126"/>
    </row>
    <row r="2950" s="64" customFormat="1" ht="13.5" spans="5:5">
      <c r="E2950" s="126"/>
    </row>
    <row r="2951" s="64" customFormat="1" ht="13.5" spans="5:5">
      <c r="E2951" s="126"/>
    </row>
    <row r="2952" s="64" customFormat="1" ht="13.5" spans="5:5">
      <c r="E2952" s="126"/>
    </row>
    <row r="2953" s="64" customFormat="1" ht="13.5" spans="5:5">
      <c r="E2953" s="126"/>
    </row>
    <row r="2954" s="64" customFormat="1" ht="13.5" spans="5:5">
      <c r="E2954" s="126"/>
    </row>
    <row r="2955" s="64" customFormat="1" ht="13.5" spans="5:5">
      <c r="E2955" s="126"/>
    </row>
    <row r="2956" s="64" customFormat="1" ht="13.5" spans="5:5">
      <c r="E2956" s="126"/>
    </row>
    <row r="2957" s="64" customFormat="1" ht="13.5" spans="5:5">
      <c r="E2957" s="126"/>
    </row>
    <row r="2958" s="64" customFormat="1" ht="13.5" spans="5:5">
      <c r="E2958" s="126"/>
    </row>
    <row r="2959" s="64" customFormat="1" ht="13.5" spans="5:5">
      <c r="E2959" s="126"/>
    </row>
    <row r="2960" s="64" customFormat="1" ht="13.5" spans="5:5">
      <c r="E2960" s="126"/>
    </row>
    <row r="2961" s="64" customFormat="1" ht="13.5" spans="5:5">
      <c r="E2961" s="126"/>
    </row>
    <row r="2962" s="64" customFormat="1" ht="13.5" spans="5:5">
      <c r="E2962" s="126"/>
    </row>
    <row r="2963" s="64" customFormat="1" ht="13.5" spans="5:5">
      <c r="E2963" s="126"/>
    </row>
    <row r="2964" s="64" customFormat="1" ht="13.5" spans="5:5">
      <c r="E2964" s="126"/>
    </row>
    <row r="2965" s="64" customFormat="1" ht="13.5" spans="5:5">
      <c r="E2965" s="126"/>
    </row>
    <row r="2966" s="64" customFormat="1" ht="13.5" spans="5:5">
      <c r="E2966" s="126"/>
    </row>
    <row r="2967" s="64" customFormat="1" ht="13.5" spans="5:5">
      <c r="E2967" s="126"/>
    </row>
    <row r="2968" s="64" customFormat="1" ht="13.5" spans="5:5">
      <c r="E2968" s="126"/>
    </row>
    <row r="2969" s="64" customFormat="1" ht="13.5" spans="5:5">
      <c r="E2969" s="126"/>
    </row>
    <row r="2970" s="64" customFormat="1" ht="13.5" spans="5:5">
      <c r="E2970" s="126"/>
    </row>
    <row r="2971" s="64" customFormat="1" ht="13.5" spans="5:5">
      <c r="E2971" s="126"/>
    </row>
    <row r="2972" s="64" customFormat="1" ht="13.5" spans="5:5">
      <c r="E2972" s="126"/>
    </row>
    <row r="2973" s="64" customFormat="1" ht="13.5" spans="5:5">
      <c r="E2973" s="126"/>
    </row>
    <row r="2974" s="64" customFormat="1" ht="13.5" spans="5:5">
      <c r="E2974" s="126"/>
    </row>
    <row r="2975" s="64" customFormat="1" ht="13.5" spans="5:5">
      <c r="E2975" s="126"/>
    </row>
    <row r="2976" s="64" customFormat="1" ht="13.5" spans="5:5">
      <c r="E2976" s="126"/>
    </row>
    <row r="2977" s="64" customFormat="1" ht="13.5" spans="5:5">
      <c r="E2977" s="126"/>
    </row>
    <row r="2978" s="64" customFormat="1" ht="13.5" spans="5:5">
      <c r="E2978" s="126"/>
    </row>
    <row r="2979" s="64" customFormat="1" ht="13.5" spans="5:5">
      <c r="E2979" s="126"/>
    </row>
    <row r="2980" s="64" customFormat="1" ht="13.5" spans="5:5">
      <c r="E2980" s="126"/>
    </row>
    <row r="2981" s="64" customFormat="1" ht="13.5" spans="5:5">
      <c r="E2981" s="126"/>
    </row>
    <row r="2982" s="64" customFormat="1" ht="13.5" spans="5:5">
      <c r="E2982" s="126"/>
    </row>
    <row r="2983" s="64" customFormat="1" ht="13.5" spans="5:5">
      <c r="E2983" s="126"/>
    </row>
    <row r="2984" s="64" customFormat="1" ht="13.5" spans="5:5">
      <c r="E2984" s="126"/>
    </row>
    <row r="2985" s="64" customFormat="1" ht="13.5" spans="5:5">
      <c r="E2985" s="126"/>
    </row>
    <row r="2986" s="64" customFormat="1" ht="13.5" spans="5:5">
      <c r="E2986" s="126"/>
    </row>
    <row r="2987" s="64" customFormat="1" ht="13.5" spans="5:5">
      <c r="E2987" s="126"/>
    </row>
    <row r="2988" s="64" customFormat="1" ht="13.5" spans="5:5">
      <c r="E2988" s="126"/>
    </row>
    <row r="2989" s="64" customFormat="1" ht="13.5" spans="5:5">
      <c r="E2989" s="126"/>
    </row>
    <row r="2990" s="64" customFormat="1" ht="13.5" spans="5:5">
      <c r="E2990" s="126"/>
    </row>
    <row r="2991" s="64" customFormat="1" ht="13.5" spans="5:5">
      <c r="E2991" s="126"/>
    </row>
    <row r="2992" s="64" customFormat="1" ht="13.5" spans="5:5">
      <c r="E2992" s="126"/>
    </row>
    <row r="2993" s="64" customFormat="1" ht="13.5" spans="5:5">
      <c r="E2993" s="126"/>
    </row>
    <row r="2994" s="64" customFormat="1" ht="13.5" spans="5:5">
      <c r="E2994" s="126"/>
    </row>
    <row r="2995" s="64" customFormat="1" ht="13.5" spans="5:5">
      <c r="E2995" s="126"/>
    </row>
    <row r="2996" s="64" customFormat="1" ht="13.5" spans="5:5">
      <c r="E2996" s="126"/>
    </row>
    <row r="2997" s="64" customFormat="1" ht="13.5" spans="5:5">
      <c r="E2997" s="126"/>
    </row>
    <row r="2998" s="64" customFormat="1" ht="13.5" spans="5:5">
      <c r="E2998" s="126"/>
    </row>
    <row r="2999" s="64" customFormat="1" ht="13.5" spans="5:5">
      <c r="E2999" s="126"/>
    </row>
    <row r="3000" s="64" customFormat="1" ht="13.5" spans="5:5">
      <c r="E3000" s="126"/>
    </row>
    <row r="3001" s="64" customFormat="1" ht="13.5" spans="5:5">
      <c r="E3001" s="126"/>
    </row>
    <row r="3002" s="64" customFormat="1" ht="13.5" spans="5:5">
      <c r="E3002" s="126"/>
    </row>
    <row r="3003" s="64" customFormat="1" ht="13.5" spans="5:5">
      <c r="E3003" s="126"/>
    </row>
    <row r="3004" s="64" customFormat="1" ht="13.5" spans="5:5">
      <c r="E3004" s="126"/>
    </row>
    <row r="3005" s="64" customFormat="1" ht="13.5" spans="5:5">
      <c r="E3005" s="126"/>
    </row>
    <row r="3006" s="64" customFormat="1" ht="13.5" spans="5:5">
      <c r="E3006" s="126"/>
    </row>
    <row r="3007" s="64" customFormat="1" ht="13.5" spans="5:5">
      <c r="E3007" s="126"/>
    </row>
    <row r="3008" s="64" customFormat="1" ht="13.5" spans="5:5">
      <c r="E3008" s="126"/>
    </row>
    <row r="3009" s="64" customFormat="1" ht="13.5" spans="5:5">
      <c r="E3009" s="126"/>
    </row>
    <row r="3010" s="64" customFormat="1" ht="13.5" spans="5:5">
      <c r="E3010" s="126"/>
    </row>
    <row r="3011" s="64" customFormat="1" ht="13.5" spans="5:5">
      <c r="E3011" s="126"/>
    </row>
    <row r="3012" s="64" customFormat="1" ht="13.5" spans="5:5">
      <c r="E3012" s="126"/>
    </row>
    <row r="3013" s="64" customFormat="1" ht="13.5" spans="5:5">
      <c r="E3013" s="126"/>
    </row>
    <row r="3014" s="64" customFormat="1" ht="13.5" spans="5:5">
      <c r="E3014" s="126"/>
    </row>
    <row r="3015" s="64" customFormat="1" ht="13.5" spans="5:5">
      <c r="E3015" s="126"/>
    </row>
    <row r="3016" s="64" customFormat="1" ht="13.5" spans="5:5">
      <c r="E3016" s="126"/>
    </row>
    <row r="3017" s="64" customFormat="1" ht="13.5" spans="5:5">
      <c r="E3017" s="126"/>
    </row>
    <row r="3018" s="64" customFormat="1" ht="13.5" spans="5:5">
      <c r="E3018" s="126"/>
    </row>
    <row r="3019" s="64" customFormat="1" ht="13.5" spans="5:5">
      <c r="E3019" s="126"/>
    </row>
    <row r="3020" s="64" customFormat="1" ht="13.5" spans="5:5">
      <c r="E3020" s="126"/>
    </row>
    <row r="3021" s="64" customFormat="1" ht="13.5" spans="5:5">
      <c r="E3021" s="126"/>
    </row>
    <row r="3022" s="64" customFormat="1" ht="13.5" spans="5:5">
      <c r="E3022" s="126"/>
    </row>
    <row r="3023" s="64" customFormat="1" ht="13.5" spans="5:5">
      <c r="E3023" s="126"/>
    </row>
    <row r="3024" s="64" customFormat="1" ht="13.5" spans="5:5">
      <c r="E3024" s="126"/>
    </row>
    <row r="3025" s="64" customFormat="1" ht="13.5" spans="5:5">
      <c r="E3025" s="126"/>
    </row>
    <row r="3026" s="64" customFormat="1" ht="13.5" spans="5:5">
      <c r="E3026" s="126"/>
    </row>
    <row r="3027" s="64" customFormat="1" ht="13.5" spans="5:5">
      <c r="E3027" s="126"/>
    </row>
    <row r="3028" s="64" customFormat="1" ht="13.5" spans="5:5">
      <c r="E3028" s="126"/>
    </row>
    <row r="3029" s="64" customFormat="1" ht="13.5" spans="5:5">
      <c r="E3029" s="126"/>
    </row>
    <row r="3030" s="64" customFormat="1" ht="13.5" spans="5:5">
      <c r="E3030" s="126"/>
    </row>
    <row r="3031" s="64" customFormat="1" ht="13.5" spans="5:5">
      <c r="E3031" s="126"/>
    </row>
    <row r="3032" s="64" customFormat="1" ht="13.5" spans="5:5">
      <c r="E3032" s="126"/>
    </row>
    <row r="3033" s="64" customFormat="1" ht="13.5" spans="5:5">
      <c r="E3033" s="126"/>
    </row>
    <row r="3034" s="64" customFormat="1" ht="13.5" spans="5:5">
      <c r="E3034" s="126"/>
    </row>
    <row r="3035" s="64" customFormat="1" ht="13.5" spans="5:5">
      <c r="E3035" s="126"/>
    </row>
    <row r="3036" s="64" customFormat="1" ht="13.5" spans="5:5">
      <c r="E3036" s="126"/>
    </row>
    <row r="3037" s="64" customFormat="1" ht="13.5" spans="5:5">
      <c r="E3037" s="126"/>
    </row>
    <row r="3038" s="64" customFormat="1" ht="13.5" spans="5:5">
      <c r="E3038" s="126"/>
    </row>
    <row r="3039" s="64" customFormat="1" ht="13.5" spans="5:5">
      <c r="E3039" s="126"/>
    </row>
    <row r="3040" s="64" customFormat="1" ht="13.5" spans="5:5">
      <c r="E3040" s="126"/>
    </row>
    <row r="3041" s="64" customFormat="1" ht="13.5" spans="5:5">
      <c r="E3041" s="126"/>
    </row>
    <row r="3042" s="64" customFormat="1" ht="13.5" spans="5:5">
      <c r="E3042" s="126"/>
    </row>
    <row r="3043" s="64" customFormat="1" ht="13.5" spans="5:5">
      <c r="E3043" s="126"/>
    </row>
    <row r="3044" s="64" customFormat="1" ht="13.5" spans="5:5">
      <c r="E3044" s="126"/>
    </row>
    <row r="3045" s="64" customFormat="1" ht="13.5" spans="5:5">
      <c r="E3045" s="126"/>
    </row>
    <row r="3046" s="64" customFormat="1" ht="13.5" spans="5:5">
      <c r="E3046" s="126"/>
    </row>
    <row r="3047" s="64" customFormat="1" ht="13.5" spans="5:5">
      <c r="E3047" s="126"/>
    </row>
    <row r="3048" s="64" customFormat="1" ht="13.5" spans="5:5">
      <c r="E3048" s="126"/>
    </row>
    <row r="3049" s="64" customFormat="1" ht="13.5" spans="5:5">
      <c r="E3049" s="126"/>
    </row>
    <row r="3050" s="64" customFormat="1" ht="13.5" spans="5:5">
      <c r="E3050" s="126"/>
    </row>
    <row r="3051" s="64" customFormat="1" ht="13.5" spans="5:5">
      <c r="E3051" s="126"/>
    </row>
    <row r="3052" s="64" customFormat="1" ht="13.5" spans="5:5">
      <c r="E3052" s="126"/>
    </row>
    <row r="3053" s="64" customFormat="1" ht="13.5" spans="5:5">
      <c r="E3053" s="126"/>
    </row>
    <row r="3054" s="64" customFormat="1" ht="13.5" spans="5:5">
      <c r="E3054" s="126"/>
    </row>
    <row r="3055" s="64" customFormat="1" ht="13.5" spans="5:5">
      <c r="E3055" s="126"/>
    </row>
    <row r="3056" s="64" customFormat="1" ht="13.5" spans="5:5">
      <c r="E3056" s="126"/>
    </row>
    <row r="3057" s="64" customFormat="1" ht="13.5" spans="5:5">
      <c r="E3057" s="126"/>
    </row>
    <row r="3058" s="64" customFormat="1" ht="13.5" spans="5:5">
      <c r="E3058" s="126"/>
    </row>
    <row r="3059" s="64" customFormat="1" ht="13.5" spans="5:5">
      <c r="E3059" s="126"/>
    </row>
    <row r="3060" s="64" customFormat="1" ht="13.5" spans="5:5">
      <c r="E3060" s="126"/>
    </row>
    <row r="3061" s="64" customFormat="1" ht="13.5" spans="5:5">
      <c r="E3061" s="126"/>
    </row>
    <row r="3062" s="64" customFormat="1" ht="13.5" spans="5:5">
      <c r="E3062" s="126"/>
    </row>
    <row r="3063" s="64" customFormat="1" ht="13.5" spans="5:5">
      <c r="E3063" s="126"/>
    </row>
    <row r="3064" s="64" customFormat="1" ht="13.5" spans="5:5">
      <c r="E3064" s="126"/>
    </row>
    <row r="3065" s="64" customFormat="1" ht="13.5" spans="5:5">
      <c r="E3065" s="126"/>
    </row>
    <row r="3066" s="64" customFormat="1" ht="13.5" spans="5:5">
      <c r="E3066" s="126"/>
    </row>
    <row r="3067" s="64" customFormat="1" ht="13.5" spans="5:5">
      <c r="E3067" s="126"/>
    </row>
    <row r="3068" s="64" customFormat="1" ht="13.5" spans="5:5">
      <c r="E3068" s="126"/>
    </row>
    <row r="3069" s="64" customFormat="1" ht="13.5" spans="5:5">
      <c r="E3069" s="126"/>
    </row>
    <row r="3070" s="64" customFormat="1" ht="13.5" spans="5:5">
      <c r="E3070" s="126"/>
    </row>
    <row r="3071" s="64" customFormat="1" ht="13.5" spans="5:5">
      <c r="E3071" s="126"/>
    </row>
    <row r="3072" s="64" customFormat="1" ht="13.5" spans="5:5">
      <c r="E3072" s="126"/>
    </row>
    <row r="3073" s="64" customFormat="1" ht="13.5" spans="5:5">
      <c r="E3073" s="126"/>
    </row>
    <row r="3074" s="64" customFormat="1" ht="13.5" spans="5:5">
      <c r="E3074" s="126"/>
    </row>
    <row r="3075" s="64" customFormat="1" ht="13.5" spans="5:5">
      <c r="E3075" s="126"/>
    </row>
    <row r="3076" s="64" customFormat="1" ht="13.5" spans="5:5">
      <c r="E3076" s="126"/>
    </row>
    <row r="3077" s="64" customFormat="1" ht="13.5" spans="5:5">
      <c r="E3077" s="126"/>
    </row>
    <row r="3078" s="64" customFormat="1" ht="13.5" spans="5:5">
      <c r="E3078" s="126"/>
    </row>
    <row r="3079" s="64" customFormat="1" ht="13.5" spans="5:5">
      <c r="E3079" s="126"/>
    </row>
    <row r="3080" s="64" customFormat="1" ht="13.5" spans="5:5">
      <c r="E3080" s="126"/>
    </row>
    <row r="3081" s="64" customFormat="1" ht="13.5" spans="5:5">
      <c r="E3081" s="126"/>
    </row>
    <row r="3082" s="64" customFormat="1" ht="13.5" spans="5:5">
      <c r="E3082" s="126"/>
    </row>
    <row r="3083" s="64" customFormat="1" ht="13.5" spans="5:5">
      <c r="E3083" s="126"/>
    </row>
    <row r="3084" s="64" customFormat="1" ht="13.5" spans="5:5">
      <c r="E3084" s="126"/>
    </row>
    <row r="3085" s="64" customFormat="1" ht="13.5" spans="5:5">
      <c r="E3085" s="126"/>
    </row>
    <row r="3086" s="64" customFormat="1" ht="13.5" spans="5:5">
      <c r="E3086" s="126"/>
    </row>
    <row r="3087" s="64" customFormat="1" ht="13.5" spans="5:5">
      <c r="E3087" s="126"/>
    </row>
    <row r="3088" s="64" customFormat="1" ht="13.5" spans="5:5">
      <c r="E3088" s="126"/>
    </row>
    <row r="3089" s="64" customFormat="1" ht="13.5" spans="5:5">
      <c r="E3089" s="126"/>
    </row>
    <row r="3090" s="64" customFormat="1" ht="13.5" spans="5:5">
      <c r="E3090" s="126"/>
    </row>
    <row r="3091" s="64" customFormat="1" ht="13.5" spans="5:5">
      <c r="E3091" s="126"/>
    </row>
    <row r="3092" s="64" customFormat="1" ht="13.5" spans="5:5">
      <c r="E3092" s="126"/>
    </row>
    <row r="3093" s="64" customFormat="1" ht="13.5" spans="5:5">
      <c r="E3093" s="126"/>
    </row>
    <row r="3094" s="64" customFormat="1" ht="13.5" spans="5:5">
      <c r="E3094" s="126"/>
    </row>
    <row r="3095" s="64" customFormat="1" ht="13.5" spans="5:5">
      <c r="E3095" s="126"/>
    </row>
    <row r="3096" s="64" customFormat="1" ht="13.5" spans="5:5">
      <c r="E3096" s="126"/>
    </row>
    <row r="3097" s="64" customFormat="1" ht="13.5" spans="5:5">
      <c r="E3097" s="126"/>
    </row>
    <row r="3098" s="64" customFormat="1" ht="13.5" spans="5:5">
      <c r="E3098" s="126"/>
    </row>
    <row r="3099" s="64" customFormat="1" ht="13.5" spans="5:5">
      <c r="E3099" s="126"/>
    </row>
    <row r="3100" s="64" customFormat="1" ht="13.5" spans="5:5">
      <c r="E3100" s="126"/>
    </row>
    <row r="3101" s="64" customFormat="1" ht="13.5" spans="5:5">
      <c r="E3101" s="126"/>
    </row>
    <row r="3102" s="64" customFormat="1" ht="13.5" spans="5:5">
      <c r="E3102" s="126"/>
    </row>
    <row r="3103" s="64" customFormat="1" ht="13.5" spans="5:5">
      <c r="E3103" s="126"/>
    </row>
    <row r="3104" s="64" customFormat="1" ht="13.5" spans="5:5">
      <c r="E3104" s="126"/>
    </row>
    <row r="3105" s="64" customFormat="1" ht="13.5" spans="5:5">
      <c r="E3105" s="126"/>
    </row>
    <row r="3106" s="64" customFormat="1" ht="13.5" spans="5:5">
      <c r="E3106" s="126"/>
    </row>
    <row r="3107" s="64" customFormat="1" ht="13.5" spans="5:5">
      <c r="E3107" s="126"/>
    </row>
    <row r="3108" s="64" customFormat="1" ht="13.5" spans="5:5">
      <c r="E3108" s="126"/>
    </row>
    <row r="3109" s="64" customFormat="1" ht="13.5" spans="5:5">
      <c r="E3109" s="126"/>
    </row>
    <row r="3110" s="64" customFormat="1" ht="13.5" spans="5:5">
      <c r="E3110" s="126"/>
    </row>
    <row r="3111" s="64" customFormat="1" ht="13.5" spans="5:5">
      <c r="E3111" s="126"/>
    </row>
    <row r="3112" s="64" customFormat="1" ht="13.5" spans="5:5">
      <c r="E3112" s="126"/>
    </row>
    <row r="3113" s="64" customFormat="1" ht="13.5" spans="5:5">
      <c r="E3113" s="126"/>
    </row>
    <row r="3114" s="64" customFormat="1" ht="13.5" spans="5:5">
      <c r="E3114" s="126"/>
    </row>
    <row r="3115" s="64" customFormat="1" ht="13.5" spans="5:5">
      <c r="E3115" s="126"/>
    </row>
    <row r="3116" s="64" customFormat="1" ht="13.5" spans="5:5">
      <c r="E3116" s="126"/>
    </row>
    <row r="3117" s="64" customFormat="1" ht="13.5" spans="5:5">
      <c r="E3117" s="126"/>
    </row>
    <row r="3118" s="64" customFormat="1" ht="13.5" spans="5:5">
      <c r="E3118" s="126"/>
    </row>
    <row r="3119" s="64" customFormat="1" ht="13.5" spans="5:5">
      <c r="E3119" s="126"/>
    </row>
    <row r="3120" s="64" customFormat="1" ht="13.5" spans="5:5">
      <c r="E3120" s="126"/>
    </row>
    <row r="3121" s="64" customFormat="1" ht="13.5" spans="5:5">
      <c r="E3121" s="126"/>
    </row>
    <row r="3122" s="64" customFormat="1" ht="13.5" spans="5:5">
      <c r="E3122" s="126"/>
    </row>
    <row r="3123" s="64" customFormat="1" ht="13.5" spans="5:5">
      <c r="E3123" s="126"/>
    </row>
    <row r="3124" s="64" customFormat="1" ht="13.5" spans="5:5">
      <c r="E3124" s="126"/>
    </row>
    <row r="3125" s="64" customFormat="1" ht="13.5" spans="5:5">
      <c r="E3125" s="126"/>
    </row>
    <row r="3126" s="64" customFormat="1" ht="13.5" spans="5:5">
      <c r="E3126" s="126"/>
    </row>
    <row r="3127" s="64" customFormat="1" ht="13.5" spans="5:5">
      <c r="E3127" s="126"/>
    </row>
    <row r="3128" s="64" customFormat="1" ht="13.5" spans="5:5">
      <c r="E3128" s="126"/>
    </row>
    <row r="3129" s="64" customFormat="1" ht="13.5" spans="5:5">
      <c r="E3129" s="126"/>
    </row>
    <row r="3130" s="64" customFormat="1" ht="13.5" spans="5:5">
      <c r="E3130" s="126"/>
    </row>
    <row r="3131" s="64" customFormat="1" ht="13.5" spans="5:5">
      <c r="E3131" s="126"/>
    </row>
    <row r="3132" s="64" customFormat="1" ht="13.5" spans="5:5">
      <c r="E3132" s="126"/>
    </row>
    <row r="3133" s="64" customFormat="1" ht="13.5" spans="5:5">
      <c r="E3133" s="126"/>
    </row>
    <row r="3134" s="64" customFormat="1" ht="13.5" spans="5:5">
      <c r="E3134" s="126"/>
    </row>
    <row r="3135" s="64" customFormat="1" ht="13.5" spans="5:5">
      <c r="E3135" s="126"/>
    </row>
    <row r="3136" s="64" customFormat="1" ht="13.5" spans="5:5">
      <c r="E3136" s="126"/>
    </row>
    <row r="3137" s="64" customFormat="1" ht="13.5" spans="5:5">
      <c r="E3137" s="126"/>
    </row>
    <row r="3138" s="64" customFormat="1" ht="13.5" spans="5:5">
      <c r="E3138" s="126"/>
    </row>
    <row r="3139" s="64" customFormat="1" ht="13.5" spans="5:5">
      <c r="E3139" s="126"/>
    </row>
    <row r="3140" s="64" customFormat="1" ht="13.5" spans="5:5">
      <c r="E3140" s="126"/>
    </row>
    <row r="3141" s="64" customFormat="1" ht="13.5" spans="5:5">
      <c r="E3141" s="126"/>
    </row>
    <row r="3142" s="64" customFormat="1" ht="13.5" spans="5:5">
      <c r="E3142" s="126"/>
    </row>
    <row r="3143" s="64" customFormat="1" ht="13.5" spans="5:5">
      <c r="E3143" s="126"/>
    </row>
    <row r="3144" s="64" customFormat="1" ht="13.5" spans="5:5">
      <c r="E3144" s="126"/>
    </row>
    <row r="3145" s="64" customFormat="1" ht="13.5" spans="5:5">
      <c r="E3145" s="126"/>
    </row>
    <row r="3146" s="64" customFormat="1" ht="13.5" spans="5:5">
      <c r="E3146" s="126"/>
    </row>
    <row r="3147" s="64" customFormat="1" ht="13.5" spans="5:5">
      <c r="E3147" s="126"/>
    </row>
    <row r="3148" s="64" customFormat="1" ht="13.5" spans="5:5">
      <c r="E3148" s="126"/>
    </row>
    <row r="3149" s="64" customFormat="1" ht="13.5" spans="5:5">
      <c r="E3149" s="126"/>
    </row>
    <row r="3150" s="64" customFormat="1" ht="13.5" spans="5:5">
      <c r="E3150" s="126"/>
    </row>
    <row r="3151" s="64" customFormat="1" ht="13.5" spans="5:5">
      <c r="E3151" s="126"/>
    </row>
    <row r="3152" s="64" customFormat="1" ht="13.5" spans="5:5">
      <c r="E3152" s="126"/>
    </row>
    <row r="3153" s="64" customFormat="1" ht="13.5" spans="5:5">
      <c r="E3153" s="126"/>
    </row>
    <row r="3154" s="64" customFormat="1" ht="13.5" spans="5:5">
      <c r="E3154" s="126"/>
    </row>
    <row r="3155" s="64" customFormat="1" ht="13.5" spans="5:5">
      <c r="E3155" s="126"/>
    </row>
    <row r="3156" s="64" customFormat="1" ht="13.5" spans="5:5">
      <c r="E3156" s="126"/>
    </row>
    <row r="3157" s="64" customFormat="1" ht="13.5" spans="5:5">
      <c r="E3157" s="126"/>
    </row>
    <row r="3158" s="64" customFormat="1" ht="13.5" spans="5:5">
      <c r="E3158" s="126"/>
    </row>
    <row r="3159" s="64" customFormat="1" ht="13.5" spans="5:5">
      <c r="E3159" s="126"/>
    </row>
    <row r="3160" s="64" customFormat="1" ht="13.5" spans="5:5">
      <c r="E3160" s="126"/>
    </row>
    <row r="3161" s="64" customFormat="1" ht="13.5" spans="5:5">
      <c r="E3161" s="126"/>
    </row>
    <row r="3162" s="64" customFormat="1" ht="13.5" spans="5:5">
      <c r="E3162" s="126"/>
    </row>
    <row r="3163" s="64" customFormat="1" ht="13.5" spans="5:5">
      <c r="E3163" s="126"/>
    </row>
    <row r="3164" s="64" customFormat="1" ht="13.5" spans="5:5">
      <c r="E3164" s="126"/>
    </row>
    <row r="3165" s="64" customFormat="1" ht="13.5" spans="5:5">
      <c r="E3165" s="126"/>
    </row>
    <row r="3166" s="64" customFormat="1" ht="13.5" spans="5:5">
      <c r="E3166" s="126"/>
    </row>
    <row r="3167" s="64" customFormat="1" ht="13.5" spans="5:5">
      <c r="E3167" s="126"/>
    </row>
    <row r="3168" s="64" customFormat="1" ht="13.5" spans="5:5">
      <c r="E3168" s="126"/>
    </row>
    <row r="3169" s="64" customFormat="1" ht="13.5" spans="5:5">
      <c r="E3169" s="126"/>
    </row>
    <row r="3170" s="64" customFormat="1" ht="13.5" spans="5:5">
      <c r="E3170" s="126"/>
    </row>
    <row r="3171" s="64" customFormat="1" ht="13.5" spans="5:5">
      <c r="E3171" s="126"/>
    </row>
    <row r="3172" s="64" customFormat="1" ht="13.5" spans="5:5">
      <c r="E3172" s="126"/>
    </row>
    <row r="3173" s="64" customFormat="1" ht="13.5" spans="5:5">
      <c r="E3173" s="126"/>
    </row>
    <row r="3174" s="64" customFormat="1" ht="13.5" spans="5:5">
      <c r="E3174" s="126"/>
    </row>
    <row r="3175" s="64" customFormat="1" ht="13.5" spans="5:5">
      <c r="E3175" s="126"/>
    </row>
    <row r="3176" s="64" customFormat="1" ht="13.5" spans="5:5">
      <c r="E3176" s="126"/>
    </row>
    <row r="3177" s="64" customFormat="1" ht="13.5" spans="5:5">
      <c r="E3177" s="126"/>
    </row>
    <row r="3178" s="64" customFormat="1" ht="13.5" spans="5:5">
      <c r="E3178" s="126"/>
    </row>
    <row r="3179" s="64" customFormat="1" ht="13.5" spans="5:5">
      <c r="E3179" s="126"/>
    </row>
    <row r="3180" s="64" customFormat="1" ht="13.5" spans="5:5">
      <c r="E3180" s="126"/>
    </row>
    <row r="3181" s="64" customFormat="1" ht="13.5" spans="5:5">
      <c r="E3181" s="126"/>
    </row>
    <row r="3182" s="64" customFormat="1" ht="13.5" spans="5:5">
      <c r="E3182" s="126"/>
    </row>
    <row r="3183" s="64" customFormat="1" ht="13.5" spans="5:5">
      <c r="E3183" s="126"/>
    </row>
    <row r="3184" s="64" customFormat="1" ht="13.5" spans="5:5">
      <c r="E3184" s="126"/>
    </row>
    <row r="3185" s="64" customFormat="1" ht="13.5" spans="5:5">
      <c r="E3185" s="126"/>
    </row>
    <row r="3186" s="64" customFormat="1" ht="13.5" spans="5:5">
      <c r="E3186" s="126"/>
    </row>
    <row r="3187" s="64" customFormat="1" ht="13.5" spans="5:5">
      <c r="E3187" s="126"/>
    </row>
    <row r="3188" s="64" customFormat="1" ht="13.5" spans="5:5">
      <c r="E3188" s="126"/>
    </row>
    <row r="3189" s="64" customFormat="1" ht="13.5" spans="5:5">
      <c r="E3189" s="126"/>
    </row>
    <row r="3190" s="64" customFormat="1" ht="13.5" spans="5:5">
      <c r="E3190" s="126"/>
    </row>
    <row r="3191" s="64" customFormat="1" ht="13.5" spans="5:5">
      <c r="E3191" s="126"/>
    </row>
    <row r="3192" s="64" customFormat="1" ht="13.5" spans="5:5">
      <c r="E3192" s="126"/>
    </row>
    <row r="3193" s="64" customFormat="1" ht="13.5" spans="5:5">
      <c r="E3193" s="126"/>
    </row>
    <row r="3194" s="64" customFormat="1" ht="13.5" spans="5:5">
      <c r="E3194" s="126"/>
    </row>
    <row r="3195" s="64" customFormat="1" ht="13.5" spans="5:5">
      <c r="E3195" s="126"/>
    </row>
    <row r="3196" s="64" customFormat="1" ht="13.5" spans="5:5">
      <c r="E3196" s="126"/>
    </row>
    <row r="3197" s="64" customFormat="1" ht="13.5" spans="5:5">
      <c r="E3197" s="126"/>
    </row>
    <row r="3198" s="64" customFormat="1" ht="13.5" spans="5:5">
      <c r="E3198" s="126"/>
    </row>
    <row r="3199" s="64" customFormat="1" ht="13.5" spans="5:5">
      <c r="E3199" s="126"/>
    </row>
    <row r="3200" s="64" customFormat="1" ht="13.5" spans="5:5">
      <c r="E3200" s="126"/>
    </row>
    <row r="3201" s="64" customFormat="1" ht="13.5" spans="5:5">
      <c r="E3201" s="126"/>
    </row>
    <row r="3202" s="64" customFormat="1" ht="13.5" spans="5:5">
      <c r="E3202" s="126"/>
    </row>
    <row r="3203" s="64" customFormat="1" ht="13.5" spans="5:5">
      <c r="E3203" s="126"/>
    </row>
    <row r="3204" s="64" customFormat="1" ht="13.5" spans="5:5">
      <c r="E3204" s="126"/>
    </row>
    <row r="3205" s="64" customFormat="1" ht="13.5" spans="5:5">
      <c r="E3205" s="126"/>
    </row>
    <row r="3206" s="64" customFormat="1" ht="13.5" spans="5:5">
      <c r="E3206" s="126"/>
    </row>
    <row r="3207" s="64" customFormat="1" ht="13.5" spans="5:5">
      <c r="E3207" s="126"/>
    </row>
    <row r="3208" s="64" customFormat="1" ht="13.5" spans="5:5">
      <c r="E3208" s="126"/>
    </row>
    <row r="3209" s="64" customFormat="1" ht="13.5" spans="5:5">
      <c r="E3209" s="126"/>
    </row>
    <row r="3210" s="64" customFormat="1" ht="13.5" spans="5:5">
      <c r="E3210" s="126"/>
    </row>
    <row r="3211" s="64" customFormat="1" ht="13.5" spans="5:5">
      <c r="E3211" s="126"/>
    </row>
    <row r="3212" s="64" customFormat="1" ht="13.5" spans="5:5">
      <c r="E3212" s="126"/>
    </row>
    <row r="3213" s="64" customFormat="1" ht="13.5" spans="5:5">
      <c r="E3213" s="126"/>
    </row>
    <row r="3214" s="64" customFormat="1" ht="13.5" spans="5:5">
      <c r="E3214" s="126"/>
    </row>
    <row r="3215" s="64" customFormat="1" ht="13.5" spans="5:5">
      <c r="E3215" s="126"/>
    </row>
    <row r="3216" s="64" customFormat="1" ht="13.5" spans="5:5">
      <c r="E3216" s="126"/>
    </row>
    <row r="3217" s="64" customFormat="1" ht="13.5" spans="5:5">
      <c r="E3217" s="126"/>
    </row>
    <row r="3218" s="64" customFormat="1" ht="13.5" spans="5:5">
      <c r="E3218" s="126"/>
    </row>
    <row r="3219" s="64" customFormat="1" ht="13.5" spans="5:5">
      <c r="E3219" s="126"/>
    </row>
    <row r="3220" s="64" customFormat="1" ht="13.5" spans="5:5">
      <c r="E3220" s="126"/>
    </row>
    <row r="3221" s="64" customFormat="1" ht="13.5" spans="5:5">
      <c r="E3221" s="126"/>
    </row>
    <row r="3222" s="64" customFormat="1" ht="13.5" spans="5:5">
      <c r="E3222" s="126"/>
    </row>
    <row r="3223" s="64" customFormat="1" ht="13.5" spans="5:5">
      <c r="E3223" s="126"/>
    </row>
    <row r="3224" s="64" customFormat="1" ht="13.5" spans="5:5">
      <c r="E3224" s="126"/>
    </row>
    <row r="3225" s="64" customFormat="1" ht="13.5" spans="5:5">
      <c r="E3225" s="126"/>
    </row>
    <row r="3226" s="64" customFormat="1" ht="13.5" spans="5:5">
      <c r="E3226" s="126"/>
    </row>
    <row r="3227" s="64" customFormat="1" ht="13.5" spans="5:5">
      <c r="E3227" s="126"/>
    </row>
    <row r="3228" s="64" customFormat="1" ht="13.5" spans="5:5">
      <c r="E3228" s="126"/>
    </row>
    <row r="3229" s="64" customFormat="1" ht="13.5" spans="5:5">
      <c r="E3229" s="126"/>
    </row>
    <row r="3230" s="64" customFormat="1" ht="13.5" spans="5:5">
      <c r="E3230" s="126"/>
    </row>
    <row r="3231" s="64" customFormat="1" ht="13.5" spans="5:5">
      <c r="E3231" s="126"/>
    </row>
    <row r="3232" s="64" customFormat="1" ht="13.5" spans="5:5">
      <c r="E3232" s="126"/>
    </row>
    <row r="3233" s="64" customFormat="1" ht="13.5" spans="5:5">
      <c r="E3233" s="126"/>
    </row>
    <row r="3234" s="64" customFormat="1" ht="13.5" spans="5:5">
      <c r="E3234" s="126"/>
    </row>
    <row r="3235" s="64" customFormat="1" ht="13.5" spans="5:5">
      <c r="E3235" s="126"/>
    </row>
    <row r="3236" s="64" customFormat="1" ht="13.5" spans="5:5">
      <c r="E3236" s="126"/>
    </row>
    <row r="3237" s="64" customFormat="1" ht="13.5" spans="5:5">
      <c r="E3237" s="126"/>
    </row>
    <row r="3238" s="64" customFormat="1" ht="13.5" spans="5:5">
      <c r="E3238" s="126"/>
    </row>
    <row r="3239" s="64" customFormat="1" ht="13.5" spans="5:5">
      <c r="E3239" s="126"/>
    </row>
    <row r="3240" s="64" customFormat="1" ht="13.5" spans="5:5">
      <c r="E3240" s="126"/>
    </row>
    <row r="3241" s="64" customFormat="1" ht="13.5" spans="5:5">
      <c r="E3241" s="126"/>
    </row>
    <row r="3242" s="64" customFormat="1" ht="13.5" spans="5:5">
      <c r="E3242" s="126"/>
    </row>
    <row r="3243" s="64" customFormat="1" ht="13.5" spans="5:5">
      <c r="E3243" s="126"/>
    </row>
    <row r="3244" s="64" customFormat="1" ht="13.5" spans="5:5">
      <c r="E3244" s="126"/>
    </row>
    <row r="3245" s="64" customFormat="1" ht="13.5" spans="5:5">
      <c r="E3245" s="126"/>
    </row>
    <row r="3246" s="64" customFormat="1" ht="13.5" spans="5:5">
      <c r="E3246" s="126"/>
    </row>
    <row r="3247" s="64" customFormat="1" ht="13.5" spans="5:5">
      <c r="E3247" s="126"/>
    </row>
    <row r="3248" s="64" customFormat="1" ht="13.5" spans="5:5">
      <c r="E3248" s="126"/>
    </row>
    <row r="3249" s="64" customFormat="1" ht="13.5" spans="5:5">
      <c r="E3249" s="126"/>
    </row>
    <row r="3250" s="64" customFormat="1" ht="13.5" spans="5:5">
      <c r="E3250" s="126"/>
    </row>
    <row r="3251" s="64" customFormat="1" ht="13.5" spans="5:5">
      <c r="E3251" s="126"/>
    </row>
    <row r="3252" s="64" customFormat="1" ht="13.5" spans="5:5">
      <c r="E3252" s="126"/>
    </row>
    <row r="3253" s="64" customFormat="1" ht="13.5" spans="5:5">
      <c r="E3253" s="126"/>
    </row>
    <row r="3254" s="64" customFormat="1" ht="13.5" spans="5:5">
      <c r="E3254" s="126"/>
    </row>
    <row r="3255" s="64" customFormat="1" ht="13.5" spans="5:5">
      <c r="E3255" s="126"/>
    </row>
    <row r="3256" s="64" customFormat="1" ht="13.5" spans="5:5">
      <c r="E3256" s="126"/>
    </row>
    <row r="3257" s="64" customFormat="1" ht="13.5" spans="5:5">
      <c r="E3257" s="126"/>
    </row>
    <row r="3258" s="64" customFormat="1" ht="13.5" spans="5:5">
      <c r="E3258" s="126"/>
    </row>
    <row r="3259" s="64" customFormat="1" ht="13.5" spans="5:5">
      <c r="E3259" s="126"/>
    </row>
    <row r="3260" s="64" customFormat="1" ht="13.5" spans="5:5">
      <c r="E3260" s="126"/>
    </row>
    <row r="3261" s="64" customFormat="1" ht="13.5" spans="5:5">
      <c r="E3261" s="126"/>
    </row>
    <row r="3262" s="64" customFormat="1" ht="13.5" spans="5:5">
      <c r="E3262" s="126"/>
    </row>
    <row r="3263" s="64" customFormat="1" ht="13.5" spans="5:5">
      <c r="E3263" s="126"/>
    </row>
    <row r="3264" s="64" customFormat="1" ht="13.5" spans="5:5">
      <c r="E3264" s="126"/>
    </row>
    <row r="3265" s="64" customFormat="1" ht="13.5" spans="5:5">
      <c r="E3265" s="126"/>
    </row>
    <row r="3266" s="64" customFormat="1" ht="13.5" spans="5:5">
      <c r="E3266" s="126"/>
    </row>
    <row r="3267" s="64" customFormat="1" ht="13.5" spans="5:5">
      <c r="E3267" s="126"/>
    </row>
    <row r="3268" s="64" customFormat="1" ht="13.5" spans="5:5">
      <c r="E3268" s="126"/>
    </row>
    <row r="3269" s="64" customFormat="1" ht="13.5" spans="5:5">
      <c r="E3269" s="126"/>
    </row>
    <row r="3270" s="64" customFormat="1" ht="13.5" spans="5:5">
      <c r="E3270" s="126"/>
    </row>
    <row r="3271" s="64" customFormat="1" ht="13.5" spans="5:5">
      <c r="E3271" s="126"/>
    </row>
    <row r="3272" s="64" customFormat="1" ht="13.5" spans="5:5">
      <c r="E3272" s="126"/>
    </row>
    <row r="3273" s="64" customFormat="1" ht="13.5" spans="5:5">
      <c r="E3273" s="126"/>
    </row>
    <row r="3274" s="64" customFormat="1" ht="13.5" spans="5:5">
      <c r="E3274" s="126"/>
    </row>
    <row r="3275" s="64" customFormat="1" ht="13.5" spans="5:5">
      <c r="E3275" s="126"/>
    </row>
    <row r="3276" s="64" customFormat="1" ht="13.5" spans="5:5">
      <c r="E3276" s="126"/>
    </row>
    <row r="3277" s="64" customFormat="1" ht="13.5" spans="5:5">
      <c r="E3277" s="126"/>
    </row>
    <row r="3278" s="64" customFormat="1" ht="13.5" spans="5:5">
      <c r="E3278" s="126"/>
    </row>
    <row r="3279" s="64" customFormat="1" ht="13.5" spans="5:5">
      <c r="E3279" s="126"/>
    </row>
    <row r="3280" s="64" customFormat="1" ht="13.5" spans="5:5">
      <c r="E3280" s="126"/>
    </row>
    <row r="3281" s="64" customFormat="1" ht="13.5" spans="5:5">
      <c r="E3281" s="126"/>
    </row>
    <row r="3282" s="64" customFormat="1" ht="13.5" spans="5:5">
      <c r="E3282" s="126"/>
    </row>
    <row r="3283" s="64" customFormat="1" ht="13.5" spans="5:5">
      <c r="E3283" s="126"/>
    </row>
    <row r="3284" s="64" customFormat="1" ht="13.5" spans="5:5">
      <c r="E3284" s="126"/>
    </row>
    <row r="3285" s="64" customFormat="1" ht="13.5" spans="5:5">
      <c r="E3285" s="126"/>
    </row>
    <row r="3286" s="64" customFormat="1" ht="13.5" spans="5:5">
      <c r="E3286" s="126"/>
    </row>
    <row r="3287" s="64" customFormat="1" ht="13.5" spans="5:5">
      <c r="E3287" s="126"/>
    </row>
    <row r="3288" s="64" customFormat="1" ht="13.5" spans="5:5">
      <c r="E3288" s="126"/>
    </row>
    <row r="3289" s="64" customFormat="1" ht="13.5" spans="5:5">
      <c r="E3289" s="126"/>
    </row>
    <row r="3290" s="64" customFormat="1" ht="13.5" spans="5:5">
      <c r="E3290" s="126"/>
    </row>
    <row r="3291" s="64" customFormat="1" ht="13.5" spans="5:5">
      <c r="E3291" s="126"/>
    </row>
    <row r="3292" s="64" customFormat="1" ht="13.5" spans="5:5">
      <c r="E3292" s="126"/>
    </row>
    <row r="3293" s="64" customFormat="1" ht="13.5" spans="5:5">
      <c r="E3293" s="126"/>
    </row>
    <row r="3294" s="64" customFormat="1" ht="13.5" spans="5:5">
      <c r="E3294" s="126"/>
    </row>
    <row r="3295" s="64" customFormat="1" ht="13.5" spans="5:5">
      <c r="E3295" s="126"/>
    </row>
    <row r="3296" s="64" customFormat="1" ht="13.5" spans="5:5">
      <c r="E3296" s="126"/>
    </row>
    <row r="3297" s="64" customFormat="1" ht="13.5" spans="5:5">
      <c r="E3297" s="126"/>
    </row>
    <row r="3298" s="64" customFormat="1" ht="13.5" spans="5:5">
      <c r="E3298" s="126"/>
    </row>
    <row r="3299" s="64" customFormat="1" ht="13.5" spans="5:5">
      <c r="E3299" s="126"/>
    </row>
    <row r="3300" s="64" customFormat="1" ht="13.5" spans="5:5">
      <c r="E3300" s="126"/>
    </row>
    <row r="3301" s="64" customFormat="1" ht="13.5" spans="5:5">
      <c r="E3301" s="126"/>
    </row>
    <row r="3302" s="64" customFormat="1" ht="13.5" spans="5:5">
      <c r="E3302" s="126"/>
    </row>
    <row r="3303" s="64" customFormat="1" ht="13.5" spans="5:5">
      <c r="E3303" s="126"/>
    </row>
    <row r="3304" s="64" customFormat="1" ht="13.5" spans="5:5">
      <c r="E3304" s="126"/>
    </row>
    <row r="3305" s="64" customFormat="1" ht="13.5" spans="5:5">
      <c r="E3305" s="126"/>
    </row>
    <row r="3306" s="64" customFormat="1" ht="13.5" spans="5:5">
      <c r="E3306" s="126"/>
    </row>
    <row r="3307" s="64" customFormat="1" ht="13.5" spans="5:5">
      <c r="E3307" s="126"/>
    </row>
    <row r="3308" s="64" customFormat="1" ht="13.5" spans="5:5">
      <c r="E3308" s="126"/>
    </row>
    <row r="3309" s="64" customFormat="1" ht="13.5" spans="5:5">
      <c r="E3309" s="126"/>
    </row>
    <row r="3310" s="64" customFormat="1" ht="13.5" spans="5:5">
      <c r="E3310" s="126"/>
    </row>
    <row r="3311" s="64" customFormat="1" ht="13.5" spans="5:5">
      <c r="E3311" s="126"/>
    </row>
    <row r="3312" s="64" customFormat="1" ht="13.5" spans="5:5">
      <c r="E3312" s="126"/>
    </row>
    <row r="3313" s="64" customFormat="1" ht="13.5" spans="5:5">
      <c r="E3313" s="126"/>
    </row>
    <row r="3314" s="64" customFormat="1" ht="13.5" spans="5:5">
      <c r="E3314" s="126"/>
    </row>
    <row r="3315" s="64" customFormat="1" ht="13.5" spans="5:5">
      <c r="E3315" s="126"/>
    </row>
    <row r="3316" s="64" customFormat="1" ht="13.5" spans="5:5">
      <c r="E3316" s="126"/>
    </row>
    <row r="3317" s="64" customFormat="1" ht="13.5" spans="5:5">
      <c r="E3317" s="126"/>
    </row>
    <row r="3318" s="64" customFormat="1" ht="13.5" spans="5:5">
      <c r="E3318" s="126"/>
    </row>
    <row r="3319" s="64" customFormat="1" ht="13.5" spans="5:5">
      <c r="E3319" s="126"/>
    </row>
    <row r="3320" s="64" customFormat="1" ht="13.5" spans="5:5">
      <c r="E3320" s="126"/>
    </row>
    <row r="3321" s="64" customFormat="1" ht="13.5" spans="5:5">
      <c r="E3321" s="126"/>
    </row>
    <row r="3322" s="64" customFormat="1" ht="13.5" spans="5:5">
      <c r="E3322" s="126"/>
    </row>
    <row r="3323" s="64" customFormat="1" ht="13.5" spans="5:5">
      <c r="E3323" s="126"/>
    </row>
    <row r="3324" s="64" customFormat="1" ht="13.5" spans="5:5">
      <c r="E3324" s="126"/>
    </row>
    <row r="3325" s="64" customFormat="1" ht="13.5" spans="5:5">
      <c r="E3325" s="126"/>
    </row>
    <row r="3326" s="64" customFormat="1" ht="13.5" spans="5:5">
      <c r="E3326" s="126"/>
    </row>
    <row r="3327" s="64" customFormat="1" ht="13.5" spans="5:5">
      <c r="E3327" s="126"/>
    </row>
    <row r="3328" s="64" customFormat="1" ht="13.5" spans="5:5">
      <c r="E3328" s="126"/>
    </row>
    <row r="3329" s="64" customFormat="1" ht="13.5" spans="5:5">
      <c r="E3329" s="126"/>
    </row>
    <row r="3330" s="64" customFormat="1" ht="13.5" spans="5:5">
      <c r="E3330" s="126"/>
    </row>
    <row r="3331" s="64" customFormat="1" ht="13.5" spans="5:5">
      <c r="E3331" s="126"/>
    </row>
    <row r="3332" s="64" customFormat="1" ht="13.5" spans="5:5">
      <c r="E3332" s="126"/>
    </row>
    <row r="3333" s="64" customFormat="1" ht="13.5" spans="5:5">
      <c r="E3333" s="126"/>
    </row>
    <row r="3334" s="64" customFormat="1" ht="13.5" spans="5:5">
      <c r="E3334" s="126"/>
    </row>
    <row r="3335" s="64" customFormat="1" ht="13.5" spans="5:5">
      <c r="E3335" s="126"/>
    </row>
    <row r="3336" s="64" customFormat="1" ht="13.5" spans="5:5">
      <c r="E3336" s="126"/>
    </row>
    <row r="3337" s="64" customFormat="1" ht="13.5" spans="5:5">
      <c r="E3337" s="126"/>
    </row>
    <row r="3338" s="64" customFormat="1" ht="13.5" spans="5:5">
      <c r="E3338" s="126"/>
    </row>
    <row r="3339" s="64" customFormat="1" ht="13.5" spans="5:5">
      <c r="E3339" s="126"/>
    </row>
    <row r="3340" s="64" customFormat="1" ht="13.5" spans="5:5">
      <c r="E3340" s="126"/>
    </row>
    <row r="3341" s="64" customFormat="1" ht="13.5" spans="5:5">
      <c r="E3341" s="126"/>
    </row>
    <row r="3342" s="64" customFormat="1" ht="13.5" spans="5:5">
      <c r="E3342" s="126"/>
    </row>
    <row r="3343" s="64" customFormat="1" ht="13.5" spans="5:5">
      <c r="E3343" s="126"/>
    </row>
    <row r="3344" s="64" customFormat="1" ht="13.5" spans="5:5">
      <c r="E3344" s="126"/>
    </row>
    <row r="3345" s="64" customFormat="1" ht="13.5" spans="5:5">
      <c r="E3345" s="126"/>
    </row>
    <row r="3346" s="64" customFormat="1" ht="13.5" spans="5:5">
      <c r="E3346" s="126"/>
    </row>
    <row r="3347" s="64" customFormat="1" ht="13.5" spans="5:5">
      <c r="E3347" s="126"/>
    </row>
    <row r="3348" s="64" customFormat="1" ht="13.5" spans="5:5">
      <c r="E3348" s="126"/>
    </row>
    <row r="3349" s="64" customFormat="1" ht="13.5" spans="5:5">
      <c r="E3349" s="126"/>
    </row>
    <row r="3350" s="64" customFormat="1" ht="13.5" spans="5:5">
      <c r="E3350" s="126"/>
    </row>
    <row r="3351" s="64" customFormat="1" ht="13.5" spans="5:5">
      <c r="E3351" s="126"/>
    </row>
    <row r="3352" s="64" customFormat="1" ht="13.5" spans="5:5">
      <c r="E3352" s="126"/>
    </row>
    <row r="3353" s="64" customFormat="1" ht="13.5" spans="5:5">
      <c r="E3353" s="126"/>
    </row>
    <row r="3354" s="64" customFormat="1" ht="13.5" spans="5:5">
      <c r="E3354" s="126"/>
    </row>
    <row r="3355" s="64" customFormat="1" ht="13.5" spans="5:5">
      <c r="E3355" s="126"/>
    </row>
    <row r="3356" s="64" customFormat="1" ht="13.5" spans="5:5">
      <c r="E3356" s="126"/>
    </row>
    <row r="3357" s="64" customFormat="1" ht="13.5" spans="5:5">
      <c r="E3357" s="126"/>
    </row>
    <row r="3358" s="64" customFormat="1" ht="13.5" spans="5:5">
      <c r="E3358" s="126"/>
    </row>
    <row r="3359" s="64" customFormat="1" ht="13.5" spans="5:5">
      <c r="E3359" s="126"/>
    </row>
    <row r="3360" s="64" customFormat="1" ht="13.5" spans="5:5">
      <c r="E3360" s="126"/>
    </row>
    <row r="3361" s="64" customFormat="1" ht="13.5" spans="5:5">
      <c r="E3361" s="126"/>
    </row>
    <row r="3362" s="64" customFormat="1" ht="13.5" spans="5:5">
      <c r="E3362" s="126"/>
    </row>
    <row r="3363" s="64" customFormat="1" ht="13.5" spans="5:5">
      <c r="E3363" s="126"/>
    </row>
    <row r="3364" s="64" customFormat="1" ht="13.5" spans="5:5">
      <c r="E3364" s="126"/>
    </row>
    <row r="3365" s="64" customFormat="1" ht="13.5" spans="5:5">
      <c r="E3365" s="126"/>
    </row>
    <row r="3366" s="64" customFormat="1" ht="13.5" spans="5:5">
      <c r="E3366" s="126"/>
    </row>
    <row r="3367" s="64" customFormat="1" ht="13.5" spans="5:5">
      <c r="E3367" s="126"/>
    </row>
    <row r="3368" s="64" customFormat="1" ht="13.5" spans="5:5">
      <c r="E3368" s="126"/>
    </row>
    <row r="3369" s="64" customFormat="1" ht="13.5" spans="5:5">
      <c r="E3369" s="126"/>
    </row>
    <row r="3370" s="64" customFormat="1" ht="13.5" spans="5:5">
      <c r="E3370" s="126"/>
    </row>
    <row r="3371" s="64" customFormat="1" ht="13.5" spans="5:5">
      <c r="E3371" s="126"/>
    </row>
    <row r="3372" s="64" customFormat="1" ht="13.5" spans="5:5">
      <c r="E3372" s="126"/>
    </row>
    <row r="3373" s="64" customFormat="1" ht="13.5" spans="5:5">
      <c r="E3373" s="126"/>
    </row>
    <row r="3374" s="64" customFormat="1" ht="13.5" spans="5:5">
      <c r="E3374" s="126"/>
    </row>
    <row r="3375" s="64" customFormat="1" ht="13.5" spans="5:5">
      <c r="E3375" s="126"/>
    </row>
    <row r="3376" s="64" customFormat="1" ht="13.5" spans="5:5">
      <c r="E3376" s="126"/>
    </row>
    <row r="3377" s="64" customFormat="1" ht="13.5" spans="5:5">
      <c r="E3377" s="126"/>
    </row>
    <row r="3378" s="64" customFormat="1" ht="13.5" spans="5:5">
      <c r="E3378" s="126"/>
    </row>
    <row r="3379" s="64" customFormat="1" ht="13.5" spans="5:5">
      <c r="E3379" s="126"/>
    </row>
    <row r="3380" s="64" customFormat="1" ht="13.5" spans="5:5">
      <c r="E3380" s="126"/>
    </row>
    <row r="3381" s="64" customFormat="1" ht="13.5" spans="5:5">
      <c r="E3381" s="126"/>
    </row>
    <row r="3382" s="64" customFormat="1" ht="13.5" spans="5:5">
      <c r="E3382" s="126"/>
    </row>
    <row r="3383" s="64" customFormat="1" ht="13.5" spans="5:5">
      <c r="E3383" s="126"/>
    </row>
    <row r="3384" s="64" customFormat="1" ht="13.5" spans="5:5">
      <c r="E3384" s="126"/>
    </row>
    <row r="3385" s="64" customFormat="1" ht="13.5" spans="5:5">
      <c r="E3385" s="126"/>
    </row>
    <row r="3386" s="64" customFormat="1" ht="13.5" spans="5:5">
      <c r="E3386" s="126"/>
    </row>
    <row r="3387" s="64" customFormat="1" ht="13.5" spans="5:5">
      <c r="E3387" s="126"/>
    </row>
    <row r="3388" s="64" customFormat="1" ht="13.5" spans="5:5">
      <c r="E3388" s="126"/>
    </row>
    <row r="3389" s="64" customFormat="1" ht="13.5" spans="5:5">
      <c r="E3389" s="126"/>
    </row>
    <row r="3390" s="64" customFormat="1" ht="13.5" spans="5:5">
      <c r="E3390" s="126"/>
    </row>
    <row r="3391" s="64" customFormat="1" ht="13.5" spans="5:5">
      <c r="E3391" s="126"/>
    </row>
    <row r="3392" s="64" customFormat="1" ht="13.5" spans="5:5">
      <c r="E3392" s="126"/>
    </row>
    <row r="3393" s="64" customFormat="1" ht="13.5" spans="5:5">
      <c r="E3393" s="126"/>
    </row>
    <row r="3394" s="64" customFormat="1" ht="13.5" spans="5:5">
      <c r="E3394" s="126"/>
    </row>
    <row r="3395" s="64" customFormat="1" ht="13.5" spans="5:5">
      <c r="E3395" s="126"/>
    </row>
    <row r="3396" s="64" customFormat="1" ht="13.5" spans="5:5">
      <c r="E3396" s="126"/>
    </row>
    <row r="3397" s="64" customFormat="1" ht="13.5" spans="5:5">
      <c r="E3397" s="126"/>
    </row>
    <row r="3398" s="64" customFormat="1" ht="13.5" spans="5:5">
      <c r="E3398" s="126"/>
    </row>
    <row r="3399" s="64" customFormat="1" ht="13.5" spans="5:5">
      <c r="E3399" s="126"/>
    </row>
    <row r="3400" s="64" customFormat="1" ht="13.5" spans="5:5">
      <c r="E3400" s="126"/>
    </row>
    <row r="3401" s="64" customFormat="1" ht="13.5" spans="5:5">
      <c r="E3401" s="126"/>
    </row>
    <row r="3402" s="64" customFormat="1" ht="13.5" spans="5:5">
      <c r="E3402" s="126"/>
    </row>
    <row r="3403" s="64" customFormat="1" ht="13.5" spans="5:5">
      <c r="E3403" s="126"/>
    </row>
    <row r="3404" s="64" customFormat="1" ht="13.5" spans="5:5">
      <c r="E3404" s="126"/>
    </row>
    <row r="3405" s="64" customFormat="1" ht="13.5" spans="5:5">
      <c r="E3405" s="126"/>
    </row>
    <row r="3406" s="64" customFormat="1" ht="13.5" spans="5:5">
      <c r="E3406" s="126"/>
    </row>
    <row r="3407" s="64" customFormat="1" ht="13.5" spans="5:5">
      <c r="E3407" s="126"/>
    </row>
    <row r="3408" s="64" customFormat="1" ht="13.5" spans="5:5">
      <c r="E3408" s="126"/>
    </row>
    <row r="3409" s="64" customFormat="1" ht="13.5" spans="5:5">
      <c r="E3409" s="126"/>
    </row>
    <row r="3410" s="64" customFormat="1" ht="13.5" spans="5:5">
      <c r="E3410" s="126"/>
    </row>
    <row r="3411" s="64" customFormat="1" ht="13.5" spans="5:5">
      <c r="E3411" s="126"/>
    </row>
    <row r="3412" s="64" customFormat="1" ht="13.5" spans="5:5">
      <c r="E3412" s="126"/>
    </row>
    <row r="3413" s="64" customFormat="1" ht="13.5" spans="5:5">
      <c r="E3413" s="126"/>
    </row>
    <row r="3414" s="64" customFormat="1" ht="13.5" spans="5:5">
      <c r="E3414" s="126"/>
    </row>
    <row r="3415" s="64" customFormat="1" ht="13.5" spans="5:5">
      <c r="E3415" s="126"/>
    </row>
    <row r="3416" s="64" customFormat="1" ht="13.5" spans="5:5">
      <c r="E3416" s="126"/>
    </row>
    <row r="3417" s="64" customFormat="1" ht="13.5" spans="5:5">
      <c r="E3417" s="126"/>
    </row>
    <row r="3418" s="64" customFormat="1" ht="13.5" spans="5:5">
      <c r="E3418" s="126"/>
    </row>
    <row r="3419" s="64" customFormat="1" ht="13.5" spans="5:5">
      <c r="E3419" s="126"/>
    </row>
    <row r="3420" s="64" customFormat="1" ht="13.5" spans="5:5">
      <c r="E3420" s="126"/>
    </row>
    <row r="3421" s="64" customFormat="1" ht="13.5" spans="5:5">
      <c r="E3421" s="126"/>
    </row>
    <row r="3422" s="64" customFormat="1" ht="13.5" spans="5:5">
      <c r="E3422" s="126"/>
    </row>
    <row r="3423" s="64" customFormat="1" ht="13.5" spans="5:5">
      <c r="E3423" s="126"/>
    </row>
    <row r="3424" s="64" customFormat="1" ht="13.5" spans="5:5">
      <c r="E3424" s="126"/>
    </row>
    <row r="3425" s="64" customFormat="1" ht="13.5" spans="5:5">
      <c r="E3425" s="126"/>
    </row>
    <row r="3426" s="64" customFormat="1" ht="13.5" spans="5:5">
      <c r="E3426" s="126"/>
    </row>
    <row r="3427" s="64" customFormat="1" ht="13.5" spans="5:5">
      <c r="E3427" s="126"/>
    </row>
    <row r="3428" s="64" customFormat="1" ht="13.5" spans="5:5">
      <c r="E3428" s="126"/>
    </row>
    <row r="3429" s="64" customFormat="1" ht="13.5" spans="5:5">
      <c r="E3429" s="126"/>
    </row>
    <row r="3430" s="64" customFormat="1" ht="13.5" spans="5:5">
      <c r="E3430" s="126"/>
    </row>
    <row r="3431" s="64" customFormat="1" ht="13.5" spans="5:5">
      <c r="E3431" s="126"/>
    </row>
    <row r="3432" s="64" customFormat="1" ht="13.5" spans="5:5">
      <c r="E3432" s="126"/>
    </row>
    <row r="3433" s="64" customFormat="1" ht="13.5" spans="5:5">
      <c r="E3433" s="126"/>
    </row>
    <row r="3434" s="64" customFormat="1" ht="13.5" spans="5:5">
      <c r="E3434" s="126"/>
    </row>
    <row r="3435" s="64" customFormat="1" ht="13.5" spans="5:5">
      <c r="E3435" s="126"/>
    </row>
    <row r="3436" s="64" customFormat="1" ht="13.5" spans="5:5">
      <c r="E3436" s="126"/>
    </row>
    <row r="3437" s="64" customFormat="1" ht="13.5" spans="5:5">
      <c r="E3437" s="126"/>
    </row>
    <row r="3438" s="64" customFormat="1" ht="13.5" spans="5:5">
      <c r="E3438" s="126"/>
    </row>
    <row r="3439" s="64" customFormat="1" ht="13.5" spans="5:5">
      <c r="E3439" s="126"/>
    </row>
    <row r="3440" s="64" customFormat="1" ht="13.5" spans="5:5">
      <c r="E3440" s="126"/>
    </row>
    <row r="3441" s="64" customFormat="1" ht="13.5" spans="5:5">
      <c r="E3441" s="126"/>
    </row>
    <row r="3442" s="64" customFormat="1" ht="13.5" spans="5:5">
      <c r="E3442" s="126"/>
    </row>
    <row r="3443" s="64" customFormat="1" ht="13.5" spans="5:5">
      <c r="E3443" s="126"/>
    </row>
    <row r="3444" s="64" customFormat="1" ht="13.5" spans="5:5">
      <c r="E3444" s="126"/>
    </row>
    <row r="3445" s="64" customFormat="1" ht="13.5" spans="5:5">
      <c r="E3445" s="126"/>
    </row>
    <row r="3446" s="64" customFormat="1" ht="13.5" spans="5:5">
      <c r="E3446" s="126"/>
    </row>
    <row r="3447" s="64" customFormat="1" ht="13.5" spans="5:5">
      <c r="E3447" s="126"/>
    </row>
    <row r="3448" s="64" customFormat="1" ht="13.5" spans="5:5">
      <c r="E3448" s="126"/>
    </row>
    <row r="3449" s="64" customFormat="1" ht="13.5" spans="5:5">
      <c r="E3449" s="126"/>
    </row>
    <row r="3450" s="64" customFormat="1" ht="13.5" spans="5:5">
      <c r="E3450" s="126"/>
    </row>
    <row r="3451" s="64" customFormat="1" ht="13.5" spans="5:5">
      <c r="E3451" s="126"/>
    </row>
    <row r="3452" s="64" customFormat="1" ht="13.5" spans="5:5">
      <c r="E3452" s="126"/>
    </row>
    <row r="3453" s="64" customFormat="1" ht="13.5" spans="5:5">
      <c r="E3453" s="126"/>
    </row>
    <row r="3454" s="64" customFormat="1" ht="13.5" spans="5:5">
      <c r="E3454" s="126"/>
    </row>
    <row r="3455" s="64" customFormat="1" ht="13.5" spans="5:5">
      <c r="E3455" s="126"/>
    </row>
    <row r="3456" s="64" customFormat="1" ht="13.5" spans="5:5">
      <c r="E3456" s="126"/>
    </row>
    <row r="3457" s="64" customFormat="1" ht="13.5" spans="5:5">
      <c r="E3457" s="126"/>
    </row>
    <row r="3458" s="64" customFormat="1" ht="13.5" spans="5:5">
      <c r="E3458" s="126"/>
    </row>
    <row r="3459" s="64" customFormat="1" ht="13.5" spans="5:5">
      <c r="E3459" s="126"/>
    </row>
    <row r="3460" s="64" customFormat="1" ht="13.5" spans="5:5">
      <c r="E3460" s="126"/>
    </row>
    <row r="3461" s="64" customFormat="1" ht="13.5" spans="5:5">
      <c r="E3461" s="126"/>
    </row>
    <row r="3462" s="64" customFormat="1" ht="13.5" spans="5:5">
      <c r="E3462" s="126"/>
    </row>
    <row r="3463" s="64" customFormat="1" ht="13.5" spans="5:5">
      <c r="E3463" s="126"/>
    </row>
    <row r="3464" s="64" customFormat="1" ht="13.5" spans="5:5">
      <c r="E3464" s="126"/>
    </row>
    <row r="3465" s="64" customFormat="1" ht="13.5" spans="5:5">
      <c r="E3465" s="126"/>
    </row>
    <row r="3466" s="64" customFormat="1" ht="13.5" spans="5:5">
      <c r="E3466" s="126"/>
    </row>
    <row r="3467" s="64" customFormat="1" ht="13.5" spans="5:5">
      <c r="E3467" s="126"/>
    </row>
    <row r="3468" s="64" customFormat="1" ht="13.5" spans="5:5">
      <c r="E3468" s="126"/>
    </row>
    <row r="3469" s="64" customFormat="1" ht="13.5" spans="5:5">
      <c r="E3469" s="126"/>
    </row>
    <row r="3470" s="64" customFormat="1" ht="13.5" spans="5:5">
      <c r="E3470" s="126"/>
    </row>
    <row r="3471" s="64" customFormat="1" ht="13.5" spans="5:5">
      <c r="E3471" s="126"/>
    </row>
    <row r="3472" s="64" customFormat="1" ht="13.5" spans="5:5">
      <c r="E3472" s="126"/>
    </row>
    <row r="3473" s="64" customFormat="1" ht="13.5" spans="5:5">
      <c r="E3473" s="126"/>
    </row>
    <row r="3474" s="64" customFormat="1" ht="13.5" spans="5:5">
      <c r="E3474" s="126"/>
    </row>
    <row r="3475" s="64" customFormat="1" ht="13.5" spans="5:5">
      <c r="E3475" s="126"/>
    </row>
    <row r="3476" s="64" customFormat="1" ht="13.5" spans="5:5">
      <c r="E3476" s="126"/>
    </row>
    <row r="3477" s="64" customFormat="1" ht="13.5" spans="5:5">
      <c r="E3477" s="126"/>
    </row>
    <row r="3478" s="64" customFormat="1" ht="13.5" spans="5:5">
      <c r="E3478" s="126"/>
    </row>
    <row r="3479" s="64" customFormat="1" ht="13.5" spans="5:5">
      <c r="E3479" s="126"/>
    </row>
    <row r="3480" s="64" customFormat="1" ht="13.5" spans="5:5">
      <c r="E3480" s="126"/>
    </row>
    <row r="3481" s="64" customFormat="1" ht="13.5" spans="5:5">
      <c r="E3481" s="126"/>
    </row>
    <row r="3482" s="64" customFormat="1" ht="13.5" spans="5:5">
      <c r="E3482" s="126"/>
    </row>
    <row r="3483" s="64" customFormat="1" ht="13.5" spans="5:5">
      <c r="E3483" s="126"/>
    </row>
    <row r="3484" s="64" customFormat="1" ht="13.5" spans="5:5">
      <c r="E3484" s="126"/>
    </row>
    <row r="3485" s="64" customFormat="1" ht="13.5" spans="5:5">
      <c r="E3485" s="126"/>
    </row>
    <row r="3486" s="64" customFormat="1" ht="13.5" spans="5:5">
      <c r="E3486" s="126"/>
    </row>
    <row r="3487" s="64" customFormat="1" ht="13.5" spans="5:5">
      <c r="E3487" s="126"/>
    </row>
    <row r="3488" s="64" customFormat="1" ht="13.5" spans="5:5">
      <c r="E3488" s="126"/>
    </row>
    <row r="3489" s="64" customFormat="1" ht="13.5" spans="5:5">
      <c r="E3489" s="126"/>
    </row>
    <row r="3490" s="64" customFormat="1" ht="13.5" spans="5:5">
      <c r="E3490" s="126"/>
    </row>
    <row r="3491" s="64" customFormat="1" ht="13.5" spans="5:5">
      <c r="E3491" s="126"/>
    </row>
    <row r="3492" s="64" customFormat="1" ht="13.5" spans="5:5">
      <c r="E3492" s="126"/>
    </row>
    <row r="3493" s="64" customFormat="1" ht="13.5" spans="5:5">
      <c r="E3493" s="126"/>
    </row>
    <row r="3494" s="64" customFormat="1" ht="13.5" spans="5:5">
      <c r="E3494" s="126"/>
    </row>
    <row r="3495" s="64" customFormat="1" ht="13.5" spans="5:5">
      <c r="E3495" s="126"/>
    </row>
    <row r="3496" s="64" customFormat="1" ht="13.5" spans="5:5">
      <c r="E3496" s="126"/>
    </row>
    <row r="3497" s="64" customFormat="1" ht="13.5" spans="5:5">
      <c r="E3497" s="126"/>
    </row>
    <row r="3498" s="64" customFormat="1" ht="13.5" spans="5:5">
      <c r="E3498" s="126"/>
    </row>
    <row r="3499" s="64" customFormat="1" ht="13.5" spans="5:5">
      <c r="E3499" s="126"/>
    </row>
    <row r="3500" s="64" customFormat="1" ht="13.5" spans="5:5">
      <c r="E3500" s="126"/>
    </row>
    <row r="3501" s="64" customFormat="1" ht="13.5" spans="5:5">
      <c r="E3501" s="126"/>
    </row>
    <row r="3502" s="64" customFormat="1" ht="13.5" spans="5:5">
      <c r="E3502" s="126"/>
    </row>
    <row r="3503" s="64" customFormat="1" ht="13.5" spans="5:5">
      <c r="E3503" s="126"/>
    </row>
    <row r="3504" s="64" customFormat="1" ht="13.5" spans="5:5">
      <c r="E3504" s="126"/>
    </row>
    <row r="3505" s="64" customFormat="1" ht="13.5" spans="5:5">
      <c r="E3505" s="126"/>
    </row>
    <row r="3506" s="64" customFormat="1" ht="13.5" spans="5:5">
      <c r="E3506" s="126"/>
    </row>
    <row r="3507" s="64" customFormat="1" ht="13.5" spans="5:5">
      <c r="E3507" s="126"/>
    </row>
    <row r="3508" s="64" customFormat="1" ht="13.5" spans="5:5">
      <c r="E3508" s="126"/>
    </row>
    <row r="3509" s="64" customFormat="1" ht="13.5" spans="5:5">
      <c r="E3509" s="126"/>
    </row>
    <row r="3510" s="64" customFormat="1" ht="13.5" spans="5:5">
      <c r="E3510" s="126"/>
    </row>
    <row r="3511" s="64" customFormat="1" ht="13.5" spans="5:5">
      <c r="E3511" s="126"/>
    </row>
    <row r="3512" s="64" customFormat="1" ht="13.5" spans="5:5">
      <c r="E3512" s="126"/>
    </row>
    <row r="3513" s="64" customFormat="1" ht="13.5" spans="5:5">
      <c r="E3513" s="126"/>
    </row>
    <row r="3514" s="64" customFormat="1" ht="13.5" spans="5:5">
      <c r="E3514" s="126"/>
    </row>
    <row r="3515" s="64" customFormat="1" ht="13.5" spans="5:5">
      <c r="E3515" s="126"/>
    </row>
    <row r="3516" s="64" customFormat="1" ht="13.5" spans="5:5">
      <c r="E3516" s="126"/>
    </row>
    <row r="3517" s="64" customFormat="1" ht="13.5" spans="5:5">
      <c r="E3517" s="126"/>
    </row>
    <row r="3518" s="64" customFormat="1" ht="13.5" spans="5:5">
      <c r="E3518" s="126"/>
    </row>
    <row r="3519" s="64" customFormat="1" ht="13.5" spans="5:5">
      <c r="E3519" s="126"/>
    </row>
    <row r="3520" s="64" customFormat="1" ht="13.5" spans="5:5">
      <c r="E3520" s="126"/>
    </row>
    <row r="3521" s="64" customFormat="1" ht="13.5" spans="5:5">
      <c r="E3521" s="126"/>
    </row>
    <row r="3522" s="64" customFormat="1" ht="13.5" spans="5:5">
      <c r="E3522" s="126"/>
    </row>
    <row r="3523" s="64" customFormat="1" ht="13.5" spans="5:5">
      <c r="E3523" s="126"/>
    </row>
    <row r="3524" s="64" customFormat="1" ht="13.5" spans="5:5">
      <c r="E3524" s="126"/>
    </row>
    <row r="3525" s="64" customFormat="1" ht="13.5" spans="5:5">
      <c r="E3525" s="126"/>
    </row>
    <row r="3526" s="64" customFormat="1" ht="13.5" spans="5:5">
      <c r="E3526" s="126"/>
    </row>
    <row r="3527" s="64" customFormat="1" ht="13.5" spans="5:5">
      <c r="E3527" s="126"/>
    </row>
    <row r="3528" s="64" customFormat="1" ht="13.5" spans="5:5">
      <c r="E3528" s="126"/>
    </row>
    <row r="3529" s="64" customFormat="1" ht="13.5" spans="5:5">
      <c r="E3529" s="126"/>
    </row>
    <row r="3530" s="64" customFormat="1" ht="13.5" spans="5:5">
      <c r="E3530" s="126"/>
    </row>
    <row r="3531" s="64" customFormat="1" ht="13.5" spans="5:5">
      <c r="E3531" s="126"/>
    </row>
    <row r="3532" s="64" customFormat="1" ht="13.5" spans="5:5">
      <c r="E3532" s="126"/>
    </row>
    <row r="3533" s="64" customFormat="1" ht="13.5" spans="5:5">
      <c r="E3533" s="126"/>
    </row>
    <row r="3534" s="64" customFormat="1" ht="13.5" spans="5:5">
      <c r="E3534" s="126"/>
    </row>
    <row r="3535" s="64" customFormat="1" ht="13.5" spans="5:5">
      <c r="E3535" s="126"/>
    </row>
    <row r="3536" s="64" customFormat="1" ht="13.5" spans="5:5">
      <c r="E3536" s="126"/>
    </row>
    <row r="3537" s="64" customFormat="1" ht="13.5" spans="5:5">
      <c r="E3537" s="126"/>
    </row>
    <row r="3538" s="64" customFormat="1" ht="13.5" spans="5:5">
      <c r="E3538" s="126"/>
    </row>
    <row r="3539" s="64" customFormat="1" ht="13.5" spans="5:5">
      <c r="E3539" s="126"/>
    </row>
    <row r="3540" s="64" customFormat="1" ht="13.5" spans="5:5">
      <c r="E3540" s="126"/>
    </row>
    <row r="3541" s="64" customFormat="1" ht="13.5" spans="5:5">
      <c r="E3541" s="126"/>
    </row>
    <row r="3542" s="64" customFormat="1" ht="13.5" spans="5:5">
      <c r="E3542" s="126"/>
    </row>
    <row r="3543" s="64" customFormat="1" ht="13.5" spans="5:5">
      <c r="E3543" s="126"/>
    </row>
    <row r="3544" s="64" customFormat="1" ht="13.5" spans="5:5">
      <c r="E3544" s="126"/>
    </row>
    <row r="3545" s="64" customFormat="1" ht="13.5" spans="5:5">
      <c r="E3545" s="126"/>
    </row>
    <row r="3546" s="64" customFormat="1" ht="13.5" spans="5:5">
      <c r="E3546" s="126"/>
    </row>
    <row r="3547" s="64" customFormat="1" ht="13.5" spans="5:5">
      <c r="E3547" s="126"/>
    </row>
    <row r="3548" s="64" customFormat="1" ht="13.5" spans="5:5">
      <c r="E3548" s="126"/>
    </row>
    <row r="3549" s="64" customFormat="1" ht="13.5" spans="5:5">
      <c r="E3549" s="126"/>
    </row>
    <row r="3550" s="64" customFormat="1" ht="13.5" spans="5:5">
      <c r="E3550" s="126"/>
    </row>
    <row r="3551" s="64" customFormat="1" ht="13.5" spans="5:5">
      <c r="E3551" s="126"/>
    </row>
    <row r="3552" s="64" customFormat="1" ht="13.5" spans="5:5">
      <c r="E3552" s="126"/>
    </row>
    <row r="3553" s="64" customFormat="1" ht="13.5" spans="5:5">
      <c r="E3553" s="126"/>
    </row>
    <row r="3554" s="64" customFormat="1" ht="13.5" spans="5:5">
      <c r="E3554" s="126"/>
    </row>
    <row r="3555" s="64" customFormat="1" ht="13.5" spans="5:5">
      <c r="E3555" s="126"/>
    </row>
    <row r="3556" s="64" customFormat="1" ht="13.5" spans="5:5">
      <c r="E3556" s="126"/>
    </row>
    <row r="3557" s="64" customFormat="1" ht="13.5" spans="5:5">
      <c r="E3557" s="126"/>
    </row>
    <row r="3558" s="64" customFormat="1" ht="13.5" spans="5:5">
      <c r="E3558" s="126"/>
    </row>
    <row r="3559" s="64" customFormat="1" ht="13.5" spans="5:5">
      <c r="E3559" s="126"/>
    </row>
    <row r="3560" s="64" customFormat="1" ht="13.5" spans="5:5">
      <c r="E3560" s="126"/>
    </row>
    <row r="3561" s="64" customFormat="1" ht="13.5" spans="5:5">
      <c r="E3561" s="126"/>
    </row>
    <row r="3562" s="64" customFormat="1" ht="13.5" spans="5:5">
      <c r="E3562" s="126"/>
    </row>
    <row r="3563" s="64" customFormat="1" ht="13.5" spans="5:5">
      <c r="E3563" s="126"/>
    </row>
    <row r="3564" s="64" customFormat="1" ht="13.5" spans="5:5">
      <c r="E3564" s="126"/>
    </row>
    <row r="3565" s="64" customFormat="1" ht="13.5" spans="5:5">
      <c r="E3565" s="126"/>
    </row>
    <row r="3566" s="64" customFormat="1" ht="13.5" spans="5:5">
      <c r="E3566" s="126"/>
    </row>
    <row r="3567" s="64" customFormat="1" ht="13.5" spans="5:5">
      <c r="E3567" s="126"/>
    </row>
    <row r="3568" s="64" customFormat="1" ht="13.5" spans="5:5">
      <c r="E3568" s="126"/>
    </row>
    <row r="3569" s="64" customFormat="1" ht="13.5" spans="5:5">
      <c r="E3569" s="126"/>
    </row>
    <row r="3570" s="64" customFormat="1" ht="13.5" spans="5:5">
      <c r="E3570" s="126"/>
    </row>
    <row r="3571" s="64" customFormat="1" ht="13.5" spans="5:5">
      <c r="E3571" s="126"/>
    </row>
    <row r="3572" s="64" customFormat="1" ht="13.5" spans="5:5">
      <c r="E3572" s="126"/>
    </row>
    <row r="3573" s="64" customFormat="1" ht="13.5" spans="5:5">
      <c r="E3573" s="126"/>
    </row>
    <row r="3574" s="64" customFormat="1" ht="13.5" spans="5:5">
      <c r="E3574" s="126"/>
    </row>
    <row r="3575" s="64" customFormat="1" ht="13.5" spans="5:5">
      <c r="E3575" s="126"/>
    </row>
    <row r="3576" s="64" customFormat="1" ht="13.5" spans="5:5">
      <c r="E3576" s="126"/>
    </row>
    <row r="3577" s="64" customFormat="1" ht="13.5" spans="5:5">
      <c r="E3577" s="126"/>
    </row>
    <row r="3578" s="64" customFormat="1" ht="13.5" spans="5:5">
      <c r="E3578" s="126"/>
    </row>
    <row r="3579" s="64" customFormat="1" ht="13.5" spans="5:5">
      <c r="E3579" s="126"/>
    </row>
    <row r="3580" s="64" customFormat="1" ht="13.5" spans="5:5">
      <c r="E3580" s="126"/>
    </row>
    <row r="3581" s="64" customFormat="1" ht="13.5" spans="5:5">
      <c r="E3581" s="126"/>
    </row>
    <row r="3582" s="64" customFormat="1" ht="13.5" spans="5:5">
      <c r="E3582" s="126"/>
    </row>
    <row r="3583" s="64" customFormat="1" ht="13.5" spans="5:5">
      <c r="E3583" s="126"/>
    </row>
    <row r="3584" s="64" customFormat="1" ht="13.5" spans="5:5">
      <c r="E3584" s="126"/>
    </row>
    <row r="3585" s="64" customFormat="1" ht="13.5" spans="5:5">
      <c r="E3585" s="126"/>
    </row>
    <row r="3586" s="64" customFormat="1" ht="13.5" spans="5:5">
      <c r="E3586" s="126"/>
    </row>
    <row r="3587" s="64" customFormat="1" ht="13.5" spans="5:5">
      <c r="E3587" s="126"/>
    </row>
    <row r="3588" s="64" customFormat="1" ht="13.5" spans="5:5">
      <c r="E3588" s="126"/>
    </row>
    <row r="3589" s="64" customFormat="1" ht="13.5" spans="5:5">
      <c r="E3589" s="126"/>
    </row>
    <row r="3590" s="64" customFormat="1" ht="13.5" spans="5:5">
      <c r="E3590" s="126"/>
    </row>
    <row r="3591" s="64" customFormat="1" ht="13.5" spans="5:5">
      <c r="E3591" s="126"/>
    </row>
    <row r="3592" s="64" customFormat="1" ht="13.5" spans="5:5">
      <c r="E3592" s="126"/>
    </row>
    <row r="3593" s="64" customFormat="1" ht="13.5" spans="5:5">
      <c r="E3593" s="126"/>
    </row>
    <row r="3594" s="64" customFormat="1" ht="13.5" spans="5:5">
      <c r="E3594" s="126"/>
    </row>
    <row r="3595" s="64" customFormat="1" ht="13.5" spans="5:5">
      <c r="E3595" s="126"/>
    </row>
    <row r="3596" s="64" customFormat="1" ht="13.5" spans="5:5">
      <c r="E3596" s="126"/>
    </row>
    <row r="3597" s="64" customFormat="1" ht="13.5" spans="5:5">
      <c r="E3597" s="126"/>
    </row>
    <row r="3598" s="64" customFormat="1" ht="13.5" spans="5:5">
      <c r="E3598" s="126"/>
    </row>
    <row r="3599" s="64" customFormat="1" ht="13.5" spans="5:5">
      <c r="E3599" s="126"/>
    </row>
    <row r="3600" s="64" customFormat="1" ht="13.5" spans="5:5">
      <c r="E3600" s="126"/>
    </row>
    <row r="3601" s="64" customFormat="1" ht="13.5" spans="5:5">
      <c r="E3601" s="126"/>
    </row>
    <row r="3602" s="64" customFormat="1" ht="13.5" spans="5:5">
      <c r="E3602" s="126"/>
    </row>
    <row r="3603" s="64" customFormat="1" ht="13.5" spans="5:5">
      <c r="E3603" s="126"/>
    </row>
    <row r="3604" s="64" customFormat="1" ht="13.5" spans="5:5">
      <c r="E3604" s="126"/>
    </row>
    <row r="3605" s="64" customFormat="1" ht="13.5" spans="5:5">
      <c r="E3605" s="126"/>
    </row>
    <row r="3606" s="64" customFormat="1" ht="13.5" spans="5:5">
      <c r="E3606" s="126"/>
    </row>
    <row r="3607" s="64" customFormat="1" ht="13.5" spans="5:5">
      <c r="E3607" s="126"/>
    </row>
    <row r="3608" s="64" customFormat="1" ht="13.5" spans="5:5">
      <c r="E3608" s="126"/>
    </row>
    <row r="3609" s="64" customFormat="1" ht="13.5" spans="5:5">
      <c r="E3609" s="126"/>
    </row>
    <row r="3610" s="64" customFormat="1" ht="13.5" spans="5:5">
      <c r="E3610" s="126"/>
    </row>
    <row r="3611" s="64" customFormat="1" ht="13.5" spans="5:5">
      <c r="E3611" s="126"/>
    </row>
    <row r="3612" s="64" customFormat="1" ht="13.5" spans="5:5">
      <c r="E3612" s="126"/>
    </row>
    <row r="3613" s="64" customFormat="1" ht="13.5" spans="5:5">
      <c r="E3613" s="126"/>
    </row>
    <row r="3614" s="64" customFormat="1" ht="13.5" spans="5:5">
      <c r="E3614" s="126"/>
    </row>
    <row r="3615" s="64" customFormat="1" ht="13.5" spans="5:5">
      <c r="E3615" s="126"/>
    </row>
    <row r="3616" s="64" customFormat="1" ht="13.5" spans="5:5">
      <c r="E3616" s="126"/>
    </row>
    <row r="3617" s="64" customFormat="1" ht="13.5" spans="5:5">
      <c r="E3617" s="126"/>
    </row>
    <row r="3618" s="64" customFormat="1" ht="13.5" spans="5:5">
      <c r="E3618" s="126"/>
    </row>
    <row r="3619" s="64" customFormat="1" ht="13.5" spans="5:5">
      <c r="E3619" s="126"/>
    </row>
    <row r="3620" s="64" customFormat="1" ht="13.5" spans="5:5">
      <c r="E3620" s="126"/>
    </row>
    <row r="3621" s="64" customFormat="1" ht="13.5" spans="5:5">
      <c r="E3621" s="126"/>
    </row>
    <row r="3622" s="64" customFormat="1" ht="13.5" spans="5:5">
      <c r="E3622" s="126"/>
    </row>
    <row r="3623" s="64" customFormat="1" ht="13.5" spans="5:5">
      <c r="E3623" s="126"/>
    </row>
    <row r="3624" s="64" customFormat="1" ht="13.5" spans="5:5">
      <c r="E3624" s="126"/>
    </row>
    <row r="3625" s="64" customFormat="1" ht="13.5" spans="5:5">
      <c r="E3625" s="126"/>
    </row>
    <row r="3626" s="64" customFormat="1" ht="13.5" spans="5:5">
      <c r="E3626" s="126"/>
    </row>
    <row r="3627" s="64" customFormat="1" ht="13.5" spans="5:5">
      <c r="E3627" s="126"/>
    </row>
    <row r="3628" s="64" customFormat="1" ht="13.5" spans="5:5">
      <c r="E3628" s="126"/>
    </row>
    <row r="3629" s="64" customFormat="1" ht="13.5" spans="5:5">
      <c r="E3629" s="126"/>
    </row>
    <row r="3630" s="64" customFormat="1" ht="13.5" spans="5:5">
      <c r="E3630" s="126"/>
    </row>
    <row r="3631" s="64" customFormat="1" ht="13.5" spans="5:5">
      <c r="E3631" s="126"/>
    </row>
    <row r="3632" s="64" customFormat="1" ht="13.5" spans="5:5">
      <c r="E3632" s="126"/>
    </row>
    <row r="3633" s="64" customFormat="1" ht="13.5" spans="5:5">
      <c r="E3633" s="126"/>
    </row>
    <row r="3634" s="64" customFormat="1" ht="13.5" spans="5:5">
      <c r="E3634" s="126"/>
    </row>
    <row r="3635" s="64" customFormat="1" ht="13.5" spans="5:5">
      <c r="E3635" s="126"/>
    </row>
    <row r="3636" s="64" customFormat="1" ht="13.5" spans="5:5">
      <c r="E3636" s="126"/>
    </row>
    <row r="3637" s="64" customFormat="1" ht="13.5" spans="5:5">
      <c r="E3637" s="126"/>
    </row>
    <row r="3638" s="64" customFormat="1" ht="13.5" spans="5:5">
      <c r="E3638" s="126"/>
    </row>
    <row r="3639" s="64" customFormat="1" ht="13.5" spans="5:5">
      <c r="E3639" s="126"/>
    </row>
    <row r="3640" s="64" customFormat="1" ht="13.5" spans="5:5">
      <c r="E3640" s="126"/>
    </row>
    <row r="3641" s="64" customFormat="1" ht="13.5" spans="5:5">
      <c r="E3641" s="126"/>
    </row>
    <row r="3642" s="64" customFormat="1" ht="13.5" spans="5:5">
      <c r="E3642" s="126"/>
    </row>
    <row r="3643" s="64" customFormat="1" ht="13.5" spans="5:5">
      <c r="E3643" s="126"/>
    </row>
    <row r="3644" s="64" customFormat="1" ht="13.5" spans="5:5">
      <c r="E3644" s="126"/>
    </row>
    <row r="3645" s="64" customFormat="1" ht="13.5" spans="5:5">
      <c r="E3645" s="126"/>
    </row>
    <row r="3646" s="64" customFormat="1" ht="13.5" spans="5:5">
      <c r="E3646" s="126"/>
    </row>
    <row r="3647" s="64" customFormat="1" ht="13.5" spans="5:5">
      <c r="E3647" s="126"/>
    </row>
    <row r="3648" s="64" customFormat="1" ht="13.5" spans="5:5">
      <c r="E3648" s="126"/>
    </row>
    <row r="3649" s="64" customFormat="1" ht="13.5" spans="5:5">
      <c r="E3649" s="126"/>
    </row>
    <row r="3650" s="64" customFormat="1" ht="13.5" spans="5:5">
      <c r="E3650" s="126"/>
    </row>
    <row r="3651" s="64" customFormat="1" ht="13.5" spans="5:5">
      <c r="E3651" s="126"/>
    </row>
    <row r="3652" s="64" customFormat="1" ht="13.5" spans="5:5">
      <c r="E3652" s="126"/>
    </row>
    <row r="3653" s="64" customFormat="1" ht="13.5" spans="5:5">
      <c r="E3653" s="126"/>
    </row>
    <row r="3654" s="64" customFormat="1" ht="13.5" spans="5:5">
      <c r="E3654" s="126"/>
    </row>
    <row r="3655" s="64" customFormat="1" ht="13.5" spans="5:5">
      <c r="E3655" s="126"/>
    </row>
    <row r="3656" s="64" customFormat="1" ht="13.5" spans="5:5">
      <c r="E3656" s="126"/>
    </row>
    <row r="3657" s="64" customFormat="1" ht="13.5" spans="5:5">
      <c r="E3657" s="126"/>
    </row>
    <row r="3658" s="64" customFormat="1" ht="13.5" spans="5:5">
      <c r="E3658" s="126"/>
    </row>
    <row r="3659" s="64" customFormat="1" ht="13.5" spans="5:5">
      <c r="E3659" s="126"/>
    </row>
    <row r="3660" s="64" customFormat="1" ht="13.5" spans="5:5">
      <c r="E3660" s="126"/>
    </row>
    <row r="3661" s="64" customFormat="1" ht="13.5" spans="5:5">
      <c r="E3661" s="126"/>
    </row>
    <row r="3662" s="64" customFormat="1" ht="13.5" spans="5:5">
      <c r="E3662" s="126"/>
    </row>
    <row r="3663" s="64" customFormat="1" ht="13.5" spans="5:5">
      <c r="E3663" s="126"/>
    </row>
    <row r="3664" s="64" customFormat="1" ht="13.5" spans="5:5">
      <c r="E3664" s="126"/>
    </row>
    <row r="3665" s="64" customFormat="1" ht="13.5" spans="5:5">
      <c r="E3665" s="126"/>
    </row>
    <row r="3666" s="64" customFormat="1" ht="13.5" spans="5:5">
      <c r="E3666" s="126"/>
    </row>
    <row r="3667" s="64" customFormat="1" ht="13.5" spans="5:5">
      <c r="E3667" s="126"/>
    </row>
    <row r="3668" s="64" customFormat="1" ht="13.5" spans="5:5">
      <c r="E3668" s="126"/>
    </row>
    <row r="3669" s="64" customFormat="1" ht="13.5" spans="5:5">
      <c r="E3669" s="126"/>
    </row>
    <row r="3670" s="64" customFormat="1" ht="13.5" spans="5:5">
      <c r="E3670" s="126"/>
    </row>
    <row r="3671" s="64" customFormat="1" ht="13.5" spans="5:5">
      <c r="E3671" s="126"/>
    </row>
    <row r="3672" s="64" customFormat="1" ht="13.5" spans="5:5">
      <c r="E3672" s="126"/>
    </row>
    <row r="3673" s="64" customFormat="1" ht="13.5" spans="5:5">
      <c r="E3673" s="126"/>
    </row>
    <row r="3674" s="64" customFormat="1" ht="13.5" spans="5:5">
      <c r="E3674" s="126"/>
    </row>
    <row r="3675" s="64" customFormat="1" ht="13.5" spans="5:5">
      <c r="E3675" s="126"/>
    </row>
    <row r="3676" s="64" customFormat="1" ht="13.5" spans="5:5">
      <c r="E3676" s="126"/>
    </row>
    <row r="3677" s="64" customFormat="1" ht="13.5" spans="5:5">
      <c r="E3677" s="126"/>
    </row>
    <row r="3678" s="64" customFormat="1" ht="13.5" spans="5:5">
      <c r="E3678" s="126"/>
    </row>
    <row r="3679" s="64" customFormat="1" ht="13.5" spans="5:5">
      <c r="E3679" s="126"/>
    </row>
    <row r="3680" s="64" customFormat="1" ht="13.5" spans="5:5">
      <c r="E3680" s="126"/>
    </row>
    <row r="3681" s="64" customFormat="1" ht="13.5" spans="5:5">
      <c r="E3681" s="126"/>
    </row>
    <row r="3682" s="64" customFormat="1" ht="13.5" spans="5:5">
      <c r="E3682" s="126"/>
    </row>
    <row r="3683" s="64" customFormat="1" ht="13.5" spans="5:5">
      <c r="E3683" s="126"/>
    </row>
    <row r="3684" s="64" customFormat="1" ht="13.5" spans="5:5">
      <c r="E3684" s="126"/>
    </row>
    <row r="3685" s="64" customFormat="1" ht="13.5" spans="5:5">
      <c r="E3685" s="126"/>
    </row>
    <row r="3686" s="64" customFormat="1" ht="13.5" spans="5:5">
      <c r="E3686" s="126"/>
    </row>
    <row r="3687" s="64" customFormat="1" ht="13.5" spans="5:5">
      <c r="E3687" s="126"/>
    </row>
    <row r="3688" s="64" customFormat="1" ht="13.5" spans="5:5">
      <c r="E3688" s="126"/>
    </row>
    <row r="3689" s="64" customFormat="1" ht="13.5" spans="5:5">
      <c r="E3689" s="126"/>
    </row>
    <row r="3690" s="64" customFormat="1" ht="13.5" spans="5:5">
      <c r="E3690" s="126"/>
    </row>
    <row r="3691" s="64" customFormat="1" ht="13.5" spans="5:5">
      <c r="E3691" s="126"/>
    </row>
    <row r="3692" s="64" customFormat="1" ht="13.5" spans="5:5">
      <c r="E3692" s="126"/>
    </row>
    <row r="3693" s="64" customFormat="1" ht="13.5" spans="5:5">
      <c r="E3693" s="126"/>
    </row>
    <row r="3694" s="64" customFormat="1" ht="13.5" spans="5:5">
      <c r="E3694" s="126"/>
    </row>
    <row r="3695" s="64" customFormat="1" ht="13.5" spans="5:5">
      <c r="E3695" s="126"/>
    </row>
    <row r="3696" s="64" customFormat="1" ht="13.5" spans="5:5">
      <c r="E3696" s="126"/>
    </row>
    <row r="3697" s="64" customFormat="1" ht="13.5" spans="5:5">
      <c r="E3697" s="126"/>
    </row>
    <row r="3698" s="64" customFormat="1" ht="13.5" spans="5:5">
      <c r="E3698" s="126"/>
    </row>
    <row r="3699" s="64" customFormat="1" ht="13.5" spans="5:5">
      <c r="E3699" s="126"/>
    </row>
    <row r="3700" s="64" customFormat="1" ht="13.5" spans="5:5">
      <c r="E3700" s="126"/>
    </row>
    <row r="3701" s="64" customFormat="1" ht="13.5" spans="5:5">
      <c r="E3701" s="126"/>
    </row>
    <row r="3702" s="64" customFormat="1" ht="13.5" spans="5:5">
      <c r="E3702" s="126"/>
    </row>
    <row r="3703" s="64" customFormat="1" ht="13.5" spans="5:5">
      <c r="E3703" s="126"/>
    </row>
    <row r="3704" s="64" customFormat="1" ht="13.5" spans="5:5">
      <c r="E3704" s="126"/>
    </row>
    <row r="3705" s="64" customFormat="1" ht="13.5" spans="5:5">
      <c r="E3705" s="126"/>
    </row>
    <row r="3706" s="64" customFormat="1" ht="13.5" spans="5:5">
      <c r="E3706" s="126"/>
    </row>
    <row r="3707" s="64" customFormat="1" ht="13.5" spans="5:5">
      <c r="E3707" s="126"/>
    </row>
    <row r="3708" s="64" customFormat="1" ht="13.5" spans="5:5">
      <c r="E3708" s="126"/>
    </row>
    <row r="3709" s="64" customFormat="1" ht="13.5" spans="5:5">
      <c r="E3709" s="126"/>
    </row>
    <row r="3710" s="64" customFormat="1" ht="13.5" spans="5:5">
      <c r="E3710" s="126"/>
    </row>
    <row r="3711" s="64" customFormat="1" ht="13.5" spans="5:5">
      <c r="E3711" s="126"/>
    </row>
    <row r="3712" s="64" customFormat="1" ht="13.5" spans="5:5">
      <c r="E3712" s="126"/>
    </row>
    <row r="3713" s="64" customFormat="1" ht="13.5" spans="5:5">
      <c r="E3713" s="126"/>
    </row>
    <row r="3714" s="64" customFormat="1" ht="13.5" spans="5:5">
      <c r="E3714" s="126"/>
    </row>
    <row r="3715" s="64" customFormat="1" ht="13.5" spans="5:5">
      <c r="E3715" s="126"/>
    </row>
    <row r="3716" s="64" customFormat="1" ht="13.5" spans="5:5">
      <c r="E3716" s="126"/>
    </row>
    <row r="3717" s="64" customFormat="1" ht="13.5" spans="5:5">
      <c r="E3717" s="126"/>
    </row>
    <row r="3718" s="64" customFormat="1" ht="13.5" spans="5:5">
      <c r="E3718" s="126"/>
    </row>
    <row r="3719" s="64" customFormat="1" ht="13.5" spans="5:5">
      <c r="E3719" s="126"/>
    </row>
    <row r="3720" s="64" customFormat="1" ht="13.5" spans="5:5">
      <c r="E3720" s="126"/>
    </row>
    <row r="3721" s="64" customFormat="1" ht="13.5" spans="5:5">
      <c r="E3721" s="126"/>
    </row>
    <row r="3722" s="64" customFormat="1" ht="13.5" spans="5:5">
      <c r="E3722" s="126"/>
    </row>
    <row r="3723" s="64" customFormat="1" ht="13.5" spans="5:5">
      <c r="E3723" s="126"/>
    </row>
    <row r="3724" s="64" customFormat="1" ht="13.5" spans="5:5">
      <c r="E3724" s="126"/>
    </row>
    <row r="3725" s="64" customFormat="1" ht="13.5" spans="5:5">
      <c r="E3725" s="126"/>
    </row>
    <row r="3726" s="64" customFormat="1" ht="13.5" spans="5:5">
      <c r="E3726" s="126"/>
    </row>
    <row r="3727" s="64" customFormat="1" ht="13.5" spans="5:5">
      <c r="E3727" s="126"/>
    </row>
    <row r="3728" s="64" customFormat="1" ht="13.5" spans="5:5">
      <c r="E3728" s="126"/>
    </row>
    <row r="3729" s="64" customFormat="1" ht="13.5" spans="5:5">
      <c r="E3729" s="126"/>
    </row>
    <row r="3730" s="64" customFormat="1" ht="13.5" spans="5:5">
      <c r="E3730" s="126"/>
    </row>
    <row r="3731" s="64" customFormat="1" ht="13.5" spans="5:5">
      <c r="E3731" s="126"/>
    </row>
    <row r="3732" s="64" customFormat="1" ht="13.5" spans="5:5">
      <c r="E3732" s="126"/>
    </row>
    <row r="3733" s="64" customFormat="1" ht="13.5" spans="5:5">
      <c r="E3733" s="126"/>
    </row>
    <row r="3734" s="64" customFormat="1" ht="13.5" spans="5:5">
      <c r="E3734" s="126"/>
    </row>
    <row r="3735" s="64" customFormat="1" ht="13.5" spans="5:5">
      <c r="E3735" s="126"/>
    </row>
    <row r="3736" s="64" customFormat="1" ht="13.5" spans="5:5">
      <c r="E3736" s="126"/>
    </row>
    <row r="3737" s="64" customFormat="1" ht="13.5" spans="5:5">
      <c r="E3737" s="126"/>
    </row>
    <row r="3738" s="64" customFormat="1" ht="13.5" spans="5:5">
      <c r="E3738" s="126"/>
    </row>
    <row r="3739" s="64" customFormat="1" ht="13.5" spans="5:5">
      <c r="E3739" s="126"/>
    </row>
    <row r="3740" s="64" customFormat="1" ht="13.5" spans="5:5">
      <c r="E3740" s="126"/>
    </row>
    <row r="3741" s="64" customFormat="1" ht="13.5" spans="5:5">
      <c r="E3741" s="126"/>
    </row>
    <row r="3742" s="64" customFormat="1" ht="13.5" spans="5:5">
      <c r="E3742" s="126"/>
    </row>
    <row r="3743" s="64" customFormat="1" ht="13.5" spans="5:5">
      <c r="E3743" s="126"/>
    </row>
    <row r="3744" s="64" customFormat="1" ht="13.5" spans="5:5">
      <c r="E3744" s="126"/>
    </row>
    <row r="3745" s="64" customFormat="1" ht="13.5" spans="5:5">
      <c r="E3745" s="126"/>
    </row>
    <row r="3746" s="64" customFormat="1" ht="13.5" spans="5:5">
      <c r="E3746" s="126"/>
    </row>
    <row r="3747" s="64" customFormat="1" ht="13.5" spans="5:5">
      <c r="E3747" s="126"/>
    </row>
    <row r="3748" s="64" customFormat="1" ht="13.5" spans="5:5">
      <c r="E3748" s="126"/>
    </row>
    <row r="3749" s="64" customFormat="1" ht="13.5" spans="5:5">
      <c r="E3749" s="126"/>
    </row>
    <row r="3750" s="64" customFormat="1" ht="13.5" spans="5:5">
      <c r="E3750" s="126"/>
    </row>
    <row r="3751" s="64" customFormat="1" ht="13.5" spans="5:5">
      <c r="E3751" s="126"/>
    </row>
    <row r="3752" s="64" customFormat="1" ht="13.5" spans="5:5">
      <c r="E3752" s="126"/>
    </row>
    <row r="3753" s="64" customFormat="1" ht="13.5" spans="5:5">
      <c r="E3753" s="126"/>
    </row>
    <row r="3754" s="64" customFormat="1" ht="13.5" spans="5:5">
      <c r="E3754" s="126"/>
    </row>
    <row r="3755" s="64" customFormat="1" ht="13.5" spans="5:5">
      <c r="E3755" s="126"/>
    </row>
    <row r="3756" s="64" customFormat="1" ht="13.5" spans="5:5">
      <c r="E3756" s="126"/>
    </row>
    <row r="3757" s="64" customFormat="1" ht="13.5" spans="5:5">
      <c r="E3757" s="126"/>
    </row>
    <row r="3758" s="64" customFormat="1" ht="13.5" spans="5:5">
      <c r="E3758" s="126"/>
    </row>
    <row r="3759" s="64" customFormat="1" ht="13.5" spans="5:5">
      <c r="E3759" s="126"/>
    </row>
    <row r="3760" s="64" customFormat="1" ht="13.5" spans="5:5">
      <c r="E3760" s="126"/>
    </row>
    <row r="3761" s="64" customFormat="1" ht="13.5" spans="5:5">
      <c r="E3761" s="126"/>
    </row>
    <row r="3762" s="64" customFormat="1" ht="13.5" spans="5:5">
      <c r="E3762" s="126"/>
    </row>
    <row r="3763" s="64" customFormat="1" ht="13.5" spans="5:5">
      <c r="E3763" s="126"/>
    </row>
    <row r="3764" s="64" customFormat="1" ht="13.5" spans="5:5">
      <c r="E3764" s="126"/>
    </row>
    <row r="3765" s="64" customFormat="1" ht="13.5" spans="5:5">
      <c r="E3765" s="126"/>
    </row>
    <row r="3766" s="64" customFormat="1" ht="13.5" spans="5:5">
      <c r="E3766" s="126"/>
    </row>
    <row r="3767" s="64" customFormat="1" ht="13.5" spans="5:5">
      <c r="E3767" s="126"/>
    </row>
    <row r="3768" s="64" customFormat="1" ht="13.5" spans="5:5">
      <c r="E3768" s="126"/>
    </row>
    <row r="3769" s="64" customFormat="1" ht="13.5" spans="5:5">
      <c r="E3769" s="126"/>
    </row>
    <row r="3770" s="64" customFormat="1" ht="13.5" spans="5:5">
      <c r="E3770" s="126"/>
    </row>
    <row r="3771" s="64" customFormat="1" ht="13.5" spans="5:5">
      <c r="E3771" s="126"/>
    </row>
    <row r="3772" s="64" customFormat="1" ht="13.5" spans="5:5">
      <c r="E3772" s="126"/>
    </row>
    <row r="3773" s="64" customFormat="1" ht="13.5" spans="5:5">
      <c r="E3773" s="126"/>
    </row>
    <row r="3774" s="64" customFormat="1" ht="13.5" spans="5:5">
      <c r="E3774" s="126"/>
    </row>
    <row r="3775" s="64" customFormat="1" ht="13.5" spans="5:5">
      <c r="E3775" s="126"/>
    </row>
    <row r="3776" s="64" customFormat="1" ht="13.5" spans="5:5">
      <c r="E3776" s="126"/>
    </row>
    <row r="3777" s="64" customFormat="1" ht="13.5" spans="5:5">
      <c r="E3777" s="126"/>
    </row>
    <row r="3778" s="64" customFormat="1" ht="13.5" spans="5:5">
      <c r="E3778" s="126"/>
    </row>
    <row r="3779" s="64" customFormat="1" ht="13.5" spans="5:5">
      <c r="E3779" s="126"/>
    </row>
    <row r="3780" s="64" customFormat="1" ht="13.5" spans="5:5">
      <c r="E3780" s="126"/>
    </row>
    <row r="3781" s="64" customFormat="1" ht="13.5" spans="5:5">
      <c r="E3781" s="126"/>
    </row>
    <row r="3782" s="64" customFormat="1" ht="13.5" spans="5:5">
      <c r="E3782" s="126"/>
    </row>
    <row r="3783" s="64" customFormat="1" ht="13.5" spans="5:5">
      <c r="E3783" s="126"/>
    </row>
    <row r="3784" s="64" customFormat="1" ht="13.5" spans="5:5">
      <c r="E3784" s="126"/>
    </row>
    <row r="3785" s="64" customFormat="1" ht="13.5" spans="5:5">
      <c r="E3785" s="126"/>
    </row>
    <row r="3786" s="64" customFormat="1" ht="13.5" spans="5:5">
      <c r="E3786" s="126"/>
    </row>
    <row r="3787" s="64" customFormat="1" ht="13.5" spans="5:5">
      <c r="E3787" s="126"/>
    </row>
    <row r="3788" s="64" customFormat="1" ht="13.5" spans="5:5">
      <c r="E3788" s="126"/>
    </row>
    <row r="3789" s="64" customFormat="1" ht="13.5" spans="5:5">
      <c r="E3789" s="126"/>
    </row>
    <row r="3790" s="64" customFormat="1" ht="13.5" spans="5:5">
      <c r="E3790" s="126"/>
    </row>
    <row r="3791" s="64" customFormat="1" ht="13.5" spans="5:5">
      <c r="E3791" s="126"/>
    </row>
    <row r="3792" s="64" customFormat="1" ht="13.5" spans="5:5">
      <c r="E3792" s="126"/>
    </row>
    <row r="3793" s="64" customFormat="1" ht="13.5" spans="5:5">
      <c r="E3793" s="126"/>
    </row>
    <row r="3794" s="64" customFormat="1" ht="13.5" spans="5:5">
      <c r="E3794" s="126"/>
    </row>
    <row r="3795" s="64" customFormat="1" ht="13.5" spans="5:5">
      <c r="E3795" s="126"/>
    </row>
    <row r="3796" s="64" customFormat="1" ht="13.5" spans="5:5">
      <c r="E3796" s="126"/>
    </row>
    <row r="3797" s="64" customFormat="1" ht="13.5" spans="5:5">
      <c r="E3797" s="126"/>
    </row>
    <row r="3798" s="64" customFormat="1" ht="13.5" spans="5:5">
      <c r="E3798" s="126"/>
    </row>
    <row r="3799" s="64" customFormat="1" ht="13.5" spans="5:5">
      <c r="E3799" s="126"/>
    </row>
    <row r="3800" s="64" customFormat="1" ht="13.5" spans="5:5">
      <c r="E3800" s="126"/>
    </row>
    <row r="3801" s="64" customFormat="1" ht="13.5" spans="5:5">
      <c r="E3801" s="126"/>
    </row>
    <row r="3802" s="64" customFormat="1" ht="13.5" spans="5:5">
      <c r="E3802" s="126"/>
    </row>
    <row r="3803" s="64" customFormat="1" ht="13.5" spans="5:5">
      <c r="E3803" s="126"/>
    </row>
    <row r="3804" s="64" customFormat="1" ht="13.5" spans="5:5">
      <c r="E3804" s="126"/>
    </row>
    <row r="3805" s="64" customFormat="1" ht="13.5" spans="5:5">
      <c r="E3805" s="126"/>
    </row>
    <row r="3806" s="64" customFormat="1" ht="13.5" spans="5:5">
      <c r="E3806" s="126"/>
    </row>
    <row r="3807" s="64" customFormat="1" ht="13.5" spans="5:5">
      <c r="E3807" s="126"/>
    </row>
    <row r="3808" s="64" customFormat="1" ht="13.5" spans="5:5">
      <c r="E3808" s="126"/>
    </row>
    <row r="3809" s="64" customFormat="1" ht="13.5" spans="5:5">
      <c r="E3809" s="126"/>
    </row>
    <row r="3810" s="64" customFormat="1" ht="13.5" spans="5:5">
      <c r="E3810" s="126"/>
    </row>
    <row r="3811" s="64" customFormat="1" ht="13.5" spans="5:5">
      <c r="E3811" s="126"/>
    </row>
    <row r="3812" s="64" customFormat="1" ht="13.5" spans="5:5">
      <c r="E3812" s="126"/>
    </row>
    <row r="3813" s="64" customFormat="1" ht="13.5" spans="5:5">
      <c r="E3813" s="126"/>
    </row>
    <row r="3814" s="64" customFormat="1" ht="13.5" spans="5:5">
      <c r="E3814" s="126"/>
    </row>
    <row r="3815" s="64" customFormat="1" ht="13.5" spans="5:5">
      <c r="E3815" s="126"/>
    </row>
    <row r="3816" s="64" customFormat="1" ht="13.5" spans="5:5">
      <c r="E3816" s="126"/>
    </row>
    <row r="3817" s="64" customFormat="1" ht="13.5" spans="5:5">
      <c r="E3817" s="126"/>
    </row>
    <row r="3818" s="64" customFormat="1" ht="13.5" spans="5:5">
      <c r="E3818" s="126"/>
    </row>
    <row r="3819" s="64" customFormat="1" ht="13.5" spans="5:5">
      <c r="E3819" s="126"/>
    </row>
    <row r="3820" s="64" customFormat="1" ht="13.5" spans="5:5">
      <c r="E3820" s="126"/>
    </row>
    <row r="3821" s="64" customFormat="1" ht="13.5" spans="5:5">
      <c r="E3821" s="126"/>
    </row>
    <row r="3822" s="64" customFormat="1" ht="13.5" spans="5:5">
      <c r="E3822" s="126"/>
    </row>
    <row r="3823" s="64" customFormat="1" ht="13.5" spans="5:5">
      <c r="E3823" s="126"/>
    </row>
    <row r="3824" s="64" customFormat="1" ht="13.5" spans="5:5">
      <c r="E3824" s="126"/>
    </row>
    <row r="3825" s="64" customFormat="1" ht="13.5" spans="5:5">
      <c r="E3825" s="126"/>
    </row>
    <row r="3826" s="64" customFormat="1" ht="13.5" spans="5:5">
      <c r="E3826" s="126"/>
    </row>
    <row r="3827" s="64" customFormat="1" ht="13.5" spans="5:5">
      <c r="E3827" s="126"/>
    </row>
    <row r="3828" s="64" customFormat="1" ht="13.5" spans="5:5">
      <c r="E3828" s="126"/>
    </row>
    <row r="3829" s="64" customFormat="1" ht="13.5" spans="5:5">
      <c r="E3829" s="126"/>
    </row>
    <row r="3830" s="64" customFormat="1" ht="13.5" spans="5:5">
      <c r="E3830" s="126"/>
    </row>
    <row r="3831" s="64" customFormat="1" ht="13.5" spans="5:5">
      <c r="E3831" s="126"/>
    </row>
    <row r="3832" s="64" customFormat="1" ht="13.5" spans="5:5">
      <c r="E3832" s="126"/>
    </row>
    <row r="3833" s="64" customFormat="1" ht="13.5" spans="5:5">
      <c r="E3833" s="126"/>
    </row>
    <row r="3834" s="64" customFormat="1" ht="13.5" spans="5:5">
      <c r="E3834" s="126"/>
    </row>
    <row r="3835" s="64" customFormat="1" ht="13.5" spans="5:5">
      <c r="E3835" s="126"/>
    </row>
    <row r="3836" s="64" customFormat="1" ht="13.5" spans="5:5">
      <c r="E3836" s="126"/>
    </row>
    <row r="3837" s="64" customFormat="1" ht="13.5" spans="5:5">
      <c r="E3837" s="126"/>
    </row>
    <row r="3838" s="64" customFormat="1" ht="13.5" spans="5:5">
      <c r="E3838" s="126"/>
    </row>
    <row r="3839" s="64" customFormat="1" ht="13.5" spans="5:5">
      <c r="E3839" s="126"/>
    </row>
    <row r="3840" s="64" customFormat="1" ht="13.5" spans="5:5">
      <c r="E3840" s="126"/>
    </row>
    <row r="3841" s="64" customFormat="1" ht="13.5" spans="5:5">
      <c r="E3841" s="126"/>
    </row>
    <row r="3842" s="64" customFormat="1" ht="13.5" spans="5:5">
      <c r="E3842" s="126"/>
    </row>
    <row r="3843" s="64" customFormat="1" ht="13.5" spans="5:5">
      <c r="E3843" s="126"/>
    </row>
    <row r="3844" s="64" customFormat="1" ht="13.5" spans="5:5">
      <c r="E3844" s="126"/>
    </row>
    <row r="3845" s="64" customFormat="1" ht="13.5" spans="5:5">
      <c r="E3845" s="126"/>
    </row>
    <row r="3846" s="64" customFormat="1" ht="13.5" spans="5:5">
      <c r="E3846" s="126"/>
    </row>
    <row r="3847" s="64" customFormat="1" ht="13.5" spans="5:5">
      <c r="E3847" s="126"/>
    </row>
    <row r="3848" s="64" customFormat="1" ht="13.5" spans="5:5">
      <c r="E3848" s="126"/>
    </row>
    <row r="3849" s="64" customFormat="1" ht="13.5" spans="5:5">
      <c r="E3849" s="126"/>
    </row>
    <row r="3850" s="64" customFormat="1" ht="13.5" spans="5:5">
      <c r="E3850" s="126"/>
    </row>
    <row r="3851" s="64" customFormat="1" ht="13.5" spans="5:5">
      <c r="E3851" s="126"/>
    </row>
    <row r="3852" s="64" customFormat="1" ht="13.5" spans="5:5">
      <c r="E3852" s="126"/>
    </row>
    <row r="3853" s="64" customFormat="1" ht="13.5" spans="5:5">
      <c r="E3853" s="126"/>
    </row>
    <row r="3854" s="64" customFormat="1" ht="13.5" spans="5:5">
      <c r="E3854" s="126"/>
    </row>
    <row r="3855" s="64" customFormat="1" ht="13.5" spans="5:5">
      <c r="E3855" s="126"/>
    </row>
    <row r="3856" s="64" customFormat="1" ht="13.5" spans="5:5">
      <c r="E3856" s="126"/>
    </row>
    <row r="3857" s="64" customFormat="1" ht="13.5" spans="5:5">
      <c r="E3857" s="126"/>
    </row>
    <row r="3858" s="64" customFormat="1" ht="13.5" spans="5:5">
      <c r="E3858" s="126"/>
    </row>
    <row r="3859" s="64" customFormat="1" ht="13.5" spans="5:5">
      <c r="E3859" s="126"/>
    </row>
    <row r="3860" s="64" customFormat="1" ht="13.5" spans="5:5">
      <c r="E3860" s="126"/>
    </row>
    <row r="3861" s="64" customFormat="1" ht="13.5" spans="5:5">
      <c r="E3861" s="126"/>
    </row>
    <row r="3862" s="64" customFormat="1" ht="13.5" spans="5:5">
      <c r="E3862" s="126"/>
    </row>
    <row r="3863" s="64" customFormat="1" ht="13.5" spans="5:5">
      <c r="E3863" s="126"/>
    </row>
    <row r="3864" s="64" customFormat="1" ht="13.5" spans="5:5">
      <c r="E3864" s="126"/>
    </row>
    <row r="3865" s="64" customFormat="1" ht="13.5" spans="5:5">
      <c r="E3865" s="126"/>
    </row>
    <row r="3866" s="64" customFormat="1" ht="13.5" spans="5:5">
      <c r="E3866" s="126"/>
    </row>
    <row r="3867" s="64" customFormat="1" ht="13.5" spans="5:5">
      <c r="E3867" s="126"/>
    </row>
    <row r="3868" s="64" customFormat="1" ht="13.5" spans="5:5">
      <c r="E3868" s="126"/>
    </row>
    <row r="3869" s="64" customFormat="1" ht="13.5" spans="5:5">
      <c r="E3869" s="126"/>
    </row>
    <row r="3870" s="64" customFormat="1" ht="13.5" spans="5:5">
      <c r="E3870" s="126"/>
    </row>
    <row r="3871" s="64" customFormat="1" ht="13.5" spans="5:5">
      <c r="E3871" s="126"/>
    </row>
    <row r="3872" s="64" customFormat="1" ht="13.5" spans="5:5">
      <c r="E3872" s="126"/>
    </row>
    <row r="3873" s="64" customFormat="1" ht="13.5" spans="5:5">
      <c r="E3873" s="126"/>
    </row>
    <row r="3874" s="64" customFormat="1" ht="13.5" spans="5:5">
      <c r="E3874" s="126"/>
    </row>
    <row r="3875" s="64" customFormat="1" ht="13.5" spans="5:5">
      <c r="E3875" s="126"/>
    </row>
    <row r="3876" s="64" customFormat="1" ht="13.5" spans="5:5">
      <c r="E3876" s="126"/>
    </row>
    <row r="3877" s="64" customFormat="1" ht="13.5" spans="5:5">
      <c r="E3877" s="126"/>
    </row>
    <row r="3878" s="64" customFormat="1" ht="13.5" spans="5:5">
      <c r="E3878" s="126"/>
    </row>
    <row r="3879" s="64" customFormat="1" ht="13.5" spans="5:5">
      <c r="E3879" s="126"/>
    </row>
    <row r="3880" s="64" customFormat="1" ht="13.5" spans="5:5">
      <c r="E3880" s="126"/>
    </row>
    <row r="3881" s="64" customFormat="1" ht="13.5" spans="5:5">
      <c r="E3881" s="126"/>
    </row>
    <row r="3882" s="64" customFormat="1" ht="13.5" spans="5:5">
      <c r="E3882" s="126"/>
    </row>
    <row r="3883" s="64" customFormat="1" ht="13.5" spans="5:5">
      <c r="E3883" s="126"/>
    </row>
    <row r="3884" s="64" customFormat="1" ht="13.5" spans="5:5">
      <c r="E3884" s="126"/>
    </row>
    <row r="3885" s="64" customFormat="1" ht="13.5" spans="5:5">
      <c r="E3885" s="126"/>
    </row>
    <row r="3886" s="64" customFormat="1" ht="13.5" spans="5:5">
      <c r="E3886" s="126"/>
    </row>
    <row r="3887" s="64" customFormat="1" ht="13.5" spans="5:5">
      <c r="E3887" s="126"/>
    </row>
    <row r="3888" s="64" customFormat="1" ht="13.5" spans="5:5">
      <c r="E3888" s="126"/>
    </row>
    <row r="3889" s="64" customFormat="1" ht="13.5" spans="5:5">
      <c r="E3889" s="126"/>
    </row>
    <row r="3890" s="64" customFormat="1" ht="13.5" spans="5:5">
      <c r="E3890" s="126"/>
    </row>
    <row r="3891" s="64" customFormat="1" ht="13.5" spans="5:5">
      <c r="E3891" s="126"/>
    </row>
    <row r="3892" s="64" customFormat="1" ht="13.5" spans="5:5">
      <c r="E3892" s="126"/>
    </row>
    <row r="3893" s="64" customFormat="1" ht="13.5" spans="5:5">
      <c r="E3893" s="126"/>
    </row>
    <row r="3894" s="64" customFormat="1" ht="13.5" spans="5:5">
      <c r="E3894" s="126"/>
    </row>
    <row r="3895" s="64" customFormat="1" ht="13.5" spans="5:5">
      <c r="E3895" s="126"/>
    </row>
    <row r="3896" s="64" customFormat="1" ht="13.5" spans="5:5">
      <c r="E3896" s="126"/>
    </row>
    <row r="3897" s="64" customFormat="1" ht="13.5" spans="5:5">
      <c r="E3897" s="126"/>
    </row>
    <row r="3898" s="64" customFormat="1" ht="13.5" spans="5:5">
      <c r="E3898" s="126"/>
    </row>
    <row r="3899" s="64" customFormat="1" ht="13.5" spans="5:5">
      <c r="E3899" s="126"/>
    </row>
    <row r="3900" s="64" customFormat="1" ht="13.5" spans="5:5">
      <c r="E3900" s="126"/>
    </row>
    <row r="3901" s="64" customFormat="1" ht="13.5" spans="5:5">
      <c r="E3901" s="126"/>
    </row>
    <row r="3902" s="64" customFormat="1" ht="13.5" spans="5:5">
      <c r="E3902" s="126"/>
    </row>
    <row r="3903" s="64" customFormat="1" ht="13.5" spans="5:5">
      <c r="E3903" s="126"/>
    </row>
    <row r="3904" s="64" customFormat="1" ht="13.5" spans="5:5">
      <c r="E3904" s="126"/>
    </row>
    <row r="3905" s="64" customFormat="1" ht="13.5" spans="5:5">
      <c r="E3905" s="126"/>
    </row>
    <row r="3906" s="64" customFormat="1" ht="13.5" spans="5:5">
      <c r="E3906" s="126"/>
    </row>
    <row r="3907" s="64" customFormat="1" ht="13.5" spans="5:5">
      <c r="E3907" s="126"/>
    </row>
    <row r="3908" s="64" customFormat="1" ht="13.5" spans="5:5">
      <c r="E3908" s="126"/>
    </row>
    <row r="3909" s="64" customFormat="1" ht="13.5" spans="5:5">
      <c r="E3909" s="126"/>
    </row>
    <row r="3910" s="64" customFormat="1" ht="13.5" spans="5:5">
      <c r="E3910" s="126"/>
    </row>
    <row r="3911" s="64" customFormat="1" ht="13.5" spans="5:5">
      <c r="E3911" s="126"/>
    </row>
    <row r="3912" s="64" customFormat="1" ht="13.5" spans="5:5">
      <c r="E3912" s="126"/>
    </row>
    <row r="3913" s="64" customFormat="1" ht="13.5" spans="5:5">
      <c r="E3913" s="126"/>
    </row>
    <row r="3914" s="64" customFormat="1" ht="13.5" spans="5:5">
      <c r="E3914" s="126"/>
    </row>
    <row r="3915" s="64" customFormat="1" ht="13.5" spans="5:5">
      <c r="E3915" s="126"/>
    </row>
    <row r="3916" s="64" customFormat="1" ht="13.5" spans="5:5">
      <c r="E3916" s="126"/>
    </row>
    <row r="3917" s="64" customFormat="1" ht="13.5" spans="5:5">
      <c r="E3917" s="126"/>
    </row>
    <row r="3918" s="64" customFormat="1" ht="13.5" spans="5:5">
      <c r="E3918" s="126"/>
    </row>
    <row r="3919" s="64" customFormat="1" ht="13.5" spans="5:5">
      <c r="E3919" s="126"/>
    </row>
    <row r="3920" s="64" customFormat="1" ht="13.5" spans="5:5">
      <c r="E3920" s="126"/>
    </row>
    <row r="3921" s="64" customFormat="1" ht="13.5" spans="5:5">
      <c r="E3921" s="126"/>
    </row>
    <row r="3922" s="64" customFormat="1" ht="13.5" spans="5:5">
      <c r="E3922" s="126"/>
    </row>
    <row r="3923" s="64" customFormat="1" ht="13.5" spans="5:5">
      <c r="E3923" s="126"/>
    </row>
    <row r="3924" s="64" customFormat="1" ht="13.5" spans="5:5">
      <c r="E3924" s="126"/>
    </row>
    <row r="3925" s="64" customFormat="1" ht="13.5" spans="5:5">
      <c r="E3925" s="126"/>
    </row>
    <row r="3926" s="64" customFormat="1" ht="13.5" spans="5:5">
      <c r="E3926" s="126"/>
    </row>
    <row r="3927" s="64" customFormat="1" ht="13.5" spans="5:5">
      <c r="E3927" s="126"/>
    </row>
    <row r="3928" s="64" customFormat="1" ht="13.5" spans="5:5">
      <c r="E3928" s="126"/>
    </row>
    <row r="3929" s="64" customFormat="1" ht="13.5" spans="5:5">
      <c r="E3929" s="126"/>
    </row>
    <row r="3930" s="64" customFormat="1" ht="13.5" spans="5:5">
      <c r="E3930" s="126"/>
    </row>
    <row r="3931" s="64" customFormat="1" ht="13.5" spans="5:5">
      <c r="E3931" s="126"/>
    </row>
    <row r="3932" s="64" customFormat="1" ht="13.5" spans="5:5">
      <c r="E3932" s="126"/>
    </row>
    <row r="3933" s="64" customFormat="1" ht="13.5" spans="5:5">
      <c r="E3933" s="126"/>
    </row>
    <row r="3934" s="64" customFormat="1" ht="13.5" spans="5:5">
      <c r="E3934" s="126"/>
    </row>
    <row r="3935" s="64" customFormat="1" ht="13.5" spans="5:5">
      <c r="E3935" s="126"/>
    </row>
    <row r="3936" s="64" customFormat="1" ht="13.5" spans="5:5">
      <c r="E3936" s="126"/>
    </row>
    <row r="3937" s="64" customFormat="1" ht="13.5" spans="5:5">
      <c r="E3937" s="126"/>
    </row>
    <row r="3938" s="64" customFormat="1" ht="13.5" spans="5:5">
      <c r="E3938" s="126"/>
    </row>
    <row r="3939" s="64" customFormat="1" ht="13.5" spans="5:5">
      <c r="E3939" s="126"/>
    </row>
    <row r="3940" s="64" customFormat="1" ht="13.5" spans="5:5">
      <c r="E3940" s="126"/>
    </row>
    <row r="3941" s="64" customFormat="1" ht="13.5" spans="5:5">
      <c r="E3941" s="126"/>
    </row>
    <row r="3942" s="64" customFormat="1" ht="13.5" spans="5:5">
      <c r="E3942" s="126"/>
    </row>
    <row r="3943" s="64" customFormat="1" ht="13.5" spans="5:5">
      <c r="E3943" s="126"/>
    </row>
    <row r="3944" s="64" customFormat="1" ht="13.5" spans="5:5">
      <c r="E3944" s="126"/>
    </row>
    <row r="3945" s="64" customFormat="1" ht="13.5" spans="5:5">
      <c r="E3945" s="126"/>
    </row>
    <row r="3946" s="64" customFormat="1" ht="13.5" spans="5:5">
      <c r="E3946" s="126"/>
    </row>
    <row r="3947" s="64" customFormat="1" ht="13.5" spans="5:5">
      <c r="E3947" s="126"/>
    </row>
    <row r="3948" s="64" customFormat="1" ht="13.5" spans="5:5">
      <c r="E3948" s="126"/>
    </row>
    <row r="3949" s="64" customFormat="1" ht="13.5" spans="5:5">
      <c r="E3949" s="126"/>
    </row>
    <row r="3950" s="64" customFormat="1" ht="13.5" spans="5:5">
      <c r="E3950" s="126"/>
    </row>
    <row r="3951" s="64" customFormat="1" ht="13.5" spans="5:5">
      <c r="E3951" s="126"/>
    </row>
    <row r="3952" s="64" customFormat="1" ht="13.5" spans="5:5">
      <c r="E3952" s="126"/>
    </row>
    <row r="3953" s="64" customFormat="1" ht="13.5" spans="5:5">
      <c r="E3953" s="126"/>
    </row>
    <row r="3954" s="64" customFormat="1" ht="13.5" spans="5:5">
      <c r="E3954" s="126"/>
    </row>
    <row r="3955" s="64" customFormat="1" ht="13.5" spans="5:5">
      <c r="E3955" s="126"/>
    </row>
    <row r="3956" s="64" customFormat="1" ht="13.5" spans="5:5">
      <c r="E3956" s="126"/>
    </row>
    <row r="3957" s="64" customFormat="1" ht="13.5" spans="5:5">
      <c r="E3957" s="126"/>
    </row>
    <row r="3958" s="64" customFormat="1" ht="13.5" spans="5:5">
      <c r="E3958" s="126"/>
    </row>
    <row r="3959" s="64" customFormat="1" ht="13.5" spans="5:5">
      <c r="E3959" s="126"/>
    </row>
    <row r="3960" s="64" customFormat="1" ht="13.5" spans="5:5">
      <c r="E3960" s="126"/>
    </row>
    <row r="3961" s="64" customFormat="1" ht="13.5" spans="5:5">
      <c r="E3961" s="126"/>
    </row>
    <row r="3962" s="64" customFormat="1" ht="13.5" spans="5:5">
      <c r="E3962" s="126"/>
    </row>
    <row r="3963" s="64" customFormat="1" ht="13.5" spans="5:5">
      <c r="E3963" s="126"/>
    </row>
    <row r="3964" s="64" customFormat="1" ht="13.5" spans="5:5">
      <c r="E3964" s="126"/>
    </row>
    <row r="3965" s="64" customFormat="1" ht="13.5" spans="5:5">
      <c r="E3965" s="126"/>
    </row>
    <row r="3966" s="64" customFormat="1" ht="13.5" spans="5:5">
      <c r="E3966" s="126"/>
    </row>
    <row r="3967" s="64" customFormat="1" ht="13.5" spans="5:5">
      <c r="E3967" s="126"/>
    </row>
    <row r="3968" s="64" customFormat="1" ht="13.5" spans="5:5">
      <c r="E3968" s="126"/>
    </row>
    <row r="3969" s="64" customFormat="1" ht="13.5" spans="5:5">
      <c r="E3969" s="126"/>
    </row>
    <row r="3970" s="64" customFormat="1" ht="13.5" spans="5:5">
      <c r="E3970" s="126"/>
    </row>
    <row r="3971" s="64" customFormat="1" ht="13.5" spans="5:5">
      <c r="E3971" s="126"/>
    </row>
    <row r="3972" s="64" customFormat="1" ht="13.5" spans="5:5">
      <c r="E3972" s="126"/>
    </row>
    <row r="3973" s="64" customFormat="1" ht="13.5" spans="5:5">
      <c r="E3973" s="126"/>
    </row>
    <row r="3974" s="64" customFormat="1" ht="13.5" spans="5:5">
      <c r="E3974" s="126"/>
    </row>
    <row r="3975" s="64" customFormat="1" ht="13.5" spans="5:5">
      <c r="E3975" s="126"/>
    </row>
    <row r="3976" s="64" customFormat="1" ht="13.5" spans="5:5">
      <c r="E3976" s="126"/>
    </row>
    <row r="3977" s="64" customFormat="1" ht="13.5" spans="5:5">
      <c r="E3977" s="126"/>
    </row>
    <row r="3978" s="64" customFormat="1" ht="13.5" spans="5:5">
      <c r="E3978" s="126"/>
    </row>
    <row r="3979" s="64" customFormat="1" ht="13.5" spans="5:5">
      <c r="E3979" s="126"/>
    </row>
    <row r="3980" s="64" customFormat="1" ht="13.5" spans="5:5">
      <c r="E3980" s="126"/>
    </row>
    <row r="3981" s="64" customFormat="1" ht="13.5" spans="5:5">
      <c r="E3981" s="126"/>
    </row>
    <row r="3982" s="64" customFormat="1" ht="13.5" spans="5:5">
      <c r="E3982" s="126"/>
    </row>
    <row r="3983" s="64" customFormat="1" ht="13.5" spans="5:5">
      <c r="E3983" s="126"/>
    </row>
    <row r="3984" s="64" customFormat="1" ht="13.5" spans="5:5">
      <c r="E3984" s="126"/>
    </row>
    <row r="3985" s="64" customFormat="1" ht="13.5" spans="5:5">
      <c r="E3985" s="126"/>
    </row>
    <row r="3986" s="64" customFormat="1" ht="13.5" spans="5:5">
      <c r="E3986" s="126"/>
    </row>
    <row r="3987" s="64" customFormat="1" ht="13.5" spans="5:5">
      <c r="E3987" s="126"/>
    </row>
    <row r="3988" s="64" customFormat="1" ht="13.5" spans="5:5">
      <c r="E3988" s="126"/>
    </row>
    <row r="3989" s="64" customFormat="1" ht="13.5" spans="5:5">
      <c r="E3989" s="126"/>
    </row>
    <row r="3990" s="64" customFormat="1" ht="13.5" spans="5:5">
      <c r="E3990" s="126"/>
    </row>
    <row r="3991" s="64" customFormat="1" ht="13.5" spans="5:5">
      <c r="E3991" s="126"/>
    </row>
    <row r="3992" s="64" customFormat="1" ht="13.5" spans="5:5">
      <c r="E3992" s="126"/>
    </row>
    <row r="3993" s="64" customFormat="1" ht="13.5" spans="5:5">
      <c r="E3993" s="126"/>
    </row>
    <row r="3994" s="64" customFormat="1" ht="13.5" spans="5:5">
      <c r="E3994" s="126"/>
    </row>
    <row r="3995" s="64" customFormat="1" ht="13.5" spans="5:5">
      <c r="E3995" s="126"/>
    </row>
    <row r="3996" s="64" customFormat="1" ht="13.5" spans="5:5">
      <c r="E3996" s="126"/>
    </row>
    <row r="3997" s="64" customFormat="1" ht="13.5" spans="5:5">
      <c r="E3997" s="126"/>
    </row>
    <row r="3998" s="64" customFormat="1" ht="13.5" spans="5:5">
      <c r="E3998" s="126"/>
    </row>
    <row r="3999" s="64" customFormat="1" ht="13.5" spans="5:5">
      <c r="E3999" s="126"/>
    </row>
    <row r="4000" s="64" customFormat="1" ht="13.5" spans="5:5">
      <c r="E4000" s="126"/>
    </row>
    <row r="4001" s="64" customFormat="1" ht="13.5" spans="5:5">
      <c r="E4001" s="126"/>
    </row>
    <row r="4002" s="64" customFormat="1" ht="13.5" spans="5:5">
      <c r="E4002" s="126"/>
    </row>
    <row r="4003" s="64" customFormat="1" ht="13.5" spans="5:5">
      <c r="E4003" s="126"/>
    </row>
    <row r="4004" s="64" customFormat="1" ht="13.5" spans="5:5">
      <c r="E4004" s="126"/>
    </row>
    <row r="4005" s="64" customFormat="1" ht="13.5" spans="5:5">
      <c r="E4005" s="126"/>
    </row>
    <row r="4006" s="64" customFormat="1" ht="13.5" spans="5:5">
      <c r="E4006" s="126"/>
    </row>
    <row r="4007" s="64" customFormat="1" ht="13.5" spans="5:5">
      <c r="E4007" s="126"/>
    </row>
    <row r="4008" s="64" customFormat="1" ht="13.5" spans="5:5">
      <c r="E4008" s="126"/>
    </row>
    <row r="4009" s="64" customFormat="1" ht="13.5" spans="5:5">
      <c r="E4009" s="126"/>
    </row>
    <row r="4010" s="64" customFormat="1" ht="13.5" spans="5:5">
      <c r="E4010" s="126"/>
    </row>
    <row r="4011" s="64" customFormat="1" ht="13.5" spans="5:5">
      <c r="E4011" s="126"/>
    </row>
    <row r="4012" s="64" customFormat="1" ht="13.5" spans="5:5">
      <c r="E4012" s="126"/>
    </row>
    <row r="4013" s="64" customFormat="1" ht="13.5" spans="5:5">
      <c r="E4013" s="126"/>
    </row>
    <row r="4014" s="64" customFormat="1" ht="13.5" spans="5:5">
      <c r="E4014" s="126"/>
    </row>
    <row r="4015" s="64" customFormat="1" ht="13.5" spans="5:5">
      <c r="E4015" s="126"/>
    </row>
    <row r="4016" s="64" customFormat="1" ht="13.5" spans="5:5">
      <c r="E4016" s="126"/>
    </row>
    <row r="4017" s="64" customFormat="1" ht="13.5" spans="5:5">
      <c r="E4017" s="126"/>
    </row>
    <row r="4018" s="64" customFormat="1" ht="13.5" spans="5:5">
      <c r="E4018" s="126"/>
    </row>
    <row r="4019" s="64" customFormat="1" ht="13.5" spans="5:5">
      <c r="E4019" s="126"/>
    </row>
    <row r="4020" s="64" customFormat="1" ht="13.5" spans="5:5">
      <c r="E4020" s="126"/>
    </row>
    <row r="4021" s="64" customFormat="1" ht="13.5" spans="5:5">
      <c r="E4021" s="126"/>
    </row>
    <row r="4022" s="64" customFormat="1" ht="13.5" spans="5:5">
      <c r="E4022" s="126"/>
    </row>
    <row r="4023" s="64" customFormat="1" ht="13.5" spans="5:5">
      <c r="E4023" s="126"/>
    </row>
    <row r="4024" s="64" customFormat="1" ht="13.5" spans="5:5">
      <c r="E4024" s="126"/>
    </row>
    <row r="4025" s="64" customFormat="1" ht="13.5" spans="5:5">
      <c r="E4025" s="126"/>
    </row>
    <row r="4026" s="64" customFormat="1" ht="13.5" spans="5:5">
      <c r="E4026" s="126"/>
    </row>
    <row r="4027" s="64" customFormat="1" ht="13.5" spans="5:5">
      <c r="E4027" s="126"/>
    </row>
    <row r="4028" s="64" customFormat="1" ht="13.5" spans="5:5">
      <c r="E4028" s="126"/>
    </row>
    <row r="4029" s="64" customFormat="1" ht="13.5" spans="5:5">
      <c r="E4029" s="126"/>
    </row>
    <row r="4030" s="64" customFormat="1" ht="13.5" spans="5:5">
      <c r="E4030" s="126"/>
    </row>
    <row r="4031" s="64" customFormat="1" ht="13.5" spans="5:5">
      <c r="E4031" s="126"/>
    </row>
    <row r="4032" s="64" customFormat="1" ht="13.5" spans="5:5">
      <c r="E4032" s="126"/>
    </row>
    <row r="4033" s="64" customFormat="1" ht="13.5" spans="5:5">
      <c r="E4033" s="126"/>
    </row>
    <row r="4034" s="64" customFormat="1" ht="13.5" spans="5:5">
      <c r="E4034" s="126"/>
    </row>
    <row r="4035" s="64" customFormat="1" ht="13.5" spans="5:5">
      <c r="E4035" s="126"/>
    </row>
    <row r="4036" s="64" customFormat="1" ht="13.5" spans="5:5">
      <c r="E4036" s="126"/>
    </row>
    <row r="4037" s="64" customFormat="1" ht="13.5" spans="5:5">
      <c r="E4037" s="126"/>
    </row>
    <row r="4038" s="64" customFormat="1" ht="13.5" spans="5:5">
      <c r="E4038" s="126"/>
    </row>
    <row r="4039" s="64" customFormat="1" ht="13.5" spans="5:5">
      <c r="E4039" s="126"/>
    </row>
    <row r="4040" s="64" customFormat="1" ht="13.5" spans="5:5">
      <c r="E4040" s="126"/>
    </row>
    <row r="4041" s="64" customFormat="1" ht="13.5" spans="5:5">
      <c r="E4041" s="126"/>
    </row>
    <row r="4042" s="64" customFormat="1" ht="13.5" spans="5:5">
      <c r="E4042" s="126"/>
    </row>
    <row r="4043" s="64" customFormat="1" ht="13.5" spans="5:5">
      <c r="E4043" s="126"/>
    </row>
    <row r="4044" s="64" customFormat="1" ht="13.5" spans="5:5">
      <c r="E4044" s="126"/>
    </row>
    <row r="4045" s="64" customFormat="1" ht="13.5" spans="5:5">
      <c r="E4045" s="126"/>
    </row>
    <row r="4046" s="64" customFormat="1" ht="13.5" spans="5:5">
      <c r="E4046" s="126"/>
    </row>
    <row r="4047" s="64" customFormat="1" ht="13.5" spans="5:5">
      <c r="E4047" s="126"/>
    </row>
    <row r="4048" s="64" customFormat="1" ht="13.5" spans="5:5">
      <c r="E4048" s="126"/>
    </row>
    <row r="4049" s="64" customFormat="1" ht="13.5" spans="5:5">
      <c r="E4049" s="126"/>
    </row>
    <row r="4050" s="64" customFormat="1" ht="13.5" spans="5:5">
      <c r="E4050" s="126"/>
    </row>
    <row r="4051" s="64" customFormat="1" ht="13.5" spans="5:5">
      <c r="E4051" s="126"/>
    </row>
    <row r="4052" s="64" customFormat="1" ht="13.5" spans="5:5">
      <c r="E4052" s="126"/>
    </row>
    <row r="4053" s="64" customFormat="1" ht="13.5" spans="5:5">
      <c r="E4053" s="126"/>
    </row>
    <row r="4054" s="64" customFormat="1" ht="13.5" spans="5:5">
      <c r="E4054" s="126"/>
    </row>
    <row r="4055" s="64" customFormat="1" ht="13.5" spans="5:5">
      <c r="E4055" s="126"/>
    </row>
    <row r="4056" s="64" customFormat="1" ht="13.5" spans="5:5">
      <c r="E4056" s="126"/>
    </row>
    <row r="4057" s="64" customFormat="1" ht="13.5" spans="5:5">
      <c r="E4057" s="126"/>
    </row>
    <row r="4058" s="64" customFormat="1" ht="13.5" spans="5:5">
      <c r="E4058" s="126"/>
    </row>
    <row r="4059" s="64" customFormat="1" ht="13.5" spans="5:5">
      <c r="E4059" s="126"/>
    </row>
    <row r="4060" s="64" customFormat="1" ht="13.5" spans="5:5">
      <c r="E4060" s="126"/>
    </row>
    <row r="4061" s="64" customFormat="1" ht="13.5" spans="5:5">
      <c r="E4061" s="126"/>
    </row>
    <row r="4062" s="64" customFormat="1" ht="13.5" spans="5:5">
      <c r="E4062" s="126"/>
    </row>
    <row r="4063" s="64" customFormat="1" ht="13.5" spans="5:5">
      <c r="E4063" s="126"/>
    </row>
    <row r="4064" s="64" customFormat="1" ht="13.5" spans="5:5">
      <c r="E4064" s="126"/>
    </row>
    <row r="4065" s="64" customFormat="1" ht="13.5" spans="5:5">
      <c r="E4065" s="126"/>
    </row>
    <row r="4066" s="64" customFormat="1" ht="13.5" spans="5:5">
      <c r="E4066" s="126"/>
    </row>
    <row r="4067" s="64" customFormat="1" ht="13.5" spans="5:5">
      <c r="E4067" s="126"/>
    </row>
    <row r="4068" s="64" customFormat="1" ht="13.5" spans="5:5">
      <c r="E4068" s="126"/>
    </row>
    <row r="4069" s="64" customFormat="1" ht="13.5" spans="5:5">
      <c r="E4069" s="126"/>
    </row>
    <row r="4070" s="64" customFormat="1" ht="13.5" spans="5:5">
      <c r="E4070" s="126"/>
    </row>
    <row r="4071" s="64" customFormat="1" ht="13.5" spans="5:5">
      <c r="E4071" s="126"/>
    </row>
    <row r="4072" s="64" customFormat="1" ht="13.5" spans="5:5">
      <c r="E4072" s="126"/>
    </row>
    <row r="4073" s="64" customFormat="1" ht="13.5" spans="5:5">
      <c r="E4073" s="126"/>
    </row>
    <row r="4074" s="64" customFormat="1" ht="13.5" spans="5:5">
      <c r="E4074" s="126"/>
    </row>
    <row r="4075" s="64" customFormat="1" ht="13.5" spans="5:5">
      <c r="E4075" s="126"/>
    </row>
    <row r="4076" s="64" customFormat="1" ht="13.5" spans="5:5">
      <c r="E4076" s="126"/>
    </row>
    <row r="4077" s="64" customFormat="1" ht="13.5" spans="5:5">
      <c r="E4077" s="126"/>
    </row>
    <row r="4078" s="64" customFormat="1" ht="13.5" spans="5:5">
      <c r="E4078" s="126"/>
    </row>
    <row r="4079" s="64" customFormat="1" ht="13.5" spans="5:5">
      <c r="E4079" s="126"/>
    </row>
    <row r="4080" s="64" customFormat="1" ht="13.5" spans="5:5">
      <c r="E4080" s="126"/>
    </row>
    <row r="4081" s="64" customFormat="1" ht="13.5" spans="5:5">
      <c r="E4081" s="126"/>
    </row>
    <row r="4082" s="64" customFormat="1" ht="13.5" spans="5:5">
      <c r="E4082" s="126"/>
    </row>
    <row r="4083" s="64" customFormat="1" ht="13.5" spans="5:5">
      <c r="E4083" s="126"/>
    </row>
    <row r="4084" s="64" customFormat="1" ht="13.5" spans="5:5">
      <c r="E4084" s="126"/>
    </row>
    <row r="4085" s="64" customFormat="1" ht="13.5" spans="5:5">
      <c r="E4085" s="126"/>
    </row>
    <row r="4086" s="64" customFormat="1" ht="13.5" spans="5:5">
      <c r="E4086" s="126"/>
    </row>
    <row r="4087" s="64" customFormat="1" ht="13.5" spans="5:5">
      <c r="E4087" s="126"/>
    </row>
    <row r="4088" s="64" customFormat="1" ht="13.5" spans="5:5">
      <c r="E4088" s="126"/>
    </row>
    <row r="4089" s="64" customFormat="1" ht="13.5" spans="5:5">
      <c r="E4089" s="126"/>
    </row>
    <row r="4090" s="64" customFormat="1" ht="13.5" spans="5:5">
      <c r="E4090" s="126"/>
    </row>
    <row r="4091" s="64" customFormat="1" ht="13.5" spans="5:5">
      <c r="E4091" s="126"/>
    </row>
    <row r="4092" s="64" customFormat="1" ht="13.5" spans="5:5">
      <c r="E4092" s="126"/>
    </row>
    <row r="4093" s="64" customFormat="1" ht="13.5" spans="5:5">
      <c r="E4093" s="126"/>
    </row>
    <row r="4094" s="64" customFormat="1" ht="13.5" spans="5:5">
      <c r="E4094" s="126"/>
    </row>
    <row r="4095" s="64" customFormat="1" ht="13.5" spans="5:5">
      <c r="E4095" s="126"/>
    </row>
    <row r="4096" s="64" customFormat="1" ht="13.5" spans="5:5">
      <c r="E4096" s="126"/>
    </row>
    <row r="4097" s="64" customFormat="1" ht="13.5" spans="5:5">
      <c r="E4097" s="126"/>
    </row>
    <row r="4098" s="64" customFormat="1" ht="13.5" spans="5:5">
      <c r="E4098" s="126"/>
    </row>
    <row r="4099" s="64" customFormat="1" ht="13.5" spans="5:5">
      <c r="E4099" s="126"/>
    </row>
    <row r="4100" s="64" customFormat="1" ht="13.5" spans="5:5">
      <c r="E4100" s="126"/>
    </row>
    <row r="4101" s="64" customFormat="1" ht="13.5" spans="5:5">
      <c r="E4101" s="126"/>
    </row>
    <row r="4102" s="64" customFormat="1" ht="13.5" spans="5:5">
      <c r="E4102" s="126"/>
    </row>
    <row r="4103" s="64" customFormat="1" ht="13.5" spans="5:5">
      <c r="E4103" s="126"/>
    </row>
    <row r="4104" s="64" customFormat="1" ht="13.5" spans="5:5">
      <c r="E4104" s="126"/>
    </row>
    <row r="4105" s="64" customFormat="1" ht="13.5" spans="5:5">
      <c r="E4105" s="126"/>
    </row>
    <row r="4106" s="64" customFormat="1" ht="13.5" spans="5:5">
      <c r="E4106" s="126"/>
    </row>
    <row r="4107" s="64" customFormat="1" ht="13.5" spans="5:5">
      <c r="E4107" s="126"/>
    </row>
    <row r="4108" s="64" customFormat="1" ht="13.5" spans="5:5">
      <c r="E4108" s="126"/>
    </row>
    <row r="4109" s="64" customFormat="1" ht="13.5" spans="5:5">
      <c r="E4109" s="126"/>
    </row>
    <row r="4110" s="64" customFormat="1" ht="13.5" spans="5:5">
      <c r="E4110" s="126"/>
    </row>
    <row r="4111" s="64" customFormat="1" ht="13.5" spans="5:5">
      <c r="E4111" s="126"/>
    </row>
    <row r="4112" s="64" customFormat="1" ht="13.5" spans="5:5">
      <c r="E4112" s="126"/>
    </row>
    <row r="4113" s="64" customFormat="1" ht="13.5" spans="5:5">
      <c r="E4113" s="126"/>
    </row>
    <row r="4114" s="64" customFormat="1" ht="13.5" spans="5:5">
      <c r="E4114" s="126"/>
    </row>
    <row r="4115" s="64" customFormat="1" ht="13.5" spans="5:5">
      <c r="E4115" s="126"/>
    </row>
    <row r="4116" s="64" customFormat="1" ht="13.5" spans="5:5">
      <c r="E4116" s="126"/>
    </row>
    <row r="4117" s="64" customFormat="1" ht="13.5" spans="5:5">
      <c r="E4117" s="126"/>
    </row>
    <row r="4118" s="64" customFormat="1" ht="13.5" spans="5:5">
      <c r="E4118" s="126"/>
    </row>
    <row r="4119" s="64" customFormat="1" ht="13.5" spans="5:5">
      <c r="E4119" s="126"/>
    </row>
    <row r="4120" s="64" customFormat="1" ht="13.5" spans="5:5">
      <c r="E4120" s="126"/>
    </row>
    <row r="4121" s="64" customFormat="1" ht="13.5" spans="5:5">
      <c r="E4121" s="126"/>
    </row>
    <row r="4122" s="64" customFormat="1" ht="13.5" spans="5:5">
      <c r="E4122" s="126"/>
    </row>
    <row r="4123" s="64" customFormat="1" ht="13.5" spans="5:5">
      <c r="E4123" s="126"/>
    </row>
    <row r="4124" s="64" customFormat="1" ht="13.5" spans="5:5">
      <c r="E4124" s="126"/>
    </row>
    <row r="4125" s="64" customFormat="1" ht="13.5" spans="5:5">
      <c r="E4125" s="126"/>
    </row>
    <row r="4126" s="64" customFormat="1" ht="13.5" spans="5:5">
      <c r="E4126" s="126"/>
    </row>
    <row r="4127" s="64" customFormat="1" ht="13.5" spans="5:5">
      <c r="E4127" s="126"/>
    </row>
    <row r="4128" s="64" customFormat="1" ht="13.5" spans="5:5">
      <c r="E4128" s="126"/>
    </row>
    <row r="4129" s="64" customFormat="1" ht="13.5" spans="5:5">
      <c r="E4129" s="126"/>
    </row>
    <row r="4130" s="64" customFormat="1" ht="13.5" spans="5:5">
      <c r="E4130" s="126"/>
    </row>
    <row r="4131" s="64" customFormat="1" ht="13.5" spans="5:5">
      <c r="E4131" s="126"/>
    </row>
    <row r="4132" s="64" customFormat="1" ht="13.5" spans="5:5">
      <c r="E4132" s="126"/>
    </row>
    <row r="4133" s="64" customFormat="1" ht="13.5" spans="5:5">
      <c r="E4133" s="126"/>
    </row>
    <row r="4134" s="64" customFormat="1" ht="13.5" spans="5:5">
      <c r="E4134" s="126"/>
    </row>
    <row r="4135" s="64" customFormat="1" ht="13.5" spans="5:5">
      <c r="E4135" s="126"/>
    </row>
    <row r="4136" s="64" customFormat="1" ht="13.5" spans="5:5">
      <c r="E4136" s="126"/>
    </row>
    <row r="4137" s="64" customFormat="1" ht="13.5" spans="5:5">
      <c r="E4137" s="126"/>
    </row>
    <row r="4138" s="64" customFormat="1" ht="13.5" spans="5:5">
      <c r="E4138" s="126"/>
    </row>
    <row r="4139" s="64" customFormat="1" ht="13.5" spans="5:5">
      <c r="E4139" s="126"/>
    </row>
    <row r="4140" s="64" customFormat="1" ht="13.5" spans="5:5">
      <c r="E4140" s="126"/>
    </row>
    <row r="4141" s="64" customFormat="1" ht="13.5" spans="5:5">
      <c r="E4141" s="126"/>
    </row>
    <row r="4142" s="64" customFormat="1" ht="13.5" spans="5:5">
      <c r="E4142" s="126"/>
    </row>
    <row r="4143" s="64" customFormat="1" ht="13.5" spans="5:5">
      <c r="E4143" s="126"/>
    </row>
    <row r="4144" s="64" customFormat="1" ht="13.5" spans="5:5">
      <c r="E4144" s="126"/>
    </row>
    <row r="4145" s="64" customFormat="1" ht="13.5" spans="5:5">
      <c r="E4145" s="126"/>
    </row>
    <row r="4146" s="64" customFormat="1" ht="13.5" spans="5:5">
      <c r="E4146" s="126"/>
    </row>
    <row r="4147" s="64" customFormat="1" ht="13.5" spans="5:5">
      <c r="E4147" s="126"/>
    </row>
    <row r="4148" s="64" customFormat="1" ht="13.5" spans="5:5">
      <c r="E4148" s="126"/>
    </row>
    <row r="4149" s="64" customFormat="1" ht="13.5" spans="5:5">
      <c r="E4149" s="126"/>
    </row>
    <row r="4150" s="64" customFormat="1" ht="13.5" spans="5:5">
      <c r="E4150" s="126"/>
    </row>
    <row r="4151" s="64" customFormat="1" ht="13.5" spans="5:5">
      <c r="E4151" s="126"/>
    </row>
    <row r="4152" s="64" customFormat="1" ht="13.5" spans="5:5">
      <c r="E4152" s="126"/>
    </row>
    <row r="4153" s="64" customFormat="1" ht="13.5" spans="5:5">
      <c r="E4153" s="126"/>
    </row>
    <row r="4154" s="64" customFormat="1" ht="13.5" spans="5:5">
      <c r="E4154" s="126"/>
    </row>
    <row r="4155" s="64" customFormat="1" ht="13.5" spans="5:5">
      <c r="E4155" s="126"/>
    </row>
    <row r="4156" s="64" customFormat="1" ht="13.5" spans="5:5">
      <c r="E4156" s="126"/>
    </row>
    <row r="4157" s="64" customFormat="1" ht="13.5" spans="5:5">
      <c r="E4157" s="126"/>
    </row>
    <row r="4158" s="64" customFormat="1" ht="13.5" spans="5:5">
      <c r="E4158" s="126"/>
    </row>
    <row r="4159" s="64" customFormat="1" ht="13.5" spans="5:5">
      <c r="E4159" s="126"/>
    </row>
    <row r="4160" s="64" customFormat="1" ht="13.5" spans="5:5">
      <c r="E4160" s="126"/>
    </row>
    <row r="4161" s="64" customFormat="1" ht="13.5" spans="5:5">
      <c r="E4161" s="126"/>
    </row>
    <row r="4162" s="64" customFormat="1" ht="13.5" spans="5:5">
      <c r="E4162" s="126"/>
    </row>
    <row r="4163" s="64" customFormat="1" ht="13.5" spans="5:5">
      <c r="E4163" s="126"/>
    </row>
    <row r="4164" s="64" customFormat="1" ht="13.5" spans="5:5">
      <c r="E4164" s="126"/>
    </row>
    <row r="4165" s="64" customFormat="1" ht="13.5" spans="5:5">
      <c r="E4165" s="126"/>
    </row>
    <row r="4166" s="64" customFormat="1" ht="13.5" spans="5:5">
      <c r="E4166" s="126"/>
    </row>
    <row r="4167" s="64" customFormat="1" ht="13.5" spans="5:5">
      <c r="E4167" s="126"/>
    </row>
    <row r="4168" s="64" customFormat="1" ht="13.5" spans="5:5">
      <c r="E4168" s="126"/>
    </row>
    <row r="4169" s="64" customFormat="1" ht="13.5" spans="5:5">
      <c r="E4169" s="126"/>
    </row>
    <row r="4170" s="64" customFormat="1" ht="13.5" spans="5:5">
      <c r="E4170" s="126"/>
    </row>
    <row r="4171" s="64" customFormat="1" ht="13.5" spans="5:5">
      <c r="E4171" s="126"/>
    </row>
    <row r="4172" s="64" customFormat="1" ht="13.5" spans="5:5">
      <c r="E4172" s="126"/>
    </row>
    <row r="4173" s="64" customFormat="1" ht="13.5" spans="5:5">
      <c r="E4173" s="126"/>
    </row>
    <row r="4174" s="64" customFormat="1" ht="13.5" spans="5:5">
      <c r="E4174" s="126"/>
    </row>
    <row r="4175" s="64" customFormat="1" ht="13.5" spans="5:5">
      <c r="E4175" s="126"/>
    </row>
    <row r="4176" s="64" customFormat="1" ht="13.5" spans="5:5">
      <c r="E4176" s="126"/>
    </row>
    <row r="4177" s="64" customFormat="1" ht="13.5" spans="5:5">
      <c r="E4177" s="126"/>
    </row>
    <row r="4178" s="64" customFormat="1" ht="13.5" spans="5:5">
      <c r="E4178" s="126"/>
    </row>
    <row r="4179" s="64" customFormat="1" ht="13.5" spans="5:5">
      <c r="E4179" s="126"/>
    </row>
    <row r="4180" s="64" customFormat="1" ht="13.5" spans="5:5">
      <c r="E4180" s="126"/>
    </row>
    <row r="4181" s="64" customFormat="1" ht="13.5" spans="5:5">
      <c r="E4181" s="126"/>
    </row>
    <row r="4182" s="64" customFormat="1" ht="13.5" spans="5:5">
      <c r="E4182" s="126"/>
    </row>
    <row r="4183" s="64" customFormat="1" ht="13.5" spans="5:5">
      <c r="E4183" s="126"/>
    </row>
    <row r="4184" s="64" customFormat="1" ht="13.5" spans="5:5">
      <c r="E4184" s="126"/>
    </row>
    <row r="4185" s="64" customFormat="1" ht="13.5" spans="5:5">
      <c r="E4185" s="126"/>
    </row>
    <row r="4186" s="64" customFormat="1" ht="13.5" spans="5:5">
      <c r="E4186" s="126"/>
    </row>
    <row r="4187" s="64" customFormat="1" ht="13.5" spans="5:5">
      <c r="E4187" s="126"/>
    </row>
    <row r="4188" s="64" customFormat="1" ht="13.5" spans="5:5">
      <c r="E4188" s="126"/>
    </row>
    <row r="4189" s="64" customFormat="1" ht="13.5" spans="5:5">
      <c r="E4189" s="126"/>
    </row>
    <row r="4190" s="64" customFormat="1" ht="13.5" spans="5:5">
      <c r="E4190" s="126"/>
    </row>
    <row r="4191" s="64" customFormat="1" ht="13.5" spans="5:5">
      <c r="E4191" s="126"/>
    </row>
    <row r="4192" s="64" customFormat="1" ht="13.5" spans="5:5">
      <c r="E4192" s="126"/>
    </row>
    <row r="4193" s="64" customFormat="1" ht="13.5" spans="5:5">
      <c r="E4193" s="126"/>
    </row>
    <row r="4194" s="64" customFormat="1" ht="13.5" spans="5:5">
      <c r="E4194" s="126"/>
    </row>
    <row r="4195" s="64" customFormat="1" ht="13.5" spans="5:5">
      <c r="E4195" s="126"/>
    </row>
    <row r="4196" s="64" customFormat="1" ht="13.5" spans="5:5">
      <c r="E4196" s="126"/>
    </row>
    <row r="4197" s="64" customFormat="1" ht="13.5" spans="5:5">
      <c r="E4197" s="126"/>
    </row>
    <row r="4198" s="64" customFormat="1" ht="13.5" spans="5:5">
      <c r="E4198" s="126"/>
    </row>
    <row r="4199" s="64" customFormat="1" ht="13.5" spans="5:5">
      <c r="E4199" s="126"/>
    </row>
    <row r="4200" s="64" customFormat="1" ht="13.5" spans="5:5">
      <c r="E4200" s="126"/>
    </row>
    <row r="4201" s="64" customFormat="1" ht="13.5" spans="5:5">
      <c r="E4201" s="126"/>
    </row>
    <row r="4202" s="64" customFormat="1" ht="13.5" spans="5:5">
      <c r="E4202" s="126"/>
    </row>
    <row r="4203" s="64" customFormat="1" ht="13.5" spans="5:5">
      <c r="E4203" s="126"/>
    </row>
    <row r="4204" s="64" customFormat="1" ht="13.5" spans="5:5">
      <c r="E4204" s="126"/>
    </row>
    <row r="4205" s="64" customFormat="1" ht="13.5" spans="5:5">
      <c r="E4205" s="126"/>
    </row>
    <row r="4206" s="64" customFormat="1" ht="13.5" spans="5:5">
      <c r="E4206" s="126"/>
    </row>
    <row r="4207" s="64" customFormat="1" ht="13.5" spans="5:5">
      <c r="E4207" s="126"/>
    </row>
    <row r="4208" s="64" customFormat="1" ht="13.5" spans="5:5">
      <c r="E4208" s="126"/>
    </row>
    <row r="4209" s="64" customFormat="1" ht="13.5" spans="5:5">
      <c r="E4209" s="126"/>
    </row>
    <row r="4210" s="64" customFormat="1" ht="13.5" spans="5:5">
      <c r="E4210" s="126"/>
    </row>
    <row r="4211" s="64" customFormat="1" ht="13.5" spans="5:5">
      <c r="E4211" s="126"/>
    </row>
    <row r="4212" s="64" customFormat="1" ht="13.5" spans="5:5">
      <c r="E4212" s="126"/>
    </row>
    <row r="4213" s="64" customFormat="1" ht="13.5" spans="5:5">
      <c r="E4213" s="126"/>
    </row>
    <row r="4214" s="64" customFormat="1" ht="13.5" spans="5:5">
      <c r="E4214" s="126"/>
    </row>
    <row r="4215" s="64" customFormat="1" ht="13.5" spans="5:5">
      <c r="E4215" s="126"/>
    </row>
    <row r="4216" s="64" customFormat="1" ht="13.5" spans="5:5">
      <c r="E4216" s="126"/>
    </row>
    <row r="4217" s="64" customFormat="1" ht="13.5" spans="5:5">
      <c r="E4217" s="126"/>
    </row>
    <row r="4218" s="64" customFormat="1" ht="13.5" spans="5:5">
      <c r="E4218" s="126"/>
    </row>
    <row r="4219" s="64" customFormat="1" ht="13.5" spans="5:5">
      <c r="E4219" s="126"/>
    </row>
    <row r="4220" s="64" customFormat="1" ht="13.5" spans="5:5">
      <c r="E4220" s="126"/>
    </row>
    <row r="4221" s="64" customFormat="1" ht="13.5" spans="5:5">
      <c r="E4221" s="126"/>
    </row>
    <row r="4222" s="64" customFormat="1" ht="13.5" spans="5:5">
      <c r="E4222" s="126"/>
    </row>
    <row r="4223" s="64" customFormat="1" ht="13.5" spans="5:5">
      <c r="E4223" s="126"/>
    </row>
    <row r="4224" s="64" customFormat="1" ht="13.5" spans="5:5">
      <c r="E4224" s="126"/>
    </row>
    <row r="4225" s="64" customFormat="1" ht="13.5" spans="5:5">
      <c r="E4225" s="126"/>
    </row>
    <row r="4226" s="64" customFormat="1" ht="13.5" spans="5:5">
      <c r="E4226" s="126"/>
    </row>
    <row r="4227" s="64" customFormat="1" ht="13.5" spans="5:5">
      <c r="E4227" s="126"/>
    </row>
    <row r="4228" s="64" customFormat="1" ht="13.5" spans="5:5">
      <c r="E4228" s="126"/>
    </row>
    <row r="4229" s="64" customFormat="1" ht="13.5" spans="5:5">
      <c r="E4229" s="126"/>
    </row>
    <row r="4230" s="64" customFormat="1" ht="13.5" spans="5:5">
      <c r="E4230" s="126"/>
    </row>
    <row r="4231" s="64" customFormat="1" ht="13.5" spans="5:5">
      <c r="E4231" s="126"/>
    </row>
    <row r="4232" s="64" customFormat="1" ht="13.5" spans="5:5">
      <c r="E4232" s="126"/>
    </row>
    <row r="4233" s="64" customFormat="1" ht="13.5" spans="5:5">
      <c r="E4233" s="126"/>
    </row>
    <row r="4234" s="64" customFormat="1" ht="13.5" spans="5:5">
      <c r="E4234" s="126"/>
    </row>
    <row r="4235" s="64" customFormat="1" ht="13.5" spans="5:5">
      <c r="E4235" s="126"/>
    </row>
    <row r="4236" s="64" customFormat="1" ht="13.5" spans="5:5">
      <c r="E4236" s="126"/>
    </row>
    <row r="4237" s="64" customFormat="1" ht="13.5" spans="5:5">
      <c r="E4237" s="126"/>
    </row>
    <row r="4238" s="64" customFormat="1" ht="13.5" spans="5:5">
      <c r="E4238" s="126"/>
    </row>
    <row r="4239" s="64" customFormat="1" ht="13.5" spans="5:5">
      <c r="E4239" s="126"/>
    </row>
    <row r="4240" s="64" customFormat="1" ht="13.5" spans="5:5">
      <c r="E4240" s="126"/>
    </row>
    <row r="4241" s="64" customFormat="1" ht="13.5" spans="5:5">
      <c r="E4241" s="126"/>
    </row>
    <row r="4242" s="64" customFormat="1" ht="13.5" spans="5:5">
      <c r="E4242" s="126"/>
    </row>
    <row r="4243" s="64" customFormat="1" ht="13.5" spans="5:5">
      <c r="E4243" s="126"/>
    </row>
    <row r="4244" s="64" customFormat="1" ht="13.5" spans="5:5">
      <c r="E4244" s="126"/>
    </row>
    <row r="4245" s="64" customFormat="1" ht="13.5" spans="5:5">
      <c r="E4245" s="126"/>
    </row>
    <row r="4246" s="64" customFormat="1" ht="13.5" spans="5:5">
      <c r="E4246" s="126"/>
    </row>
    <row r="4247" s="64" customFormat="1" ht="13.5" spans="5:5">
      <c r="E4247" s="126"/>
    </row>
    <row r="4248" s="64" customFormat="1" ht="13.5" spans="5:5">
      <c r="E4248" s="126"/>
    </row>
    <row r="4249" s="64" customFormat="1" ht="13.5" spans="5:5">
      <c r="E4249" s="126"/>
    </row>
    <row r="4250" s="64" customFormat="1" ht="13.5" spans="5:5">
      <c r="E4250" s="126"/>
    </row>
    <row r="4251" s="64" customFormat="1" ht="13.5" spans="5:5">
      <c r="E4251" s="126"/>
    </row>
    <row r="4252" s="64" customFormat="1" ht="13.5" spans="5:5">
      <c r="E4252" s="126"/>
    </row>
    <row r="4253" s="64" customFormat="1" ht="13.5" spans="5:5">
      <c r="E4253" s="126"/>
    </row>
    <row r="4254" s="64" customFormat="1" ht="13.5" spans="5:5">
      <c r="E4254" s="126"/>
    </row>
    <row r="4255" s="64" customFormat="1" ht="13.5" spans="5:5">
      <c r="E4255" s="126"/>
    </row>
    <row r="4256" s="64" customFormat="1" ht="13.5" spans="5:5">
      <c r="E4256" s="126"/>
    </row>
    <row r="4257" s="64" customFormat="1" ht="13.5" spans="5:5">
      <c r="E4257" s="126"/>
    </row>
    <row r="4258" s="64" customFormat="1" ht="13.5" spans="5:5">
      <c r="E4258" s="126"/>
    </row>
    <row r="4259" s="64" customFormat="1" ht="13.5" spans="5:5">
      <c r="E4259" s="126"/>
    </row>
    <row r="4260" s="64" customFormat="1" ht="13.5" spans="5:5">
      <c r="E4260" s="126"/>
    </row>
    <row r="4261" s="64" customFormat="1" ht="13.5" spans="5:5">
      <c r="E4261" s="126"/>
    </row>
    <row r="4262" s="64" customFormat="1" ht="13.5" spans="5:5">
      <c r="E4262" s="126"/>
    </row>
    <row r="4263" s="64" customFormat="1" ht="13.5" spans="5:5">
      <c r="E4263" s="126"/>
    </row>
    <row r="4264" s="64" customFormat="1" ht="13.5" spans="5:5">
      <c r="E4264" s="126"/>
    </row>
    <row r="4265" s="64" customFormat="1" ht="13.5" spans="5:5">
      <c r="E4265" s="126"/>
    </row>
    <row r="4266" s="64" customFormat="1" ht="13.5" spans="5:5">
      <c r="E4266" s="126"/>
    </row>
    <row r="4267" s="64" customFormat="1" ht="13.5" spans="5:5">
      <c r="E4267" s="126"/>
    </row>
    <row r="4268" s="64" customFormat="1" ht="13.5" spans="5:5">
      <c r="E4268" s="126"/>
    </row>
    <row r="4269" s="64" customFormat="1" ht="13.5" spans="5:5">
      <c r="E4269" s="126"/>
    </row>
    <row r="4270" s="64" customFormat="1" ht="13.5" spans="5:5">
      <c r="E4270" s="126"/>
    </row>
    <row r="4271" s="64" customFormat="1" ht="13.5" spans="5:5">
      <c r="E4271" s="126"/>
    </row>
    <row r="4272" s="64" customFormat="1" ht="13.5" spans="5:5">
      <c r="E4272" s="126"/>
    </row>
    <row r="4273" s="64" customFormat="1" ht="13.5" spans="5:5">
      <c r="E4273" s="126"/>
    </row>
    <row r="4274" s="64" customFormat="1" ht="13.5" spans="5:5">
      <c r="E4274" s="126"/>
    </row>
    <row r="4275" s="64" customFormat="1" ht="13.5" spans="5:5">
      <c r="E4275" s="126"/>
    </row>
    <row r="4276" s="64" customFormat="1" ht="13.5" spans="5:5">
      <c r="E4276" s="126"/>
    </row>
    <row r="4277" s="64" customFormat="1" ht="13.5" spans="5:5">
      <c r="E4277" s="126"/>
    </row>
    <row r="4278" s="64" customFormat="1" ht="13.5" spans="5:5">
      <c r="E4278" s="126"/>
    </row>
    <row r="4279" s="64" customFormat="1" ht="13.5" spans="5:5">
      <c r="E4279" s="126"/>
    </row>
    <row r="4280" s="64" customFormat="1" ht="13.5" spans="5:5">
      <c r="E4280" s="126"/>
    </row>
    <row r="4281" s="64" customFormat="1" ht="13.5" spans="5:5">
      <c r="E4281" s="126"/>
    </row>
    <row r="4282" s="64" customFormat="1" ht="13.5" spans="5:5">
      <c r="E4282" s="126"/>
    </row>
    <row r="4283" s="64" customFormat="1" ht="13.5" spans="5:5">
      <c r="E4283" s="126"/>
    </row>
    <row r="4284" s="64" customFormat="1" ht="13.5" spans="5:5">
      <c r="E4284" s="126"/>
    </row>
    <row r="4285" s="64" customFormat="1" ht="13.5" spans="5:5">
      <c r="E4285" s="126"/>
    </row>
    <row r="4286" s="64" customFormat="1" ht="13.5" spans="5:5">
      <c r="E4286" s="126"/>
    </row>
    <row r="4287" s="64" customFormat="1" ht="13.5" spans="5:5">
      <c r="E4287" s="126"/>
    </row>
    <row r="4288" s="64" customFormat="1" ht="13.5" spans="5:5">
      <c r="E4288" s="126"/>
    </row>
    <row r="4289" s="64" customFormat="1" ht="13.5" spans="5:5">
      <c r="E4289" s="126"/>
    </row>
    <row r="4290" s="64" customFormat="1" ht="13.5" spans="5:5">
      <c r="E4290" s="126"/>
    </row>
    <row r="4291" s="64" customFormat="1" ht="13.5" spans="5:5">
      <c r="E4291" s="126"/>
    </row>
    <row r="4292" s="64" customFormat="1" ht="13.5" spans="5:5">
      <c r="E4292" s="126"/>
    </row>
    <row r="4293" s="64" customFormat="1" ht="13.5" spans="5:5">
      <c r="E4293" s="126"/>
    </row>
    <row r="4294" s="64" customFormat="1" ht="13.5" spans="5:5">
      <c r="E4294" s="126"/>
    </row>
    <row r="4295" s="64" customFormat="1" ht="13.5" spans="5:5">
      <c r="E4295" s="126"/>
    </row>
    <row r="4296" s="64" customFormat="1" ht="13.5" spans="5:5">
      <c r="E4296" s="126"/>
    </row>
    <row r="4297" s="64" customFormat="1" ht="13.5" spans="5:5">
      <c r="E4297" s="126"/>
    </row>
    <row r="4298" s="64" customFormat="1" ht="13.5" spans="5:5">
      <c r="E4298" s="126"/>
    </row>
    <row r="4299" s="64" customFormat="1" ht="13.5" spans="5:5">
      <c r="E4299" s="126"/>
    </row>
    <row r="4300" s="64" customFormat="1" ht="13.5" spans="5:5">
      <c r="E4300" s="126"/>
    </row>
    <row r="4301" s="64" customFormat="1" ht="13.5" spans="5:5">
      <c r="E4301" s="126"/>
    </row>
    <row r="4302" s="64" customFormat="1" ht="13.5" spans="5:5">
      <c r="E4302" s="126"/>
    </row>
    <row r="4303" s="64" customFormat="1" ht="13.5" spans="5:5">
      <c r="E4303" s="126"/>
    </row>
    <row r="4304" s="64" customFormat="1" ht="13.5" spans="5:5">
      <c r="E4304" s="126"/>
    </row>
    <row r="4305" s="64" customFormat="1" ht="13.5" spans="5:5">
      <c r="E4305" s="126"/>
    </row>
    <row r="4306" s="64" customFormat="1" ht="13.5" spans="5:5">
      <c r="E4306" s="126"/>
    </row>
    <row r="4307" s="64" customFormat="1" ht="13.5" spans="5:5">
      <c r="E4307" s="126"/>
    </row>
    <row r="4308" s="64" customFormat="1" ht="13.5" spans="5:5">
      <c r="E4308" s="126"/>
    </row>
    <row r="4309" s="64" customFormat="1" ht="13.5" spans="5:5">
      <c r="E4309" s="126"/>
    </row>
    <row r="4310" s="64" customFormat="1" ht="13.5" spans="5:5">
      <c r="E4310" s="126"/>
    </row>
    <row r="4311" s="64" customFormat="1" ht="13.5" spans="5:5">
      <c r="E4311" s="126"/>
    </row>
    <row r="4312" s="64" customFormat="1" ht="13.5" spans="5:5">
      <c r="E4312" s="126"/>
    </row>
    <row r="4313" s="64" customFormat="1" ht="13.5" spans="5:5">
      <c r="E4313" s="126"/>
    </row>
    <row r="4314" s="64" customFormat="1" ht="13.5" spans="5:5">
      <c r="E4314" s="126"/>
    </row>
    <row r="4315" s="64" customFormat="1" ht="13.5" spans="5:5">
      <c r="E4315" s="126"/>
    </row>
    <row r="4316" s="64" customFormat="1" ht="13.5" spans="5:5">
      <c r="E4316" s="126"/>
    </row>
    <row r="4317" s="64" customFormat="1" ht="13.5" spans="5:5">
      <c r="E4317" s="126"/>
    </row>
    <row r="4318" s="64" customFormat="1" ht="13.5" spans="5:5">
      <c r="E4318" s="126"/>
    </row>
    <row r="4319" s="64" customFormat="1" ht="13.5" spans="5:5">
      <c r="E4319" s="126"/>
    </row>
    <row r="4320" s="64" customFormat="1" ht="13.5" spans="5:5">
      <c r="E4320" s="126"/>
    </row>
    <row r="4321" s="64" customFormat="1" ht="13.5" spans="5:5">
      <c r="E4321" s="126"/>
    </row>
    <row r="4322" s="64" customFormat="1" ht="13.5" spans="5:5">
      <c r="E4322" s="126"/>
    </row>
    <row r="4323" s="64" customFormat="1" ht="13.5" spans="5:5">
      <c r="E4323" s="126"/>
    </row>
    <row r="4324" s="64" customFormat="1" ht="13.5" spans="5:5">
      <c r="E4324" s="126"/>
    </row>
    <row r="4325" s="64" customFormat="1" ht="13.5" spans="5:5">
      <c r="E4325" s="126"/>
    </row>
    <row r="4326" s="64" customFormat="1" ht="13.5" spans="5:5">
      <c r="E4326" s="126"/>
    </row>
    <row r="4327" s="64" customFormat="1" ht="13.5" spans="5:5">
      <c r="E4327" s="126"/>
    </row>
    <row r="4328" s="64" customFormat="1" ht="13.5" spans="5:5">
      <c r="E4328" s="126"/>
    </row>
    <row r="4329" s="64" customFormat="1" ht="13.5" spans="5:5">
      <c r="E4329" s="126"/>
    </row>
    <row r="4330" s="64" customFormat="1" ht="13.5" spans="5:5">
      <c r="E4330" s="126"/>
    </row>
    <row r="4331" s="64" customFormat="1" ht="13.5" spans="5:5">
      <c r="E4331" s="126"/>
    </row>
    <row r="4332" s="64" customFormat="1" ht="13.5" spans="5:5">
      <c r="E4332" s="126"/>
    </row>
    <row r="4333" s="64" customFormat="1" ht="13.5" spans="5:5">
      <c r="E4333" s="126"/>
    </row>
    <row r="4334" s="64" customFormat="1" ht="13.5" spans="5:5">
      <c r="E4334" s="126"/>
    </row>
    <row r="4335" s="64" customFormat="1" ht="13.5" spans="5:5">
      <c r="E4335" s="126"/>
    </row>
    <row r="4336" s="64" customFormat="1" ht="13.5" spans="5:5">
      <c r="E4336" s="126"/>
    </row>
    <row r="4337" s="64" customFormat="1" ht="13.5" spans="5:5">
      <c r="E4337" s="126"/>
    </row>
    <row r="4338" s="64" customFormat="1" ht="13.5" spans="5:5">
      <c r="E4338" s="126"/>
    </row>
    <row r="4339" s="64" customFormat="1" ht="13.5" spans="5:5">
      <c r="E4339" s="126"/>
    </row>
    <row r="4340" s="64" customFormat="1" ht="13.5" spans="5:5">
      <c r="E4340" s="126"/>
    </row>
    <row r="4341" s="64" customFormat="1" ht="13.5" spans="5:5">
      <c r="E4341" s="126"/>
    </row>
    <row r="4342" s="64" customFormat="1" ht="13.5" spans="5:5">
      <c r="E4342" s="126"/>
    </row>
    <row r="4343" s="64" customFormat="1" ht="13.5" spans="5:5">
      <c r="E4343" s="126"/>
    </row>
    <row r="4344" s="64" customFormat="1" ht="13.5" spans="5:5">
      <c r="E4344" s="126"/>
    </row>
    <row r="4345" s="64" customFormat="1" ht="13.5" spans="5:5">
      <c r="E4345" s="126"/>
    </row>
    <row r="4346" s="64" customFormat="1" ht="13.5" spans="5:5">
      <c r="E4346" s="126"/>
    </row>
    <row r="4347" s="64" customFormat="1" ht="13.5" spans="5:5">
      <c r="E4347" s="126"/>
    </row>
    <row r="4348" s="64" customFormat="1" ht="13.5" spans="5:5">
      <c r="E4348" s="126"/>
    </row>
    <row r="4349" s="64" customFormat="1" ht="13.5" spans="5:5">
      <c r="E4349" s="126"/>
    </row>
    <row r="4350" s="64" customFormat="1" ht="13.5" spans="5:5">
      <c r="E4350" s="126"/>
    </row>
    <row r="4351" s="64" customFormat="1" ht="13.5" spans="5:5">
      <c r="E4351" s="126"/>
    </row>
    <row r="4352" s="64" customFormat="1" ht="13.5" spans="5:5">
      <c r="E4352" s="126"/>
    </row>
    <row r="4353" s="64" customFormat="1" ht="13.5" spans="5:5">
      <c r="E4353" s="126"/>
    </row>
    <row r="4354" s="64" customFormat="1" ht="13.5" spans="5:5">
      <c r="E4354" s="126"/>
    </row>
    <row r="4355" s="64" customFormat="1" ht="13.5" spans="5:5">
      <c r="E4355" s="126"/>
    </row>
    <row r="4356" s="64" customFormat="1" ht="13.5" spans="5:5">
      <c r="E4356" s="126"/>
    </row>
    <row r="4357" s="64" customFormat="1" ht="13.5" spans="5:5">
      <c r="E4357" s="126"/>
    </row>
    <row r="4358" s="64" customFormat="1" ht="13.5" spans="5:5">
      <c r="E4358" s="126"/>
    </row>
    <row r="4359" s="64" customFormat="1" ht="13.5" spans="5:5">
      <c r="E4359" s="126"/>
    </row>
    <row r="4360" s="64" customFormat="1" ht="13.5" spans="5:5">
      <c r="E4360" s="126"/>
    </row>
    <row r="4361" s="64" customFormat="1" ht="13.5" spans="5:5">
      <c r="E4361" s="126"/>
    </row>
    <row r="4362" s="64" customFormat="1" ht="13.5" spans="5:5">
      <c r="E4362" s="126"/>
    </row>
    <row r="4363" s="64" customFormat="1" ht="13.5" spans="5:5">
      <c r="E4363" s="126"/>
    </row>
    <row r="4364" s="64" customFormat="1" ht="13.5" spans="5:5">
      <c r="E4364" s="126"/>
    </row>
    <row r="4365" s="64" customFormat="1" ht="13.5" spans="5:5">
      <c r="E4365" s="126"/>
    </row>
    <row r="4366" s="64" customFormat="1" ht="13.5" spans="5:5">
      <c r="E4366" s="126"/>
    </row>
    <row r="4367" s="64" customFormat="1" ht="13.5" spans="5:5">
      <c r="E4367" s="126"/>
    </row>
    <row r="4368" s="64" customFormat="1" ht="13.5" spans="5:5">
      <c r="E4368" s="126"/>
    </row>
    <row r="4369" s="64" customFormat="1" ht="13.5" spans="5:5">
      <c r="E4369" s="126"/>
    </row>
    <row r="4370" s="64" customFormat="1" ht="13.5" spans="5:5">
      <c r="E4370" s="126"/>
    </row>
    <row r="4371" s="64" customFormat="1" ht="13.5" spans="5:5">
      <c r="E4371" s="126"/>
    </row>
    <row r="4372" s="64" customFormat="1" ht="13.5" spans="5:5">
      <c r="E4372" s="126"/>
    </row>
    <row r="4373" s="64" customFormat="1" ht="13.5" spans="5:5">
      <c r="E4373" s="126"/>
    </row>
    <row r="4374" s="64" customFormat="1" ht="13.5" spans="5:5">
      <c r="E4374" s="126"/>
    </row>
    <row r="4375" s="64" customFormat="1" ht="13.5" spans="5:5">
      <c r="E4375" s="126"/>
    </row>
    <row r="4376" s="64" customFormat="1" ht="13.5" spans="5:5">
      <c r="E4376" s="126"/>
    </row>
    <row r="4377" s="64" customFormat="1" ht="13.5" spans="5:5">
      <c r="E4377" s="126"/>
    </row>
    <row r="4378" s="64" customFormat="1" ht="13.5" spans="5:5">
      <c r="E4378" s="126"/>
    </row>
    <row r="4379" s="64" customFormat="1" ht="13.5" spans="5:5">
      <c r="E4379" s="126"/>
    </row>
    <row r="4380" s="64" customFormat="1" ht="13.5" spans="5:5">
      <c r="E4380" s="126"/>
    </row>
    <row r="4381" s="64" customFormat="1" ht="13.5" spans="5:5">
      <c r="E4381" s="126"/>
    </row>
    <row r="4382" s="64" customFormat="1" ht="13.5" spans="5:5">
      <c r="E4382" s="126"/>
    </row>
    <row r="4383" s="64" customFormat="1" ht="13.5" spans="5:5">
      <c r="E4383" s="126"/>
    </row>
    <row r="4384" s="64" customFormat="1" ht="13.5" spans="5:5">
      <c r="E4384" s="126"/>
    </row>
    <row r="4385" s="64" customFormat="1" ht="13.5" spans="5:5">
      <c r="E4385" s="126"/>
    </row>
    <row r="4386" s="64" customFormat="1" ht="13.5" spans="5:5">
      <c r="E4386" s="126"/>
    </row>
    <row r="4387" s="64" customFormat="1" ht="13.5" spans="5:5">
      <c r="E4387" s="126"/>
    </row>
    <row r="4388" s="64" customFormat="1" ht="13.5" spans="5:5">
      <c r="E4388" s="126"/>
    </row>
    <row r="4389" s="64" customFormat="1" ht="13.5" spans="5:5">
      <c r="E4389" s="126"/>
    </row>
    <row r="4390" s="64" customFormat="1" ht="13.5" spans="5:5">
      <c r="E4390" s="126"/>
    </row>
    <row r="4391" s="64" customFormat="1" ht="13.5" spans="5:5">
      <c r="E4391" s="126"/>
    </row>
    <row r="4392" s="64" customFormat="1" ht="13.5" spans="5:5">
      <c r="E4392" s="126"/>
    </row>
    <row r="4393" s="64" customFormat="1" ht="13.5" spans="5:5">
      <c r="E4393" s="126"/>
    </row>
    <row r="4394" s="64" customFormat="1" ht="13.5" spans="5:5">
      <c r="E4394" s="126"/>
    </row>
    <row r="4395" s="64" customFormat="1" ht="13.5" spans="5:5">
      <c r="E4395" s="126"/>
    </row>
    <row r="4396" s="64" customFormat="1" ht="13.5" spans="5:5">
      <c r="E4396" s="126"/>
    </row>
    <row r="4397" s="64" customFormat="1" ht="13.5" spans="5:5">
      <c r="E4397" s="126"/>
    </row>
    <row r="4398" s="64" customFormat="1" ht="13.5" spans="5:5">
      <c r="E4398" s="126"/>
    </row>
    <row r="4399" s="64" customFormat="1" ht="13.5" spans="5:5">
      <c r="E4399" s="126"/>
    </row>
    <row r="4400" s="64" customFormat="1" ht="13.5" spans="5:5">
      <c r="E4400" s="126"/>
    </row>
    <row r="4401" s="64" customFormat="1" ht="13.5" spans="5:5">
      <c r="E4401" s="126"/>
    </row>
    <row r="4402" s="64" customFormat="1" ht="13.5" spans="5:5">
      <c r="E4402" s="126"/>
    </row>
    <row r="4403" s="64" customFormat="1" ht="13.5" spans="5:5">
      <c r="E4403" s="126"/>
    </row>
    <row r="4404" s="64" customFormat="1" ht="13.5" spans="5:5">
      <c r="E4404" s="126"/>
    </row>
    <row r="4405" s="64" customFormat="1" ht="13.5" spans="5:5">
      <c r="E4405" s="126"/>
    </row>
    <row r="4406" s="64" customFormat="1" ht="13.5" spans="5:5">
      <c r="E4406" s="126"/>
    </row>
    <row r="4407" s="64" customFormat="1" ht="13.5" spans="5:5">
      <c r="E4407" s="126"/>
    </row>
    <row r="4408" s="64" customFormat="1" ht="13.5" spans="5:5">
      <c r="E4408" s="126"/>
    </row>
    <row r="4409" s="64" customFormat="1" ht="13.5" spans="5:5">
      <c r="E4409" s="126"/>
    </row>
    <row r="4410" s="64" customFormat="1" ht="13.5" spans="5:5">
      <c r="E4410" s="126"/>
    </row>
    <row r="4411" s="64" customFormat="1" ht="13.5" spans="5:5">
      <c r="E4411" s="126"/>
    </row>
    <row r="4412" s="64" customFormat="1" ht="13.5" spans="5:5">
      <c r="E4412" s="126"/>
    </row>
    <row r="4413" s="64" customFormat="1" ht="13.5" spans="5:5">
      <c r="E4413" s="126"/>
    </row>
    <row r="4414" s="64" customFormat="1" ht="13.5" spans="5:5">
      <c r="E4414" s="126"/>
    </row>
    <row r="4415" s="64" customFormat="1" ht="13.5" spans="5:5">
      <c r="E4415" s="126"/>
    </row>
    <row r="4416" s="64" customFormat="1" ht="13.5" spans="5:5">
      <c r="E4416" s="126"/>
    </row>
    <row r="4417" s="64" customFormat="1" ht="13.5" spans="5:5">
      <c r="E4417" s="126"/>
    </row>
    <row r="4418" s="64" customFormat="1" ht="13.5" spans="5:5">
      <c r="E4418" s="126"/>
    </row>
    <row r="4419" s="64" customFormat="1" ht="13.5" spans="5:5">
      <c r="E4419" s="126"/>
    </row>
    <row r="4420" s="64" customFormat="1" ht="13.5" spans="5:5">
      <c r="E4420" s="126"/>
    </row>
    <row r="4421" s="64" customFormat="1" ht="13.5" spans="5:5">
      <c r="E4421" s="126"/>
    </row>
    <row r="4422" s="64" customFormat="1" ht="13.5" spans="5:5">
      <c r="E4422" s="126"/>
    </row>
    <row r="4423" s="64" customFormat="1" ht="13.5" spans="5:5">
      <c r="E4423" s="126"/>
    </row>
    <row r="4424" s="64" customFormat="1" ht="13.5" spans="5:5">
      <c r="E4424" s="126"/>
    </row>
    <row r="4425" s="64" customFormat="1" ht="13.5" spans="5:5">
      <c r="E4425" s="126"/>
    </row>
    <row r="4426" s="64" customFormat="1" ht="13.5" spans="5:5">
      <c r="E4426" s="126"/>
    </row>
    <row r="4427" s="64" customFormat="1" ht="13.5" spans="5:5">
      <c r="E4427" s="126"/>
    </row>
    <row r="4428" s="64" customFormat="1" ht="13.5" spans="5:5">
      <c r="E4428" s="126"/>
    </row>
    <row r="4429" s="64" customFormat="1" ht="13.5" spans="5:5">
      <c r="E4429" s="126"/>
    </row>
    <row r="4430" s="64" customFormat="1" ht="13.5" spans="5:5">
      <c r="E4430" s="126"/>
    </row>
    <row r="4431" s="64" customFormat="1" ht="13.5" spans="5:5">
      <c r="E4431" s="126"/>
    </row>
    <row r="4432" s="64" customFormat="1" ht="13.5" spans="5:5">
      <c r="E4432" s="126"/>
    </row>
    <row r="4433" s="64" customFormat="1" ht="13.5" spans="5:5">
      <c r="E4433" s="126"/>
    </row>
    <row r="4434" s="64" customFormat="1" ht="13.5" spans="5:5">
      <c r="E4434" s="126"/>
    </row>
    <row r="4435" s="64" customFormat="1" ht="13.5" spans="5:5">
      <c r="E4435" s="126"/>
    </row>
    <row r="4436" s="64" customFormat="1" ht="13.5" spans="5:5">
      <c r="E4436" s="126"/>
    </row>
    <row r="4437" s="64" customFormat="1" ht="13.5" spans="5:5">
      <c r="E4437" s="126"/>
    </row>
    <row r="4438" s="64" customFormat="1" ht="13.5" spans="5:5">
      <c r="E4438" s="126"/>
    </row>
    <row r="4439" s="64" customFormat="1" ht="13.5" spans="5:5">
      <c r="E4439" s="126"/>
    </row>
    <row r="4440" s="64" customFormat="1" ht="13.5" spans="5:5">
      <c r="E4440" s="126"/>
    </row>
    <row r="4441" s="64" customFormat="1" ht="13.5" spans="5:5">
      <c r="E4441" s="126"/>
    </row>
    <row r="4442" s="64" customFormat="1" ht="13.5" spans="5:5">
      <c r="E4442" s="126"/>
    </row>
    <row r="4443" s="64" customFormat="1" ht="13.5" spans="5:5">
      <c r="E4443" s="126"/>
    </row>
    <row r="4444" s="64" customFormat="1" ht="13.5" spans="5:5">
      <c r="E4444" s="126"/>
    </row>
    <row r="4445" s="64" customFormat="1" ht="13.5" spans="5:5">
      <c r="E4445" s="126"/>
    </row>
    <row r="4446" s="64" customFormat="1" ht="13.5" spans="5:5">
      <c r="E4446" s="126"/>
    </row>
    <row r="4447" s="64" customFormat="1" ht="13.5" spans="5:5">
      <c r="E4447" s="126"/>
    </row>
    <row r="4448" s="64" customFormat="1" ht="13.5" spans="5:5">
      <c r="E4448" s="126"/>
    </row>
    <row r="4449" s="64" customFormat="1" ht="13.5" spans="5:5">
      <c r="E4449" s="126"/>
    </row>
    <row r="4450" s="64" customFormat="1" ht="13.5" spans="5:5">
      <c r="E4450" s="126"/>
    </row>
    <row r="4451" s="64" customFormat="1" ht="13.5" spans="5:5">
      <c r="E4451" s="126"/>
    </row>
    <row r="4452" s="64" customFormat="1" ht="13.5" spans="5:5">
      <c r="E4452" s="126"/>
    </row>
    <row r="4453" s="64" customFormat="1" ht="13.5" spans="5:5">
      <c r="E4453" s="126"/>
    </row>
    <row r="4454" s="64" customFormat="1" ht="13.5" spans="5:5">
      <c r="E4454" s="126"/>
    </row>
    <row r="4455" s="64" customFormat="1" ht="13.5" spans="5:5">
      <c r="E4455" s="126"/>
    </row>
    <row r="4456" s="64" customFormat="1" ht="13.5" spans="5:5">
      <c r="E4456" s="126"/>
    </row>
    <row r="4457" s="64" customFormat="1" ht="13.5" spans="5:5">
      <c r="E4457" s="126"/>
    </row>
    <row r="4458" s="64" customFormat="1" ht="13.5" spans="5:5">
      <c r="E4458" s="126"/>
    </row>
    <row r="4459" s="64" customFormat="1" ht="13.5" spans="5:5">
      <c r="E4459" s="126"/>
    </row>
    <row r="4460" s="64" customFormat="1" ht="13.5" spans="5:5">
      <c r="E4460" s="126"/>
    </row>
    <row r="4461" s="64" customFormat="1" ht="13.5" spans="5:5">
      <c r="E4461" s="126"/>
    </row>
    <row r="4462" s="64" customFormat="1" ht="13.5" spans="5:5">
      <c r="E4462" s="126"/>
    </row>
    <row r="4463" s="64" customFormat="1" ht="13.5" spans="5:5">
      <c r="E4463" s="126"/>
    </row>
    <row r="4464" s="64" customFormat="1" ht="13.5" spans="5:5">
      <c r="E4464" s="126"/>
    </row>
    <row r="4465" s="64" customFormat="1" ht="13.5" spans="5:5">
      <c r="E4465" s="126"/>
    </row>
    <row r="4466" s="64" customFormat="1" ht="13.5" spans="5:5">
      <c r="E4466" s="126"/>
    </row>
    <row r="4467" s="64" customFormat="1" ht="13.5" spans="5:5">
      <c r="E4467" s="126"/>
    </row>
    <row r="4468" s="64" customFormat="1" ht="13.5" spans="5:5">
      <c r="E4468" s="126"/>
    </row>
    <row r="4469" s="64" customFormat="1" ht="13.5" spans="5:5">
      <c r="E4469" s="126"/>
    </row>
    <row r="4470" s="64" customFormat="1" ht="13.5" spans="5:5">
      <c r="E4470" s="126"/>
    </row>
    <row r="4471" s="64" customFormat="1" ht="13.5" spans="5:5">
      <c r="E4471" s="126"/>
    </row>
    <row r="4472" s="64" customFormat="1" ht="13.5" spans="5:5">
      <c r="E4472" s="126"/>
    </row>
    <row r="4473" s="64" customFormat="1" ht="13.5" spans="5:5">
      <c r="E4473" s="126"/>
    </row>
    <row r="4474" s="64" customFormat="1" ht="13.5" spans="5:5">
      <c r="E4474" s="126"/>
    </row>
    <row r="4475" s="64" customFormat="1" ht="13.5" spans="5:5">
      <c r="E4475" s="126"/>
    </row>
    <row r="4476" s="64" customFormat="1" ht="13.5" spans="5:5">
      <c r="E4476" s="126"/>
    </row>
    <row r="4477" s="64" customFormat="1" ht="13.5" spans="5:5">
      <c r="E4477" s="126"/>
    </row>
    <row r="4478" s="64" customFormat="1" ht="13.5" spans="5:5">
      <c r="E4478" s="126"/>
    </row>
    <row r="4479" s="64" customFormat="1" ht="13.5" spans="5:5">
      <c r="E4479" s="126"/>
    </row>
    <row r="4480" s="64" customFormat="1" ht="13.5" spans="5:5">
      <c r="E4480" s="126"/>
    </row>
    <row r="4481" s="64" customFormat="1" ht="13.5" spans="5:5">
      <c r="E4481" s="126"/>
    </row>
    <row r="4482" s="64" customFormat="1" ht="13.5" spans="5:5">
      <c r="E4482" s="126"/>
    </row>
    <row r="4483" s="64" customFormat="1" ht="13.5" spans="5:5">
      <c r="E4483" s="126"/>
    </row>
    <row r="4484" s="64" customFormat="1" ht="13.5" spans="5:5">
      <c r="E4484" s="126"/>
    </row>
    <row r="4485" s="64" customFormat="1" ht="13.5" spans="5:5">
      <c r="E4485" s="126"/>
    </row>
    <row r="4486" s="64" customFormat="1" ht="13.5" spans="5:5">
      <c r="E4486" s="126"/>
    </row>
    <row r="4487" s="64" customFormat="1" ht="13.5" spans="5:5">
      <c r="E4487" s="126"/>
    </row>
    <row r="4488" s="64" customFormat="1" ht="13.5" spans="5:5">
      <c r="E4488" s="126"/>
    </row>
    <row r="4489" s="64" customFormat="1" ht="13.5" spans="5:5">
      <c r="E4489" s="126"/>
    </row>
    <row r="4490" s="64" customFormat="1" ht="13.5" spans="5:5">
      <c r="E4490" s="126"/>
    </row>
    <row r="4491" s="64" customFormat="1" ht="13.5" spans="5:5">
      <c r="E4491" s="126"/>
    </row>
    <row r="4492" s="64" customFormat="1" ht="13.5" spans="5:5">
      <c r="E4492" s="126"/>
    </row>
    <row r="4493" s="64" customFormat="1" ht="13.5" spans="5:5">
      <c r="E4493" s="126"/>
    </row>
    <row r="4494" s="64" customFormat="1" ht="13.5" spans="5:5">
      <c r="E4494" s="126"/>
    </row>
    <row r="4495" s="64" customFormat="1" ht="13.5" spans="5:5">
      <c r="E4495" s="126"/>
    </row>
    <row r="4496" s="64" customFormat="1" ht="13.5" spans="5:5">
      <c r="E4496" s="126"/>
    </row>
    <row r="4497" s="64" customFormat="1" ht="13.5" spans="5:5">
      <c r="E4497" s="126"/>
    </row>
    <row r="4498" s="64" customFormat="1" ht="13.5" spans="5:5">
      <c r="E4498" s="126"/>
    </row>
    <row r="4499" s="64" customFormat="1" ht="13.5" spans="5:5">
      <c r="E4499" s="126"/>
    </row>
    <row r="4500" s="64" customFormat="1" ht="13.5" spans="5:5">
      <c r="E4500" s="126"/>
    </row>
    <row r="4501" s="64" customFormat="1" ht="13.5" spans="5:5">
      <c r="E4501" s="126"/>
    </row>
    <row r="4502" s="64" customFormat="1" ht="13.5" spans="5:5">
      <c r="E4502" s="126"/>
    </row>
    <row r="4503" s="64" customFormat="1" ht="13.5" spans="5:5">
      <c r="E4503" s="126"/>
    </row>
    <row r="4504" s="64" customFormat="1" ht="13.5" spans="5:5">
      <c r="E4504" s="126"/>
    </row>
    <row r="4505" s="64" customFormat="1" ht="13.5" spans="5:5">
      <c r="E4505" s="126"/>
    </row>
    <row r="4506" s="64" customFormat="1" ht="13.5" spans="5:5">
      <c r="E4506" s="126"/>
    </row>
    <row r="4507" s="64" customFormat="1" ht="13.5" spans="5:5">
      <c r="E4507" s="126"/>
    </row>
    <row r="4508" s="64" customFormat="1" ht="13.5" spans="5:5">
      <c r="E4508" s="126"/>
    </row>
    <row r="4509" s="64" customFormat="1" ht="13.5" spans="5:5">
      <c r="E4509" s="126"/>
    </row>
    <row r="4510" s="64" customFormat="1" ht="13.5" spans="5:5">
      <c r="E4510" s="126"/>
    </row>
    <row r="4511" s="64" customFormat="1" ht="13.5" spans="5:5">
      <c r="E4511" s="126"/>
    </row>
    <row r="4512" s="64" customFormat="1" ht="13.5" spans="5:5">
      <c r="E4512" s="126"/>
    </row>
    <row r="4513" s="64" customFormat="1" ht="13.5" spans="5:5">
      <c r="E4513" s="126"/>
    </row>
    <row r="4514" s="64" customFormat="1" ht="13.5" spans="5:5">
      <c r="E4514" s="126"/>
    </row>
    <row r="4515" s="64" customFormat="1" ht="13.5" spans="5:5">
      <c r="E4515" s="126"/>
    </row>
    <row r="4516" s="64" customFormat="1" ht="13.5" spans="5:5">
      <c r="E4516" s="126"/>
    </row>
    <row r="4517" s="64" customFormat="1" ht="13.5" spans="5:5">
      <c r="E4517" s="126"/>
    </row>
    <row r="4518" s="64" customFormat="1" ht="13.5" spans="5:5">
      <c r="E4518" s="126"/>
    </row>
    <row r="4519" s="64" customFormat="1" ht="13.5" spans="5:5">
      <c r="E4519" s="126"/>
    </row>
    <row r="4520" s="64" customFormat="1" ht="13.5" spans="5:5">
      <c r="E4520" s="126"/>
    </row>
    <row r="4521" s="64" customFormat="1" ht="13.5" spans="5:5">
      <c r="E4521" s="126"/>
    </row>
    <row r="4522" s="64" customFormat="1" ht="13.5" spans="5:5">
      <c r="E4522" s="126"/>
    </row>
    <row r="4523" s="64" customFormat="1" ht="13.5" spans="5:5">
      <c r="E4523" s="126"/>
    </row>
    <row r="4524" s="64" customFormat="1" ht="13.5" spans="5:5">
      <c r="E4524" s="126"/>
    </row>
    <row r="4525" s="64" customFormat="1" ht="13.5" spans="5:5">
      <c r="E4525" s="126"/>
    </row>
    <row r="4526" s="64" customFormat="1" ht="13.5" spans="5:5">
      <c r="E4526" s="126"/>
    </row>
    <row r="4527" s="64" customFormat="1" ht="13.5" spans="5:5">
      <c r="E4527" s="126"/>
    </row>
    <row r="4528" s="64" customFormat="1" ht="13.5" spans="5:5">
      <c r="E4528" s="126"/>
    </row>
    <row r="4529" s="64" customFormat="1" ht="13.5" spans="5:5">
      <c r="E4529" s="126"/>
    </row>
    <row r="4530" s="64" customFormat="1" ht="13.5" spans="5:5">
      <c r="E4530" s="126"/>
    </row>
    <row r="4531" s="64" customFormat="1" ht="13.5" spans="5:5">
      <c r="E4531" s="126"/>
    </row>
    <row r="4532" s="64" customFormat="1" ht="13.5" spans="5:5">
      <c r="E4532" s="126"/>
    </row>
    <row r="4533" s="64" customFormat="1" ht="13.5" spans="5:5">
      <c r="E4533" s="126"/>
    </row>
    <row r="4534" s="64" customFormat="1" ht="13.5" spans="5:5">
      <c r="E4534" s="126"/>
    </row>
    <row r="4535" s="64" customFormat="1" ht="13.5" spans="5:5">
      <c r="E4535" s="126"/>
    </row>
    <row r="4536" s="64" customFormat="1" ht="13.5" spans="5:5">
      <c r="E4536" s="126"/>
    </row>
    <row r="4537" s="64" customFormat="1" ht="13.5" spans="5:5">
      <c r="E4537" s="126"/>
    </row>
    <row r="4538" s="64" customFormat="1" ht="13.5" spans="5:5">
      <c r="E4538" s="126"/>
    </row>
    <row r="4539" s="64" customFormat="1" ht="13.5" spans="5:5">
      <c r="E4539" s="126"/>
    </row>
    <row r="4540" s="64" customFormat="1" ht="13.5" spans="5:5">
      <c r="E4540" s="126"/>
    </row>
    <row r="4541" s="64" customFormat="1" ht="13.5" spans="5:5">
      <c r="E4541" s="126"/>
    </row>
    <row r="4542" s="64" customFormat="1" ht="13.5" spans="5:5">
      <c r="E4542" s="126"/>
    </row>
    <row r="4543" s="64" customFormat="1" ht="13.5" spans="5:5">
      <c r="E4543" s="126"/>
    </row>
    <row r="4544" s="64" customFormat="1" ht="13.5" spans="5:5">
      <c r="E4544" s="126"/>
    </row>
    <row r="4545" s="64" customFormat="1" ht="13.5" spans="5:5">
      <c r="E4545" s="126"/>
    </row>
    <row r="4546" s="64" customFormat="1" ht="13.5" spans="5:5">
      <c r="E4546" s="126"/>
    </row>
    <row r="4547" s="64" customFormat="1" ht="13.5" spans="5:5">
      <c r="E4547" s="126"/>
    </row>
    <row r="4548" s="64" customFormat="1" ht="13.5" spans="5:5">
      <c r="E4548" s="126"/>
    </row>
    <row r="4549" s="64" customFormat="1" ht="13.5" spans="5:5">
      <c r="E4549" s="126"/>
    </row>
    <row r="4550" s="64" customFormat="1" ht="13.5" spans="5:5">
      <c r="E4550" s="126"/>
    </row>
    <row r="4551" s="64" customFormat="1" ht="13.5" spans="5:5">
      <c r="E4551" s="126"/>
    </row>
    <row r="4552" s="64" customFormat="1" ht="13.5" spans="5:5">
      <c r="E4552" s="126"/>
    </row>
    <row r="4553" s="64" customFormat="1" ht="13.5" spans="5:5">
      <c r="E4553" s="126"/>
    </row>
    <row r="4554" s="64" customFormat="1" ht="13.5" spans="5:5">
      <c r="E4554" s="126"/>
    </row>
    <row r="4555" s="64" customFormat="1" ht="13.5" spans="5:5">
      <c r="E4555" s="126"/>
    </row>
    <row r="4556" s="64" customFormat="1" ht="13.5" spans="5:5">
      <c r="E4556" s="126"/>
    </row>
    <row r="4557" s="64" customFormat="1" ht="13.5" spans="5:5">
      <c r="E4557" s="126"/>
    </row>
    <row r="4558" s="64" customFormat="1" ht="13.5" spans="5:5">
      <c r="E4558" s="126"/>
    </row>
    <row r="4559" s="64" customFormat="1" ht="13.5" spans="5:5">
      <c r="E4559" s="126"/>
    </row>
    <row r="4560" s="64" customFormat="1" ht="13.5" spans="5:5">
      <c r="E4560" s="126"/>
    </row>
    <row r="4561" s="64" customFormat="1" ht="13.5" spans="5:5">
      <c r="E4561" s="126"/>
    </row>
    <row r="4562" s="64" customFormat="1" ht="13.5" spans="5:5">
      <c r="E4562" s="126"/>
    </row>
    <row r="4563" s="64" customFormat="1" ht="13.5" spans="5:5">
      <c r="E4563" s="126"/>
    </row>
    <row r="4564" s="64" customFormat="1" ht="13.5" spans="5:5">
      <c r="E4564" s="126"/>
    </row>
    <row r="4565" s="64" customFormat="1" ht="13.5" spans="5:5">
      <c r="E4565" s="126"/>
    </row>
    <row r="4566" s="64" customFormat="1" ht="13.5" spans="5:5">
      <c r="E4566" s="126"/>
    </row>
    <row r="4567" s="64" customFormat="1" ht="13.5" spans="5:5">
      <c r="E4567" s="126"/>
    </row>
    <row r="4568" s="64" customFormat="1" ht="13.5" spans="5:5">
      <c r="E4568" s="126"/>
    </row>
    <row r="4569" s="64" customFormat="1" ht="13.5" spans="5:5">
      <c r="E4569" s="126"/>
    </row>
    <row r="4570" s="64" customFormat="1" ht="13.5" spans="5:5">
      <c r="E4570" s="126"/>
    </row>
    <row r="4571" s="64" customFormat="1" ht="13.5" spans="5:5">
      <c r="E4571" s="126"/>
    </row>
    <row r="4572" s="64" customFormat="1" ht="13.5" spans="5:5">
      <c r="E4572" s="126"/>
    </row>
    <row r="4573" s="64" customFormat="1" ht="13.5" spans="5:5">
      <c r="E4573" s="126"/>
    </row>
    <row r="4574" s="64" customFormat="1" ht="13.5" spans="5:5">
      <c r="E4574" s="126"/>
    </row>
    <row r="4575" s="64" customFormat="1" ht="13.5" spans="5:5">
      <c r="E4575" s="126"/>
    </row>
    <row r="4576" s="64" customFormat="1" ht="13.5" spans="5:5">
      <c r="E4576" s="126"/>
    </row>
    <row r="4577" s="64" customFormat="1" ht="13.5" spans="5:5">
      <c r="E4577" s="126"/>
    </row>
    <row r="4578" s="64" customFormat="1" ht="13.5" spans="5:5">
      <c r="E4578" s="126"/>
    </row>
    <row r="4579" s="64" customFormat="1" ht="13.5" spans="5:5">
      <c r="E4579" s="126"/>
    </row>
    <row r="4580" s="64" customFormat="1" ht="13.5" spans="5:5">
      <c r="E4580" s="126"/>
    </row>
    <row r="4581" s="64" customFormat="1" ht="13.5" spans="5:5">
      <c r="E4581" s="126"/>
    </row>
    <row r="4582" s="64" customFormat="1" ht="13.5" spans="5:5">
      <c r="E4582" s="126"/>
    </row>
    <row r="4583" s="64" customFormat="1" ht="13.5" spans="5:5">
      <c r="E4583" s="126"/>
    </row>
    <row r="4584" s="64" customFormat="1" ht="13.5" spans="5:5">
      <c r="E4584" s="126"/>
    </row>
    <row r="4585" s="64" customFormat="1" ht="13.5" spans="5:5">
      <c r="E4585" s="126"/>
    </row>
    <row r="4586" s="64" customFormat="1" ht="13.5" spans="5:5">
      <c r="E4586" s="126"/>
    </row>
    <row r="4587" s="64" customFormat="1" ht="13.5" spans="5:5">
      <c r="E4587" s="126"/>
    </row>
    <row r="4588" s="64" customFormat="1" ht="13.5" spans="5:5">
      <c r="E4588" s="126"/>
    </row>
    <row r="4589" s="64" customFormat="1" ht="13.5" spans="5:5">
      <c r="E4589" s="126"/>
    </row>
    <row r="4590" s="64" customFormat="1" ht="13.5" spans="5:5">
      <c r="E4590" s="126"/>
    </row>
    <row r="4591" s="64" customFormat="1" ht="13.5" spans="5:5">
      <c r="E4591" s="126"/>
    </row>
    <row r="4592" s="64" customFormat="1" ht="13.5" spans="5:5">
      <c r="E4592" s="126"/>
    </row>
    <row r="4593" s="64" customFormat="1" ht="13.5" spans="5:5">
      <c r="E4593" s="126"/>
    </row>
    <row r="4594" s="64" customFormat="1" ht="13.5" spans="5:5">
      <c r="E4594" s="126"/>
    </row>
    <row r="4595" s="64" customFormat="1" ht="13.5" spans="5:5">
      <c r="E4595" s="126"/>
    </row>
    <row r="4596" s="64" customFormat="1" ht="13.5" spans="5:5">
      <c r="E4596" s="126"/>
    </row>
    <row r="4597" s="64" customFormat="1" ht="13.5" spans="5:5">
      <c r="E4597" s="126"/>
    </row>
    <row r="4598" s="64" customFormat="1" ht="13.5" spans="5:5">
      <c r="E4598" s="126"/>
    </row>
    <row r="4599" s="64" customFormat="1" ht="13.5" spans="5:5">
      <c r="E4599" s="126"/>
    </row>
    <row r="4600" s="64" customFormat="1" ht="13.5" spans="5:5">
      <c r="E4600" s="126"/>
    </row>
    <row r="4601" s="64" customFormat="1" ht="13.5" spans="5:5">
      <c r="E4601" s="126"/>
    </row>
    <row r="4602" s="64" customFormat="1" ht="13.5" spans="5:5">
      <c r="E4602" s="126"/>
    </row>
    <row r="4603" s="64" customFormat="1" ht="13.5" spans="5:5">
      <c r="E4603" s="126"/>
    </row>
    <row r="4604" s="64" customFormat="1" ht="13.5" spans="5:5">
      <c r="E4604" s="126"/>
    </row>
    <row r="4605" s="64" customFormat="1" ht="13.5" spans="5:5">
      <c r="E4605" s="126"/>
    </row>
    <row r="4606" s="64" customFormat="1" ht="13.5" spans="5:5">
      <c r="E4606" s="126"/>
    </row>
    <row r="4607" s="64" customFormat="1" ht="13.5" spans="5:5">
      <c r="E4607" s="126"/>
    </row>
    <row r="4608" s="64" customFormat="1" ht="13.5" spans="5:5">
      <c r="E4608" s="126"/>
    </row>
    <row r="4609" s="64" customFormat="1" ht="13.5" spans="5:5">
      <c r="E4609" s="126"/>
    </row>
    <row r="4610" s="64" customFormat="1" ht="13.5" spans="5:5">
      <c r="E4610" s="126"/>
    </row>
    <row r="4611" s="64" customFormat="1" ht="13.5" spans="5:5">
      <c r="E4611" s="126"/>
    </row>
    <row r="4612" s="64" customFormat="1" ht="13.5" spans="5:5">
      <c r="E4612" s="126"/>
    </row>
    <row r="4613" s="64" customFormat="1" ht="13.5" spans="5:5">
      <c r="E4613" s="126"/>
    </row>
    <row r="4614" s="64" customFormat="1" ht="13.5" spans="5:5">
      <c r="E4614" s="126"/>
    </row>
    <row r="4615" s="64" customFormat="1" ht="13.5" spans="5:5">
      <c r="E4615" s="126"/>
    </row>
    <row r="4616" s="64" customFormat="1" ht="13.5" spans="5:5">
      <c r="E4616" s="126"/>
    </row>
    <row r="4617" s="64" customFormat="1" ht="13.5" spans="5:5">
      <c r="E4617" s="126"/>
    </row>
    <row r="4618" s="64" customFormat="1" ht="13.5" spans="5:5">
      <c r="E4618" s="126"/>
    </row>
    <row r="4619" s="64" customFormat="1" ht="13.5" spans="5:5">
      <c r="E4619" s="126"/>
    </row>
    <row r="4620" s="64" customFormat="1" ht="13.5" spans="5:5">
      <c r="E4620" s="126"/>
    </row>
    <row r="4621" s="64" customFormat="1" ht="13.5" spans="5:5">
      <c r="E4621" s="126"/>
    </row>
    <row r="4622" s="64" customFormat="1" ht="13.5" spans="5:5">
      <c r="E4622" s="126"/>
    </row>
    <row r="4623" s="64" customFormat="1" ht="13.5" spans="5:5">
      <c r="E4623" s="126"/>
    </row>
    <row r="4624" s="64" customFormat="1" ht="13.5" spans="5:5">
      <c r="E4624" s="126"/>
    </row>
    <row r="4625" s="64" customFormat="1" ht="13.5" spans="5:5">
      <c r="E4625" s="126"/>
    </row>
    <row r="4626" s="64" customFormat="1" ht="13.5" spans="5:5">
      <c r="E4626" s="126"/>
    </row>
    <row r="4627" s="64" customFormat="1" ht="13.5" spans="5:5">
      <c r="E4627" s="126"/>
    </row>
    <row r="4628" s="64" customFormat="1" ht="13.5" spans="5:5">
      <c r="E4628" s="126"/>
    </row>
    <row r="4629" s="64" customFormat="1" ht="13.5" spans="5:5">
      <c r="E4629" s="126"/>
    </row>
    <row r="4630" s="64" customFormat="1" ht="13.5" spans="5:5">
      <c r="E4630" s="126"/>
    </row>
    <row r="4631" s="64" customFormat="1" ht="13.5" spans="5:5">
      <c r="E4631" s="126"/>
    </row>
    <row r="4632" s="64" customFormat="1" ht="13.5" spans="5:5">
      <c r="E4632" s="126"/>
    </row>
    <row r="4633" s="64" customFormat="1" ht="13.5" spans="5:5">
      <c r="E4633" s="126"/>
    </row>
    <row r="4634" s="64" customFormat="1" ht="13.5" spans="5:5">
      <c r="E4634" s="126"/>
    </row>
    <row r="4635" s="64" customFormat="1" ht="13.5" spans="5:5">
      <c r="E4635" s="126"/>
    </row>
    <row r="4636" s="64" customFormat="1" ht="13.5" spans="5:5">
      <c r="E4636" s="126"/>
    </row>
    <row r="4637" s="64" customFormat="1" ht="13.5" spans="5:5">
      <c r="E4637" s="126"/>
    </row>
    <row r="4638" s="64" customFormat="1" ht="13.5" spans="5:5">
      <c r="E4638" s="126"/>
    </row>
    <row r="4639" s="64" customFormat="1" ht="13.5" spans="5:5">
      <c r="E4639" s="126"/>
    </row>
    <row r="4640" s="64" customFormat="1" ht="13.5" spans="5:5">
      <c r="E4640" s="126"/>
    </row>
    <row r="4641" s="64" customFormat="1" ht="13.5" spans="5:5">
      <c r="E4641" s="126"/>
    </row>
    <row r="4642" s="64" customFormat="1" ht="13.5" spans="5:5">
      <c r="E4642" s="126"/>
    </row>
    <row r="4643" s="64" customFormat="1" ht="13.5" spans="5:5">
      <c r="E4643" s="126"/>
    </row>
    <row r="4644" s="64" customFormat="1" ht="13.5" spans="5:5">
      <c r="E4644" s="126"/>
    </row>
    <row r="4645" s="64" customFormat="1" ht="13.5" spans="5:5">
      <c r="E4645" s="126"/>
    </row>
    <row r="4646" s="64" customFormat="1" ht="13.5" spans="5:5">
      <c r="E4646" s="126"/>
    </row>
    <row r="4647" s="64" customFormat="1" ht="13.5" spans="5:5">
      <c r="E4647" s="126"/>
    </row>
    <row r="4648" s="64" customFormat="1" ht="13.5" spans="5:5">
      <c r="E4648" s="126"/>
    </row>
    <row r="4649" s="64" customFormat="1" ht="13.5" spans="5:5">
      <c r="E4649" s="126"/>
    </row>
    <row r="4650" s="64" customFormat="1" ht="13.5" spans="5:5">
      <c r="E4650" s="126"/>
    </row>
    <row r="4651" s="64" customFormat="1" ht="13.5" spans="5:5">
      <c r="E4651" s="126"/>
    </row>
    <row r="4652" s="64" customFormat="1" ht="13.5" spans="5:5">
      <c r="E4652" s="126"/>
    </row>
    <row r="4653" s="64" customFormat="1" ht="13.5" spans="5:5">
      <c r="E4653" s="126"/>
    </row>
    <row r="4654" s="64" customFormat="1" ht="13.5" spans="5:5">
      <c r="E4654" s="126"/>
    </row>
    <row r="4655" s="64" customFormat="1" ht="13.5" spans="5:5">
      <c r="E4655" s="126"/>
    </row>
    <row r="4656" s="64" customFormat="1" ht="13.5" spans="5:5">
      <c r="E4656" s="126"/>
    </row>
    <row r="4657" s="64" customFormat="1" ht="13.5" spans="5:5">
      <c r="E4657" s="126"/>
    </row>
    <row r="4658" s="64" customFormat="1" ht="13.5" spans="5:5">
      <c r="E4658" s="126"/>
    </row>
    <row r="4659" s="64" customFormat="1" ht="13.5" spans="5:5">
      <c r="E4659" s="126"/>
    </row>
    <row r="4660" s="64" customFormat="1" ht="13.5" spans="5:5">
      <c r="E4660" s="126"/>
    </row>
    <row r="4661" s="64" customFormat="1" ht="13.5" spans="5:5">
      <c r="E4661" s="126"/>
    </row>
    <row r="4662" s="64" customFormat="1" ht="13.5" spans="5:5">
      <c r="E4662" s="126"/>
    </row>
    <row r="4663" s="64" customFormat="1" ht="13.5" spans="5:5">
      <c r="E4663" s="126"/>
    </row>
    <row r="4664" s="64" customFormat="1" ht="13.5" spans="5:5">
      <c r="E4664" s="126"/>
    </row>
    <row r="4665" s="64" customFormat="1" ht="13.5" spans="5:5">
      <c r="E4665" s="126"/>
    </row>
    <row r="4666" s="64" customFormat="1" ht="13.5" spans="5:5">
      <c r="E4666" s="126"/>
    </row>
    <row r="4667" s="64" customFormat="1" ht="13.5" spans="5:5">
      <c r="E4667" s="126"/>
    </row>
    <row r="4668" s="64" customFormat="1" ht="13.5" spans="5:5">
      <c r="E4668" s="126"/>
    </row>
    <row r="4669" s="64" customFormat="1" ht="13.5" spans="5:5">
      <c r="E4669" s="126"/>
    </row>
    <row r="4670" s="64" customFormat="1" ht="13.5" spans="5:5">
      <c r="E4670" s="126"/>
    </row>
    <row r="4671" s="64" customFormat="1" ht="13.5" spans="5:5">
      <c r="E4671" s="126"/>
    </row>
    <row r="4672" s="64" customFormat="1" ht="13.5" spans="5:5">
      <c r="E4672" s="126"/>
    </row>
    <row r="4673" s="64" customFormat="1" ht="13.5" spans="5:5">
      <c r="E4673" s="126"/>
    </row>
    <row r="4674" s="64" customFormat="1" ht="13.5" spans="5:5">
      <c r="E4674" s="126"/>
    </row>
    <row r="4675" s="64" customFormat="1" ht="13.5" spans="5:5">
      <c r="E4675" s="126"/>
    </row>
    <row r="4676" s="64" customFormat="1" ht="13.5" spans="5:5">
      <c r="E4676" s="126"/>
    </row>
    <row r="4677" s="64" customFormat="1" ht="13.5" spans="5:5">
      <c r="E4677" s="126"/>
    </row>
    <row r="4678" s="64" customFormat="1" ht="13.5" spans="5:5">
      <c r="E4678" s="126"/>
    </row>
    <row r="4679" s="64" customFormat="1" ht="13.5" spans="5:5">
      <c r="E4679" s="126"/>
    </row>
    <row r="4680" s="64" customFormat="1" ht="13.5" spans="5:5">
      <c r="E4680" s="126"/>
    </row>
    <row r="4681" s="64" customFormat="1" ht="13.5" spans="5:5">
      <c r="E4681" s="126"/>
    </row>
    <row r="4682" s="64" customFormat="1" ht="13.5" spans="5:5">
      <c r="E4682" s="126"/>
    </row>
    <row r="4683" s="64" customFormat="1" ht="13.5" spans="5:5">
      <c r="E4683" s="126"/>
    </row>
    <row r="4684" s="64" customFormat="1" ht="13.5" spans="5:5">
      <c r="E4684" s="126"/>
    </row>
    <row r="4685" s="64" customFormat="1" ht="13.5" spans="5:5">
      <c r="E4685" s="126"/>
    </row>
    <row r="4686" s="64" customFormat="1" ht="13.5" spans="5:5">
      <c r="E4686" s="126"/>
    </row>
    <row r="4687" s="64" customFormat="1" ht="13.5" spans="5:5">
      <c r="E4687" s="126"/>
    </row>
    <row r="4688" s="64" customFormat="1" ht="13.5" spans="5:5">
      <c r="E4688" s="126"/>
    </row>
    <row r="4689" s="64" customFormat="1" ht="13.5" spans="5:5">
      <c r="E4689" s="126"/>
    </row>
    <row r="4690" s="64" customFormat="1" ht="13.5" spans="5:5">
      <c r="E4690" s="126"/>
    </row>
    <row r="4691" s="64" customFormat="1" ht="13.5" spans="5:5">
      <c r="E4691" s="126"/>
    </row>
    <row r="4692" s="64" customFormat="1" ht="13.5" spans="5:5">
      <c r="E4692" s="126"/>
    </row>
    <row r="4693" s="64" customFormat="1" ht="13.5" spans="5:5">
      <c r="E4693" s="126"/>
    </row>
    <row r="4694" s="64" customFormat="1" ht="13.5" spans="5:5">
      <c r="E4694" s="126"/>
    </row>
    <row r="4695" s="64" customFormat="1" ht="13.5" spans="5:5">
      <c r="E4695" s="126"/>
    </row>
    <row r="4696" s="64" customFormat="1" ht="13.5" spans="5:5">
      <c r="E4696" s="126"/>
    </row>
    <row r="4697" s="64" customFormat="1" ht="13.5" spans="5:5">
      <c r="E4697" s="126"/>
    </row>
    <row r="4698" s="64" customFormat="1" ht="13.5" spans="5:5">
      <c r="E4698" s="126"/>
    </row>
    <row r="4699" s="64" customFormat="1" ht="13.5" spans="5:5">
      <c r="E4699" s="126"/>
    </row>
    <row r="4700" s="64" customFormat="1" ht="13.5" spans="5:5">
      <c r="E4700" s="126"/>
    </row>
    <row r="4701" s="64" customFormat="1" ht="13.5" spans="5:5">
      <c r="E4701" s="126"/>
    </row>
    <row r="4702" s="64" customFormat="1" ht="13.5" spans="5:5">
      <c r="E4702" s="126"/>
    </row>
    <row r="4703" s="64" customFormat="1" ht="13.5" spans="5:5">
      <c r="E4703" s="126"/>
    </row>
    <row r="4704" s="64" customFormat="1" ht="13.5" spans="5:5">
      <c r="E4704" s="126"/>
    </row>
    <row r="4705" s="64" customFormat="1" ht="13.5" spans="5:5">
      <c r="E4705" s="126"/>
    </row>
    <row r="4706" s="64" customFormat="1" ht="13.5" spans="5:5">
      <c r="E4706" s="126"/>
    </row>
    <row r="4707" s="64" customFormat="1" ht="13.5" spans="5:5">
      <c r="E4707" s="126"/>
    </row>
    <row r="4708" s="64" customFormat="1" ht="13.5" spans="5:5">
      <c r="E4708" s="126"/>
    </row>
    <row r="4709" s="64" customFormat="1" ht="13.5" spans="5:5">
      <c r="E4709" s="126"/>
    </row>
    <row r="4710" s="64" customFormat="1" ht="13.5" spans="5:5">
      <c r="E4710" s="126"/>
    </row>
    <row r="4711" s="64" customFormat="1" ht="13.5" spans="5:5">
      <c r="E4711" s="126"/>
    </row>
    <row r="4712" s="64" customFormat="1" ht="13.5" spans="5:5">
      <c r="E4712" s="126"/>
    </row>
    <row r="4713" s="64" customFormat="1" ht="13.5" spans="5:5">
      <c r="E4713" s="126"/>
    </row>
    <row r="4714" s="64" customFormat="1" ht="13.5" spans="5:5">
      <c r="E4714" s="126"/>
    </row>
    <row r="4715" s="64" customFormat="1" ht="13.5" spans="5:5">
      <c r="E4715" s="126"/>
    </row>
    <row r="4716" s="64" customFormat="1" ht="13.5" spans="5:5">
      <c r="E4716" s="126"/>
    </row>
    <row r="4717" s="64" customFormat="1" ht="13.5" spans="5:5">
      <c r="E4717" s="126"/>
    </row>
    <row r="4718" s="64" customFormat="1" ht="13.5" spans="5:5">
      <c r="E4718" s="126"/>
    </row>
    <row r="4719" s="64" customFormat="1" ht="13.5" spans="5:5">
      <c r="E4719" s="126"/>
    </row>
    <row r="4720" s="64" customFormat="1" ht="13.5" spans="5:5">
      <c r="E4720" s="126"/>
    </row>
    <row r="4721" s="64" customFormat="1" ht="13.5" spans="5:5">
      <c r="E4721" s="126"/>
    </row>
    <row r="4722" s="64" customFormat="1" ht="13.5" spans="5:5">
      <c r="E4722" s="126"/>
    </row>
    <row r="4723" s="64" customFormat="1" ht="13.5" spans="5:5">
      <c r="E4723" s="126"/>
    </row>
    <row r="4724" s="64" customFormat="1" ht="13.5" spans="5:5">
      <c r="E4724" s="126"/>
    </row>
    <row r="4725" s="64" customFormat="1" ht="13.5" spans="5:5">
      <c r="E4725" s="126"/>
    </row>
    <row r="4726" s="64" customFormat="1" ht="13.5" spans="5:5">
      <c r="E4726" s="126"/>
    </row>
    <row r="4727" s="64" customFormat="1" ht="13.5" spans="5:5">
      <c r="E4727" s="126"/>
    </row>
    <row r="4728" s="64" customFormat="1" ht="13.5" spans="5:5">
      <c r="E4728" s="126"/>
    </row>
    <row r="4729" s="64" customFormat="1" ht="13.5" spans="5:5">
      <c r="E4729" s="126"/>
    </row>
    <row r="4730" s="64" customFormat="1" ht="13.5" spans="5:5">
      <c r="E4730" s="126"/>
    </row>
    <row r="4731" s="64" customFormat="1" ht="13.5" spans="5:5">
      <c r="E4731" s="126"/>
    </row>
    <row r="4732" s="64" customFormat="1" ht="13.5" spans="5:5">
      <c r="E4732" s="126"/>
    </row>
    <row r="4733" s="64" customFormat="1" ht="13.5" spans="5:5">
      <c r="E4733" s="126"/>
    </row>
    <row r="4734" s="64" customFormat="1" ht="13.5" spans="5:5">
      <c r="E4734" s="126"/>
    </row>
    <row r="4735" s="64" customFormat="1" ht="13.5" spans="5:5">
      <c r="E4735" s="126"/>
    </row>
    <row r="4736" s="64" customFormat="1" ht="13.5" spans="5:5">
      <c r="E4736" s="126"/>
    </row>
    <row r="4737" s="64" customFormat="1" ht="13.5" spans="5:5">
      <c r="E4737" s="126"/>
    </row>
    <row r="4738" s="64" customFormat="1" ht="13.5" spans="5:5">
      <c r="E4738" s="126"/>
    </row>
    <row r="4739" s="64" customFormat="1" ht="13.5" spans="5:5">
      <c r="E4739" s="126"/>
    </row>
    <row r="4740" s="64" customFormat="1" ht="13.5" spans="5:5">
      <c r="E4740" s="126"/>
    </row>
    <row r="4741" s="64" customFormat="1" ht="13.5" spans="5:5">
      <c r="E4741" s="126"/>
    </row>
    <row r="4742" s="64" customFormat="1" ht="13.5" spans="5:5">
      <c r="E4742" s="126"/>
    </row>
    <row r="4743" s="64" customFormat="1" ht="13.5" spans="5:5">
      <c r="E4743" s="126"/>
    </row>
    <row r="4744" s="64" customFormat="1" ht="13.5" spans="5:5">
      <c r="E4744" s="126"/>
    </row>
    <row r="4745" s="64" customFormat="1" ht="13.5" spans="5:5">
      <c r="E4745" s="126"/>
    </row>
    <row r="4746" s="64" customFormat="1" ht="13.5" spans="5:5">
      <c r="E4746" s="126"/>
    </row>
    <row r="4747" s="64" customFormat="1" ht="13.5" spans="5:5">
      <c r="E4747" s="126"/>
    </row>
    <row r="4748" s="64" customFormat="1" ht="13.5" spans="5:5">
      <c r="E4748" s="126"/>
    </row>
    <row r="4749" s="64" customFormat="1" ht="13.5" spans="5:5">
      <c r="E4749" s="126"/>
    </row>
    <row r="4750" s="64" customFormat="1" ht="13.5" spans="5:5">
      <c r="E4750" s="126"/>
    </row>
    <row r="4751" s="64" customFormat="1" ht="13.5" spans="5:5">
      <c r="E4751" s="126"/>
    </row>
    <row r="4752" s="64" customFormat="1" ht="13.5" spans="5:5">
      <c r="E4752" s="126"/>
    </row>
    <row r="4753" s="64" customFormat="1" ht="13.5" spans="5:5">
      <c r="E4753" s="126"/>
    </row>
    <row r="4754" s="64" customFormat="1" ht="13.5" spans="5:5">
      <c r="E4754" s="126"/>
    </row>
    <row r="4755" s="64" customFormat="1" ht="13.5" spans="5:5">
      <c r="E4755" s="126"/>
    </row>
    <row r="4756" s="64" customFormat="1" ht="13.5" spans="5:5">
      <c r="E4756" s="126"/>
    </row>
    <row r="4757" s="64" customFormat="1" ht="13.5" spans="5:5">
      <c r="E4757" s="126"/>
    </row>
    <row r="4758" s="64" customFormat="1" ht="13.5" spans="5:5">
      <c r="E4758" s="126"/>
    </row>
    <row r="4759" s="64" customFormat="1" ht="13.5" spans="5:5">
      <c r="E4759" s="126"/>
    </row>
    <row r="4760" s="64" customFormat="1" ht="13.5" spans="5:5">
      <c r="E4760" s="126"/>
    </row>
    <row r="4761" s="64" customFormat="1" ht="13.5" spans="5:5">
      <c r="E4761" s="126"/>
    </row>
    <row r="4762" s="64" customFormat="1" ht="13.5" spans="5:5">
      <c r="E4762" s="126"/>
    </row>
    <row r="4763" s="64" customFormat="1" ht="13.5" spans="5:5">
      <c r="E4763" s="126"/>
    </row>
    <row r="4764" s="64" customFormat="1" ht="13.5" spans="5:5">
      <c r="E4764" s="126"/>
    </row>
    <row r="4765" s="64" customFormat="1" ht="13.5" spans="5:5">
      <c r="E4765" s="126"/>
    </row>
    <row r="4766" s="64" customFormat="1" ht="13.5" spans="5:5">
      <c r="E4766" s="126"/>
    </row>
    <row r="4767" s="64" customFormat="1" ht="13.5" spans="5:5">
      <c r="E4767" s="126"/>
    </row>
    <row r="4768" s="64" customFormat="1" ht="13.5" spans="5:5">
      <c r="E4768" s="126"/>
    </row>
    <row r="4769" s="64" customFormat="1" ht="13.5" spans="5:5">
      <c r="E4769" s="126"/>
    </row>
    <row r="4770" s="64" customFormat="1" ht="13.5" spans="5:5">
      <c r="E4770" s="126"/>
    </row>
    <row r="4771" s="64" customFormat="1" ht="13.5" spans="5:5">
      <c r="E4771" s="126"/>
    </row>
    <row r="4772" s="64" customFormat="1" ht="13.5" spans="5:5">
      <c r="E4772" s="126"/>
    </row>
    <row r="4773" s="64" customFormat="1" ht="13.5" spans="5:5">
      <c r="E4773" s="126"/>
    </row>
    <row r="4774" s="64" customFormat="1" ht="13.5" spans="5:5">
      <c r="E4774" s="126"/>
    </row>
    <row r="4775" s="64" customFormat="1" ht="13.5" spans="5:5">
      <c r="E4775" s="126"/>
    </row>
    <row r="4776" s="64" customFormat="1" ht="13.5" spans="5:5">
      <c r="E4776" s="126"/>
    </row>
    <row r="4777" s="64" customFormat="1" ht="13.5" spans="5:5">
      <c r="E4777" s="126"/>
    </row>
    <row r="4778" s="64" customFormat="1" ht="13.5" spans="5:5">
      <c r="E4778" s="126"/>
    </row>
    <row r="4779" s="64" customFormat="1" ht="13.5" spans="5:5">
      <c r="E4779" s="126"/>
    </row>
    <row r="4780" s="64" customFormat="1" ht="13.5" spans="5:5">
      <c r="E4780" s="126"/>
    </row>
    <row r="4781" s="64" customFormat="1" ht="13.5" spans="5:5">
      <c r="E4781" s="126"/>
    </row>
    <row r="4782" s="64" customFormat="1" ht="13.5" spans="5:5">
      <c r="E4782" s="126"/>
    </row>
    <row r="4783" s="64" customFormat="1" ht="13.5" spans="5:5">
      <c r="E4783" s="126"/>
    </row>
    <row r="4784" s="64" customFormat="1" ht="13.5" spans="5:5">
      <c r="E4784" s="126"/>
    </row>
    <row r="4785" s="64" customFormat="1" ht="13.5" spans="5:5">
      <c r="E4785" s="126"/>
    </row>
    <row r="4786" s="64" customFormat="1" ht="13.5" spans="5:5">
      <c r="E4786" s="126"/>
    </row>
    <row r="4787" s="64" customFormat="1" ht="13.5" spans="5:5">
      <c r="E4787" s="126"/>
    </row>
    <row r="4788" s="64" customFormat="1" ht="13.5" spans="5:5">
      <c r="E4788" s="126"/>
    </row>
    <row r="4789" s="64" customFormat="1" ht="13.5" spans="5:5">
      <c r="E4789" s="126"/>
    </row>
    <row r="4790" s="64" customFormat="1" ht="13.5" spans="5:5">
      <c r="E4790" s="126"/>
    </row>
    <row r="4791" s="64" customFormat="1" ht="13.5" spans="5:5">
      <c r="E4791" s="126"/>
    </row>
    <row r="4792" s="64" customFormat="1" ht="13.5" spans="5:5">
      <c r="E4792" s="126"/>
    </row>
    <row r="4793" s="64" customFormat="1" ht="13.5" spans="5:5">
      <c r="E4793" s="126"/>
    </row>
    <row r="4794" s="64" customFormat="1" ht="13.5" spans="5:5">
      <c r="E4794" s="126"/>
    </row>
    <row r="4795" s="64" customFormat="1" ht="13.5" spans="5:5">
      <c r="E4795" s="126"/>
    </row>
    <row r="4796" s="64" customFormat="1" ht="13.5" spans="5:5">
      <c r="E4796" s="126"/>
    </row>
    <row r="4797" s="64" customFormat="1" ht="13.5" spans="5:5">
      <c r="E4797" s="126"/>
    </row>
    <row r="4798" s="64" customFormat="1" ht="13.5" spans="5:5">
      <c r="E4798" s="126"/>
    </row>
    <row r="4799" s="64" customFormat="1" ht="13.5" spans="5:5">
      <c r="E4799" s="126"/>
    </row>
    <row r="4800" s="64" customFormat="1" ht="13.5" spans="5:5">
      <c r="E4800" s="126"/>
    </row>
    <row r="4801" s="64" customFormat="1" ht="13.5" spans="5:5">
      <c r="E4801" s="126"/>
    </row>
    <row r="4802" s="64" customFormat="1" ht="13.5" spans="5:5">
      <c r="E4802" s="126"/>
    </row>
    <row r="4803" s="64" customFormat="1" ht="13.5" spans="5:5">
      <c r="E4803" s="126"/>
    </row>
    <row r="4804" s="64" customFormat="1" ht="13.5" spans="5:5">
      <c r="E4804" s="126"/>
    </row>
    <row r="4805" s="64" customFormat="1" ht="13.5" spans="5:5">
      <c r="E4805" s="126"/>
    </row>
    <row r="4806" s="64" customFormat="1" ht="13.5" spans="5:5">
      <c r="E4806" s="126"/>
    </row>
    <row r="4807" s="64" customFormat="1" ht="13.5" spans="5:5">
      <c r="E4807" s="126"/>
    </row>
    <row r="4808" s="64" customFormat="1" ht="13.5" spans="5:5">
      <c r="E4808" s="126"/>
    </row>
    <row r="4809" s="64" customFormat="1" ht="13.5" spans="5:5">
      <c r="E4809" s="126"/>
    </row>
    <row r="4810" s="64" customFormat="1" ht="13.5" spans="5:5">
      <c r="E4810" s="126"/>
    </row>
    <row r="4811" s="64" customFormat="1" ht="13.5" spans="5:5">
      <c r="E4811" s="126"/>
    </row>
    <row r="4812" s="64" customFormat="1" ht="13.5" spans="5:5">
      <c r="E4812" s="126"/>
    </row>
    <row r="4813" s="64" customFormat="1" ht="13.5" spans="5:5">
      <c r="E4813" s="126"/>
    </row>
    <row r="4814" s="64" customFormat="1" ht="13.5" spans="5:5">
      <c r="E4814" s="126"/>
    </row>
    <row r="4815" s="64" customFormat="1" ht="13.5" spans="5:5">
      <c r="E4815" s="126"/>
    </row>
    <row r="4816" s="64" customFormat="1" ht="13.5" spans="5:5">
      <c r="E4816" s="126"/>
    </row>
    <row r="4817" s="64" customFormat="1" ht="13.5" spans="5:5">
      <c r="E4817" s="126"/>
    </row>
    <row r="4818" s="64" customFormat="1" ht="13.5" spans="5:5">
      <c r="E4818" s="126"/>
    </row>
    <row r="4819" s="64" customFormat="1" ht="13.5" spans="5:5">
      <c r="E4819" s="126"/>
    </row>
    <row r="4820" s="64" customFormat="1" ht="13.5" spans="5:5">
      <c r="E4820" s="126"/>
    </row>
    <row r="4821" s="64" customFormat="1" ht="13.5" spans="5:5">
      <c r="E4821" s="126"/>
    </row>
    <row r="4822" s="64" customFormat="1" ht="13.5" spans="5:5">
      <c r="E4822" s="126"/>
    </row>
    <row r="4823" s="64" customFormat="1" ht="13.5" spans="5:5">
      <c r="E4823" s="126"/>
    </row>
    <row r="4824" s="64" customFormat="1" ht="13.5" spans="5:5">
      <c r="E4824" s="126"/>
    </row>
    <row r="4825" s="64" customFormat="1" ht="13.5" spans="5:5">
      <c r="E4825" s="126"/>
    </row>
    <row r="4826" s="64" customFormat="1" ht="13.5" spans="5:5">
      <c r="E4826" s="126"/>
    </row>
    <row r="4827" s="64" customFormat="1" ht="13.5" spans="5:5">
      <c r="E4827" s="126"/>
    </row>
    <row r="4828" s="64" customFormat="1" ht="13.5" spans="5:5">
      <c r="E4828" s="126"/>
    </row>
    <row r="4829" s="64" customFormat="1" ht="13.5" spans="5:5">
      <c r="E4829" s="126"/>
    </row>
    <row r="4830" s="64" customFormat="1" ht="13.5" spans="5:5">
      <c r="E4830" s="126"/>
    </row>
    <row r="4831" s="64" customFormat="1" ht="13.5" spans="5:5">
      <c r="E4831" s="126"/>
    </row>
    <row r="4832" s="64" customFormat="1" ht="13.5" spans="5:5">
      <c r="E4832" s="126"/>
    </row>
    <row r="4833" s="64" customFormat="1" ht="13.5" spans="5:5">
      <c r="E4833" s="126"/>
    </row>
    <row r="4834" s="64" customFormat="1" ht="13.5" spans="5:5">
      <c r="E4834" s="126"/>
    </row>
    <row r="4835" s="64" customFormat="1" ht="13.5" spans="5:5">
      <c r="E4835" s="126"/>
    </row>
    <row r="4836" s="64" customFormat="1" ht="13.5" spans="5:5">
      <c r="E4836" s="126"/>
    </row>
    <row r="4837" s="64" customFormat="1" ht="13.5" spans="5:5">
      <c r="E4837" s="126"/>
    </row>
    <row r="4838" s="64" customFormat="1" ht="13.5" spans="5:5">
      <c r="E4838" s="126"/>
    </row>
    <row r="4839" s="64" customFormat="1" ht="13.5" spans="5:5">
      <c r="E4839" s="126"/>
    </row>
    <row r="4840" s="64" customFormat="1" ht="13.5" spans="5:5">
      <c r="E4840" s="126"/>
    </row>
    <row r="4841" s="64" customFormat="1" ht="13.5" spans="5:5">
      <c r="E4841" s="126"/>
    </row>
    <row r="4842" s="64" customFormat="1" ht="13.5" spans="5:5">
      <c r="E4842" s="126"/>
    </row>
    <row r="4843" s="64" customFormat="1" ht="13.5" spans="5:5">
      <c r="E4843" s="126"/>
    </row>
    <row r="4844" s="64" customFormat="1" ht="13.5" spans="5:5">
      <c r="E4844" s="126"/>
    </row>
    <row r="4845" s="64" customFormat="1" ht="13.5" spans="5:5">
      <c r="E4845" s="126"/>
    </row>
    <row r="4846" s="64" customFormat="1" ht="13.5" spans="5:5">
      <c r="E4846" s="126"/>
    </row>
    <row r="4847" s="64" customFormat="1" ht="13.5" spans="5:5">
      <c r="E4847" s="126"/>
    </row>
    <row r="4848" s="64" customFormat="1" ht="13.5" spans="5:5">
      <c r="E4848" s="126"/>
    </row>
    <row r="4849" s="64" customFormat="1" ht="13.5" spans="5:5">
      <c r="E4849" s="126"/>
    </row>
    <row r="4850" s="64" customFormat="1" ht="13.5" spans="5:5">
      <c r="E4850" s="126"/>
    </row>
    <row r="4851" s="64" customFormat="1" ht="13.5" spans="5:5">
      <c r="E4851" s="126"/>
    </row>
    <row r="4852" s="64" customFormat="1" ht="13.5" spans="5:5">
      <c r="E4852" s="126"/>
    </row>
    <row r="4853" s="64" customFormat="1" ht="13.5" spans="5:5">
      <c r="E4853" s="126"/>
    </row>
    <row r="4854" s="64" customFormat="1" ht="13.5" spans="5:5">
      <c r="E4854" s="126"/>
    </row>
    <row r="4855" s="64" customFormat="1" ht="13.5" spans="5:5">
      <c r="E4855" s="126"/>
    </row>
    <row r="4856" s="64" customFormat="1" ht="13.5" spans="5:5">
      <c r="E4856" s="126"/>
    </row>
    <row r="4857" s="64" customFormat="1" ht="13.5" spans="5:5">
      <c r="E4857" s="126"/>
    </row>
    <row r="4858" s="64" customFormat="1" ht="13.5" spans="5:5">
      <c r="E4858" s="126"/>
    </row>
    <row r="4859" s="64" customFormat="1" ht="13.5" spans="5:5">
      <c r="E4859" s="126"/>
    </row>
    <row r="4860" s="64" customFormat="1" ht="13.5" spans="5:5">
      <c r="E4860" s="126"/>
    </row>
    <row r="4861" s="64" customFormat="1" ht="13.5" spans="5:5">
      <c r="E4861" s="126"/>
    </row>
    <row r="4862" s="64" customFormat="1" ht="13.5" spans="5:5">
      <c r="E4862" s="126"/>
    </row>
    <row r="4863" s="64" customFormat="1" ht="13.5" spans="5:5">
      <c r="E4863" s="126"/>
    </row>
    <row r="4864" s="64" customFormat="1" ht="13.5" spans="5:5">
      <c r="E4864" s="126"/>
    </row>
    <row r="4865" s="64" customFormat="1" ht="13.5" spans="5:5">
      <c r="E4865" s="126"/>
    </row>
    <row r="4866" s="64" customFormat="1" ht="13.5" spans="5:5">
      <c r="E4866" s="126"/>
    </row>
    <row r="4867" s="64" customFormat="1" ht="13.5" spans="5:5">
      <c r="E4867" s="126"/>
    </row>
    <row r="4868" s="64" customFormat="1" ht="13.5" spans="5:5">
      <c r="E4868" s="126"/>
    </row>
    <row r="4869" s="64" customFormat="1" ht="13.5" spans="5:5">
      <c r="E4869" s="126"/>
    </row>
    <row r="4870" s="64" customFormat="1" ht="13.5" spans="5:5">
      <c r="E4870" s="126"/>
    </row>
    <row r="4871" s="64" customFormat="1" ht="13.5" spans="5:5">
      <c r="E4871" s="126"/>
    </row>
    <row r="4872" s="64" customFormat="1" ht="13.5" spans="5:5">
      <c r="E4872" s="126"/>
    </row>
    <row r="4873" s="64" customFormat="1" ht="13.5" spans="5:5">
      <c r="E4873" s="126"/>
    </row>
    <row r="4874" s="64" customFormat="1" ht="13.5" spans="5:5">
      <c r="E4874" s="126"/>
    </row>
    <row r="4875" s="64" customFormat="1" ht="13.5" spans="5:5">
      <c r="E4875" s="126"/>
    </row>
    <row r="4876" s="64" customFormat="1" ht="13.5" spans="5:5">
      <c r="E4876" s="126"/>
    </row>
    <row r="4877" s="64" customFormat="1" ht="13.5" spans="5:5">
      <c r="E4877" s="126"/>
    </row>
    <row r="4878" s="64" customFormat="1" ht="13.5" spans="5:5">
      <c r="E4878" s="126"/>
    </row>
    <row r="4879" s="64" customFormat="1" ht="13.5" spans="5:5">
      <c r="E4879" s="126"/>
    </row>
    <row r="4880" s="64" customFormat="1" ht="13.5" spans="5:5">
      <c r="E4880" s="126"/>
    </row>
    <row r="4881" s="64" customFormat="1" ht="13.5" spans="5:5">
      <c r="E4881" s="126"/>
    </row>
    <row r="4882" s="64" customFormat="1" ht="13.5" spans="5:5">
      <c r="E4882" s="126"/>
    </row>
    <row r="4883" s="64" customFormat="1" ht="13.5" spans="5:5">
      <c r="E4883" s="126"/>
    </row>
    <row r="4884" s="64" customFormat="1" ht="13.5" spans="5:5">
      <c r="E4884" s="126"/>
    </row>
    <row r="4885" s="64" customFormat="1" ht="13.5" spans="5:5">
      <c r="E4885" s="126"/>
    </row>
    <row r="4886" s="64" customFormat="1" ht="13.5" spans="5:5">
      <c r="E4886" s="126"/>
    </row>
    <row r="4887" s="64" customFormat="1" ht="13.5" spans="5:5">
      <c r="E4887" s="126"/>
    </row>
    <row r="4888" s="64" customFormat="1" ht="13.5" spans="5:5">
      <c r="E4888" s="126"/>
    </row>
    <row r="4889" s="64" customFormat="1" ht="13.5" spans="5:5">
      <c r="E4889" s="126"/>
    </row>
    <row r="4890" s="64" customFormat="1" ht="13.5" spans="5:5">
      <c r="E4890" s="126"/>
    </row>
    <row r="4891" s="64" customFormat="1" ht="13.5" spans="5:5">
      <c r="E4891" s="126"/>
    </row>
    <row r="4892" s="64" customFormat="1" ht="13.5" spans="5:5">
      <c r="E4892" s="126"/>
    </row>
    <row r="4893" s="64" customFormat="1" ht="13.5" spans="5:5">
      <c r="E4893" s="126"/>
    </row>
    <row r="4894" s="64" customFormat="1" ht="13.5" spans="5:5">
      <c r="E4894" s="126"/>
    </row>
    <row r="4895" s="64" customFormat="1" ht="13.5" spans="5:5">
      <c r="E4895" s="126"/>
    </row>
    <row r="4896" s="64" customFormat="1" ht="13.5" spans="5:5">
      <c r="E4896" s="126"/>
    </row>
    <row r="4897" s="64" customFormat="1" ht="13.5" spans="5:5">
      <c r="E4897" s="126"/>
    </row>
    <row r="4898" s="64" customFormat="1" ht="13.5" spans="5:5">
      <c r="E4898" s="126"/>
    </row>
    <row r="4899" s="64" customFormat="1" ht="13.5" spans="5:5">
      <c r="E4899" s="126"/>
    </row>
    <row r="4900" s="64" customFormat="1" ht="13.5" spans="5:5">
      <c r="E4900" s="126"/>
    </row>
    <row r="4901" s="64" customFormat="1" ht="13.5" spans="5:5">
      <c r="E4901" s="126"/>
    </row>
    <row r="4902" s="64" customFormat="1" ht="13.5" spans="5:5">
      <c r="E4902" s="126"/>
    </row>
    <row r="4903" s="64" customFormat="1" ht="13.5" spans="5:5">
      <c r="E4903" s="126"/>
    </row>
    <row r="4904" s="64" customFormat="1" ht="13.5" spans="5:5">
      <c r="E4904" s="126"/>
    </row>
    <row r="4905" s="64" customFormat="1" ht="13.5" spans="5:5">
      <c r="E4905" s="126"/>
    </row>
    <row r="4906" s="64" customFormat="1" ht="13.5" spans="5:5">
      <c r="E4906" s="126"/>
    </row>
    <row r="4907" s="64" customFormat="1" ht="13.5" spans="5:5">
      <c r="E4907" s="126"/>
    </row>
    <row r="4908" s="64" customFormat="1" ht="13.5" spans="5:5">
      <c r="E4908" s="126"/>
    </row>
    <row r="4909" s="64" customFormat="1" ht="13.5" spans="5:5">
      <c r="E4909" s="126"/>
    </row>
    <row r="4910" s="64" customFormat="1" ht="13.5" spans="5:5">
      <c r="E4910" s="126"/>
    </row>
    <row r="4911" s="64" customFormat="1" ht="13.5" spans="5:5">
      <c r="E4911" s="126"/>
    </row>
    <row r="4912" s="64" customFormat="1" ht="13.5" spans="5:5">
      <c r="E4912" s="126"/>
    </row>
    <row r="4913" s="64" customFormat="1" ht="13.5" spans="5:5">
      <c r="E4913" s="126"/>
    </row>
    <row r="4914" s="64" customFormat="1" ht="13.5" spans="5:5">
      <c r="E4914" s="126"/>
    </row>
    <row r="4915" s="64" customFormat="1" ht="13.5" spans="5:5">
      <c r="E4915" s="126"/>
    </row>
    <row r="4916" s="64" customFormat="1" ht="13.5" spans="5:5">
      <c r="E4916" s="126"/>
    </row>
    <row r="4917" s="64" customFormat="1" ht="13.5" spans="5:5">
      <c r="E4917" s="126"/>
    </row>
    <row r="4918" s="64" customFormat="1" ht="13.5" spans="5:5">
      <c r="E4918" s="126"/>
    </row>
    <row r="4919" s="64" customFormat="1" ht="13.5" spans="5:5">
      <c r="E4919" s="126"/>
    </row>
    <row r="4920" s="64" customFormat="1" ht="13.5" spans="5:5">
      <c r="E4920" s="126"/>
    </row>
    <row r="4921" s="64" customFormat="1" ht="13.5" spans="5:5">
      <c r="E4921" s="126"/>
    </row>
    <row r="4922" s="64" customFormat="1" ht="13.5" spans="5:5">
      <c r="E4922" s="126"/>
    </row>
    <row r="4923" s="64" customFormat="1" ht="13.5" spans="5:5">
      <c r="E4923" s="126"/>
    </row>
    <row r="4924" s="64" customFormat="1" ht="13.5" spans="5:5">
      <c r="E4924" s="126"/>
    </row>
    <row r="4925" s="64" customFormat="1" ht="13.5" spans="5:5">
      <c r="E4925" s="126"/>
    </row>
    <row r="4926" s="64" customFormat="1" ht="13.5" spans="5:5">
      <c r="E4926" s="126"/>
    </row>
    <row r="4927" s="64" customFormat="1" ht="13.5" spans="5:5">
      <c r="E4927" s="126"/>
    </row>
    <row r="4928" s="64" customFormat="1" ht="13.5" spans="5:5">
      <c r="E4928" s="126"/>
    </row>
    <row r="4929" s="64" customFormat="1" ht="13.5" spans="5:5">
      <c r="E4929" s="126"/>
    </row>
    <row r="4930" s="64" customFormat="1" ht="13.5" spans="5:5">
      <c r="E4930" s="126"/>
    </row>
    <row r="4931" s="64" customFormat="1" ht="13.5" spans="5:5">
      <c r="E4931" s="126"/>
    </row>
    <row r="4932" s="64" customFormat="1" ht="13.5" spans="5:5">
      <c r="E4932" s="126"/>
    </row>
    <row r="4933" s="64" customFormat="1" ht="13.5" spans="5:5">
      <c r="E4933" s="126"/>
    </row>
    <row r="4934" s="64" customFormat="1" ht="13.5" spans="5:5">
      <c r="E4934" s="126"/>
    </row>
    <row r="4935" s="64" customFormat="1" ht="13.5" spans="5:5">
      <c r="E4935" s="126"/>
    </row>
    <row r="4936" s="64" customFormat="1" ht="13.5" spans="5:5">
      <c r="E4936" s="126"/>
    </row>
    <row r="4937" s="64" customFormat="1" ht="13.5" spans="5:5">
      <c r="E4937" s="126"/>
    </row>
    <row r="4938" s="64" customFormat="1" ht="13.5" spans="5:5">
      <c r="E4938" s="126"/>
    </row>
    <row r="4939" s="64" customFormat="1" ht="13.5" spans="5:5">
      <c r="E4939" s="126"/>
    </row>
    <row r="4940" s="64" customFormat="1" ht="13.5" spans="5:5">
      <c r="E4940" s="126"/>
    </row>
    <row r="4941" s="64" customFormat="1" ht="13.5" spans="5:5">
      <c r="E4941" s="126"/>
    </row>
    <row r="4942" s="64" customFormat="1" ht="13.5" spans="5:5">
      <c r="E4942" s="126"/>
    </row>
    <row r="4943" s="64" customFormat="1" ht="13.5" spans="5:5">
      <c r="E4943" s="126"/>
    </row>
    <row r="4944" s="64" customFormat="1" ht="13.5" spans="5:5">
      <c r="E4944" s="126"/>
    </row>
    <row r="4945" s="64" customFormat="1" ht="13.5" spans="5:5">
      <c r="E4945" s="126"/>
    </row>
    <row r="4946" s="64" customFormat="1" ht="13.5" spans="5:5">
      <c r="E4946" s="126"/>
    </row>
    <row r="4947" s="64" customFormat="1" ht="13.5" spans="5:5">
      <c r="E4947" s="126"/>
    </row>
    <row r="4948" s="64" customFormat="1" ht="13.5" spans="5:5">
      <c r="E4948" s="126"/>
    </row>
    <row r="4949" s="64" customFormat="1" ht="13.5" spans="5:5">
      <c r="E4949" s="126"/>
    </row>
    <row r="4950" s="64" customFormat="1" ht="13.5" spans="5:5">
      <c r="E4950" s="126"/>
    </row>
    <row r="4951" s="64" customFormat="1" ht="13.5" spans="5:5">
      <c r="E4951" s="126"/>
    </row>
    <row r="4952" s="64" customFormat="1" ht="13.5" spans="5:5">
      <c r="E4952" s="126"/>
    </row>
    <row r="4953" s="64" customFormat="1" ht="13.5" spans="5:5">
      <c r="E4953" s="126"/>
    </row>
    <row r="4954" s="64" customFormat="1" ht="13.5" spans="5:5">
      <c r="E4954" s="126"/>
    </row>
    <row r="4955" s="64" customFormat="1" ht="13.5" spans="5:5">
      <c r="E4955" s="126"/>
    </row>
    <row r="4956" s="64" customFormat="1" ht="13.5" spans="5:5">
      <c r="E4956" s="126"/>
    </row>
    <row r="4957" s="64" customFormat="1" ht="13.5" spans="5:5">
      <c r="E4957" s="126"/>
    </row>
    <row r="4958" s="64" customFormat="1" ht="13.5" spans="5:5">
      <c r="E4958" s="126"/>
    </row>
    <row r="4959" s="64" customFormat="1" ht="13.5" spans="5:5">
      <c r="E4959" s="126"/>
    </row>
    <row r="4960" s="64" customFormat="1" ht="13.5" spans="5:5">
      <c r="E4960" s="126"/>
    </row>
    <row r="4961" s="64" customFormat="1" ht="13.5" spans="5:5">
      <c r="E4961" s="126"/>
    </row>
    <row r="4962" s="64" customFormat="1" ht="13.5" spans="5:5">
      <c r="E4962" s="126"/>
    </row>
    <row r="4963" s="64" customFormat="1" ht="13.5" spans="5:5">
      <c r="E4963" s="126"/>
    </row>
    <row r="4964" s="64" customFormat="1" ht="13.5" spans="5:5">
      <c r="E4964" s="126"/>
    </row>
    <row r="4965" s="64" customFormat="1" ht="13.5" spans="5:5">
      <c r="E4965" s="126"/>
    </row>
    <row r="4966" s="64" customFormat="1" ht="13.5" spans="5:5">
      <c r="E4966" s="126"/>
    </row>
    <row r="4967" s="64" customFormat="1" ht="13.5" spans="5:5">
      <c r="E4967" s="126"/>
    </row>
    <row r="4968" s="64" customFormat="1" ht="13.5" spans="5:5">
      <c r="E4968" s="126"/>
    </row>
    <row r="4969" s="64" customFormat="1" ht="13.5" spans="5:5">
      <c r="E4969" s="126"/>
    </row>
    <row r="4970" s="64" customFormat="1" ht="13.5" spans="5:5">
      <c r="E4970" s="126"/>
    </row>
    <row r="4971" s="64" customFormat="1" ht="13.5" spans="5:5">
      <c r="E4971" s="126"/>
    </row>
    <row r="4972" s="64" customFormat="1" ht="13.5" spans="5:5">
      <c r="E4972" s="126"/>
    </row>
    <row r="4973" s="64" customFormat="1" ht="13.5" spans="5:5">
      <c r="E4973" s="126"/>
    </row>
    <row r="4974" s="64" customFormat="1" ht="13.5" spans="5:5">
      <c r="E4974" s="126"/>
    </row>
    <row r="4975" s="64" customFormat="1" ht="13.5" spans="5:5">
      <c r="E4975" s="126"/>
    </row>
    <row r="4976" s="64" customFormat="1" ht="13.5" spans="5:5">
      <c r="E4976" s="126"/>
    </row>
    <row r="4977" s="64" customFormat="1" ht="13.5" spans="5:5">
      <c r="E4977" s="126"/>
    </row>
    <row r="4978" s="64" customFormat="1" ht="13.5" spans="5:5">
      <c r="E4978" s="126"/>
    </row>
    <row r="4979" s="64" customFormat="1" ht="13.5" spans="5:5">
      <c r="E4979" s="126"/>
    </row>
    <row r="4980" s="64" customFormat="1" ht="13.5" spans="5:5">
      <c r="E4980" s="126"/>
    </row>
    <row r="4981" s="64" customFormat="1" ht="13.5" spans="5:5">
      <c r="E4981" s="126"/>
    </row>
    <row r="4982" s="64" customFormat="1" ht="13.5" spans="5:5">
      <c r="E4982" s="126"/>
    </row>
    <row r="4983" s="64" customFormat="1" ht="13.5" spans="5:5">
      <c r="E4983" s="126"/>
    </row>
    <row r="4984" s="64" customFormat="1" ht="13.5" spans="5:5">
      <c r="E4984" s="126"/>
    </row>
    <row r="4985" s="64" customFormat="1" ht="13.5" spans="5:5">
      <c r="E4985" s="126"/>
    </row>
    <row r="4986" s="64" customFormat="1" ht="13.5" spans="5:5">
      <c r="E4986" s="126"/>
    </row>
    <row r="4987" s="64" customFormat="1" ht="13.5" spans="5:5">
      <c r="E4987" s="126"/>
    </row>
    <row r="4988" s="64" customFormat="1" ht="13.5" spans="5:5">
      <c r="E4988" s="126"/>
    </row>
    <row r="4989" s="64" customFormat="1" ht="13.5" spans="5:5">
      <c r="E4989" s="126"/>
    </row>
    <row r="4990" s="64" customFormat="1" ht="13.5" spans="5:5">
      <c r="E4990" s="126"/>
    </row>
    <row r="4991" s="64" customFormat="1" ht="13.5" spans="5:5">
      <c r="E4991" s="126"/>
    </row>
    <row r="4992" s="64" customFormat="1" ht="13.5" spans="5:5">
      <c r="E4992" s="126"/>
    </row>
    <row r="4993" s="64" customFormat="1" ht="13.5" spans="5:5">
      <c r="E4993" s="126"/>
    </row>
    <row r="4994" s="64" customFormat="1" ht="13.5" spans="5:5">
      <c r="E4994" s="126"/>
    </row>
    <row r="4995" s="64" customFormat="1" ht="13.5" spans="5:5">
      <c r="E4995" s="126"/>
    </row>
    <row r="4996" s="64" customFormat="1" ht="13.5" spans="5:5">
      <c r="E4996" s="126"/>
    </row>
    <row r="4997" s="64" customFormat="1" ht="13.5" spans="5:5">
      <c r="E4997" s="126"/>
    </row>
    <row r="4998" s="64" customFormat="1" ht="13.5" spans="5:5">
      <c r="E4998" s="126"/>
    </row>
    <row r="4999" s="64" customFormat="1" ht="13.5" spans="5:5">
      <c r="E4999" s="126"/>
    </row>
    <row r="5000" s="64" customFormat="1" ht="13.5" spans="5:5">
      <c r="E5000" s="126"/>
    </row>
    <row r="5001" s="64" customFormat="1" ht="13.5" spans="5:5">
      <c r="E5001" s="126"/>
    </row>
    <row r="5002" s="64" customFormat="1" ht="13.5" spans="5:5">
      <c r="E5002" s="126"/>
    </row>
    <row r="5003" s="64" customFormat="1" ht="13.5" spans="5:5">
      <c r="E5003" s="126"/>
    </row>
    <row r="5004" s="64" customFormat="1" ht="13.5" spans="5:5">
      <c r="E5004" s="126"/>
    </row>
    <row r="5005" s="64" customFormat="1" ht="13.5" spans="5:5">
      <c r="E5005" s="126"/>
    </row>
    <row r="5006" s="64" customFormat="1" ht="13.5" spans="5:5">
      <c r="E5006" s="126"/>
    </row>
    <row r="5007" s="64" customFormat="1" ht="13.5" spans="5:5">
      <c r="E5007" s="126"/>
    </row>
    <row r="5008" s="64" customFormat="1" ht="13.5" spans="5:5">
      <c r="E5008" s="126"/>
    </row>
    <row r="5009" s="64" customFormat="1" ht="13.5" spans="5:5">
      <c r="E5009" s="126"/>
    </row>
    <row r="5010" s="64" customFormat="1" ht="13.5" spans="5:5">
      <c r="E5010" s="126"/>
    </row>
    <row r="5011" s="64" customFormat="1" ht="13.5" spans="5:5">
      <c r="E5011" s="126"/>
    </row>
    <row r="5012" s="64" customFormat="1" ht="13.5" spans="5:5">
      <c r="E5012" s="126"/>
    </row>
    <row r="5013" s="64" customFormat="1" ht="13.5" spans="5:5">
      <c r="E5013" s="126"/>
    </row>
    <row r="5014" s="64" customFormat="1" ht="13.5" spans="5:5">
      <c r="E5014" s="126"/>
    </row>
    <row r="5015" s="64" customFormat="1" ht="13.5" spans="5:5">
      <c r="E5015" s="126"/>
    </row>
    <row r="5016" s="64" customFormat="1" ht="13.5" spans="5:5">
      <c r="E5016" s="126"/>
    </row>
    <row r="5017" s="64" customFormat="1" ht="13.5" spans="5:5">
      <c r="E5017" s="126"/>
    </row>
    <row r="5018" s="64" customFormat="1" ht="13.5" spans="5:5">
      <c r="E5018" s="126"/>
    </row>
    <row r="5019" s="64" customFormat="1" ht="13.5" spans="5:5">
      <c r="E5019" s="126"/>
    </row>
    <row r="5020" s="64" customFormat="1" ht="13.5" spans="5:5">
      <c r="E5020" s="126"/>
    </row>
    <row r="5021" s="64" customFormat="1" ht="13.5" spans="5:5">
      <c r="E5021" s="126"/>
    </row>
    <row r="5022" s="64" customFormat="1" ht="13.5" spans="5:5">
      <c r="E5022" s="126"/>
    </row>
    <row r="5023" s="64" customFormat="1" ht="13.5" spans="5:5">
      <c r="E5023" s="126"/>
    </row>
    <row r="5024" s="64" customFormat="1" ht="13.5" spans="5:5">
      <c r="E5024" s="126"/>
    </row>
    <row r="5025" s="64" customFormat="1" ht="13.5" spans="5:5">
      <c r="E5025" s="126"/>
    </row>
    <row r="5026" s="64" customFormat="1" ht="13.5" spans="5:5">
      <c r="E5026" s="126"/>
    </row>
    <row r="5027" s="64" customFormat="1" ht="13.5" spans="5:5">
      <c r="E5027" s="126"/>
    </row>
    <row r="5028" s="64" customFormat="1" ht="13.5" spans="5:5">
      <c r="E5028" s="126"/>
    </row>
    <row r="5029" s="64" customFormat="1" ht="13.5" spans="5:5">
      <c r="E5029" s="126"/>
    </row>
    <row r="5030" s="64" customFormat="1" ht="13.5" spans="5:5">
      <c r="E5030" s="126"/>
    </row>
    <row r="5031" s="64" customFormat="1" ht="13.5" spans="5:5">
      <c r="E5031" s="126"/>
    </row>
    <row r="5032" s="64" customFormat="1" ht="13.5" spans="5:5">
      <c r="E5032" s="126"/>
    </row>
    <row r="5033" s="64" customFormat="1" ht="13.5" spans="5:5">
      <c r="E5033" s="126"/>
    </row>
    <row r="5034" s="64" customFormat="1" ht="13.5" spans="5:5">
      <c r="E5034" s="126"/>
    </row>
    <row r="5035" s="64" customFormat="1" ht="13.5" spans="5:5">
      <c r="E5035" s="126"/>
    </row>
    <row r="5036" s="64" customFormat="1" ht="13.5" spans="5:5">
      <c r="E5036" s="126"/>
    </row>
    <row r="5037" s="64" customFormat="1" ht="13.5" spans="5:5">
      <c r="E5037" s="126"/>
    </row>
    <row r="5038" s="64" customFormat="1" ht="13.5" spans="5:5">
      <c r="E5038" s="126"/>
    </row>
    <row r="5039" s="64" customFormat="1" ht="13.5" spans="5:5">
      <c r="E5039" s="126"/>
    </row>
    <row r="5040" s="64" customFormat="1" ht="13.5" spans="5:5">
      <c r="E5040" s="126"/>
    </row>
    <row r="5041" s="64" customFormat="1" ht="13.5" spans="5:5">
      <c r="E5041" s="126"/>
    </row>
    <row r="5042" s="64" customFormat="1" ht="13.5" spans="5:5">
      <c r="E5042" s="126"/>
    </row>
    <row r="5043" s="64" customFormat="1" ht="13.5" spans="5:5">
      <c r="E5043" s="126"/>
    </row>
    <row r="5044" s="64" customFormat="1" ht="13.5" spans="5:5">
      <c r="E5044" s="126"/>
    </row>
    <row r="5045" s="64" customFormat="1" ht="13.5" spans="5:5">
      <c r="E5045" s="126"/>
    </row>
    <row r="5046" s="64" customFormat="1" ht="13.5" spans="5:5">
      <c r="E5046" s="126"/>
    </row>
    <row r="5047" s="64" customFormat="1" ht="13.5" spans="5:5">
      <c r="E5047" s="126"/>
    </row>
    <row r="5048" s="64" customFormat="1" ht="13.5" spans="5:5">
      <c r="E5048" s="126"/>
    </row>
    <row r="5049" s="64" customFormat="1" ht="13.5" spans="5:5">
      <c r="E5049" s="126"/>
    </row>
    <row r="5050" s="64" customFormat="1" ht="13.5" spans="5:5">
      <c r="E5050" s="126"/>
    </row>
    <row r="5051" s="64" customFormat="1" ht="13.5" spans="5:5">
      <c r="E5051" s="126"/>
    </row>
    <row r="5052" s="64" customFormat="1" ht="13.5" spans="5:5">
      <c r="E5052" s="126"/>
    </row>
    <row r="5053" s="64" customFormat="1" ht="13.5" spans="5:5">
      <c r="E5053" s="126"/>
    </row>
    <row r="5054" s="64" customFormat="1" ht="13.5" spans="5:5">
      <c r="E5054" s="126"/>
    </row>
    <row r="5055" s="64" customFormat="1" ht="13.5" spans="5:5">
      <c r="E5055" s="126"/>
    </row>
    <row r="5056" s="64" customFormat="1" ht="13.5" spans="5:5">
      <c r="E5056" s="126"/>
    </row>
    <row r="5057" s="64" customFormat="1" ht="13.5" spans="5:5">
      <c r="E5057" s="126"/>
    </row>
    <row r="5058" s="64" customFormat="1" ht="13.5" spans="5:5">
      <c r="E5058" s="126"/>
    </row>
    <row r="5059" s="64" customFormat="1" ht="13.5" spans="5:5">
      <c r="E5059" s="126"/>
    </row>
    <row r="5060" s="64" customFormat="1" ht="13.5" spans="5:5">
      <c r="E5060" s="126"/>
    </row>
    <row r="5061" s="64" customFormat="1" ht="13.5" spans="5:5">
      <c r="E5061" s="126"/>
    </row>
    <row r="5062" s="64" customFormat="1" ht="13.5" spans="5:5">
      <c r="E5062" s="126"/>
    </row>
    <row r="5063" s="64" customFormat="1" ht="13.5" spans="5:5">
      <c r="E5063" s="126"/>
    </row>
    <row r="5064" s="64" customFormat="1" ht="13.5" spans="5:5">
      <c r="E5064" s="126"/>
    </row>
    <row r="5065" s="64" customFormat="1" ht="13.5" spans="5:5">
      <c r="E5065" s="126"/>
    </row>
    <row r="5066" s="64" customFormat="1" ht="13.5" spans="5:5">
      <c r="E5066" s="126"/>
    </row>
    <row r="5067" s="64" customFormat="1" ht="13.5" spans="5:5">
      <c r="E5067" s="126"/>
    </row>
    <row r="5068" s="64" customFormat="1" ht="13.5" spans="5:5">
      <c r="E5068" s="126"/>
    </row>
    <row r="5069" s="64" customFormat="1" ht="13.5" spans="5:5">
      <c r="E5069" s="126"/>
    </row>
    <row r="5070" s="64" customFormat="1" ht="13.5" spans="5:5">
      <c r="E5070" s="126"/>
    </row>
    <row r="5071" s="64" customFormat="1" ht="13.5" spans="5:5">
      <c r="E5071" s="126"/>
    </row>
    <row r="5072" s="64" customFormat="1" ht="13.5" spans="5:5">
      <c r="E5072" s="126"/>
    </row>
    <row r="5073" s="64" customFormat="1" ht="13.5" spans="5:5">
      <c r="E5073" s="126"/>
    </row>
    <row r="5074" s="64" customFormat="1" ht="13.5" spans="5:5">
      <c r="E5074" s="126"/>
    </row>
    <row r="5075" s="64" customFormat="1" ht="13.5" spans="5:5">
      <c r="E5075" s="126"/>
    </row>
    <row r="5076" s="64" customFormat="1" ht="13.5" spans="5:5">
      <c r="E5076" s="126"/>
    </row>
    <row r="5077" s="64" customFormat="1" ht="13.5" spans="5:5">
      <c r="E5077" s="126"/>
    </row>
    <row r="5078" s="64" customFormat="1" ht="13.5" spans="5:5">
      <c r="E5078" s="126"/>
    </row>
    <row r="5079" s="64" customFormat="1" ht="13.5" spans="5:5">
      <c r="E5079" s="126"/>
    </row>
    <row r="5080" s="64" customFormat="1" ht="13.5" spans="5:5">
      <c r="E5080" s="126"/>
    </row>
    <row r="5081" s="64" customFormat="1" ht="13.5" spans="5:5">
      <c r="E5081" s="126"/>
    </row>
    <row r="5082" s="64" customFormat="1" ht="13.5" spans="5:5">
      <c r="E5082" s="126"/>
    </row>
    <row r="5083" s="64" customFormat="1" ht="13.5" spans="5:5">
      <c r="E5083" s="126"/>
    </row>
    <row r="5084" s="64" customFormat="1" ht="13.5" spans="5:5">
      <c r="E5084" s="126"/>
    </row>
    <row r="5085" s="64" customFormat="1" ht="13.5" spans="5:5">
      <c r="E5085" s="126"/>
    </row>
    <row r="5086" s="64" customFormat="1" ht="13.5" spans="5:5">
      <c r="E5086" s="126"/>
    </row>
    <row r="5087" s="64" customFormat="1" ht="13.5" spans="5:5">
      <c r="E5087" s="126"/>
    </row>
    <row r="5088" s="64" customFormat="1" ht="13.5" spans="5:5">
      <c r="E5088" s="126"/>
    </row>
    <row r="5089" s="64" customFormat="1" ht="13.5" spans="5:5">
      <c r="E5089" s="126"/>
    </row>
    <row r="5090" s="64" customFormat="1" ht="13.5" spans="5:5">
      <c r="E5090" s="126"/>
    </row>
    <row r="5091" s="64" customFormat="1" ht="13.5" spans="5:5">
      <c r="E5091" s="126"/>
    </row>
    <row r="5092" s="64" customFormat="1" ht="13.5" spans="5:5">
      <c r="E5092" s="126"/>
    </row>
    <row r="5093" s="64" customFormat="1" ht="13.5" spans="5:5">
      <c r="E5093" s="126"/>
    </row>
    <row r="5094" s="64" customFormat="1" ht="13.5" spans="5:5">
      <c r="E5094" s="126"/>
    </row>
    <row r="5095" s="64" customFormat="1" ht="13.5" spans="5:5">
      <c r="E5095" s="126"/>
    </row>
    <row r="5096" s="64" customFormat="1" ht="13.5" spans="5:5">
      <c r="E5096" s="126"/>
    </row>
    <row r="5097" s="64" customFormat="1" ht="13.5" spans="5:5">
      <c r="E5097" s="126"/>
    </row>
    <row r="5098" s="64" customFormat="1" ht="13.5" spans="5:5">
      <c r="E5098" s="126"/>
    </row>
    <row r="5099" s="64" customFormat="1" ht="13.5" spans="5:5">
      <c r="E5099" s="126"/>
    </row>
    <row r="5100" s="64" customFormat="1" ht="13.5" spans="5:5">
      <c r="E5100" s="126"/>
    </row>
    <row r="5101" s="64" customFormat="1" ht="13.5" spans="5:5">
      <c r="E5101" s="126"/>
    </row>
    <row r="5102" s="64" customFormat="1" ht="13.5" spans="5:5">
      <c r="E5102" s="126"/>
    </row>
    <row r="5103" s="64" customFormat="1" ht="13.5" spans="5:5">
      <c r="E5103" s="126"/>
    </row>
    <row r="5104" s="64" customFormat="1" ht="13.5" spans="5:5">
      <c r="E5104" s="126"/>
    </row>
    <row r="5105" s="64" customFormat="1" ht="13.5" spans="5:5">
      <c r="E5105" s="126"/>
    </row>
    <row r="5106" s="64" customFormat="1" ht="13.5" spans="5:5">
      <c r="E5106" s="126"/>
    </row>
    <row r="5107" s="64" customFormat="1" ht="13.5" spans="5:5">
      <c r="E5107" s="126"/>
    </row>
    <row r="5108" s="64" customFormat="1" ht="13.5" spans="5:5">
      <c r="E5108" s="126"/>
    </row>
    <row r="5109" s="64" customFormat="1" ht="13.5" spans="5:5">
      <c r="E5109" s="126"/>
    </row>
    <row r="5110" s="64" customFormat="1" ht="13.5" spans="5:5">
      <c r="E5110" s="126"/>
    </row>
    <row r="5111" s="64" customFormat="1" ht="13.5" spans="5:5">
      <c r="E5111" s="126"/>
    </row>
    <row r="5112" s="64" customFormat="1" ht="13.5" spans="5:5">
      <c r="E5112" s="126"/>
    </row>
    <row r="5113" s="64" customFormat="1" ht="13.5" spans="5:5">
      <c r="E5113" s="126"/>
    </row>
    <row r="5114" s="64" customFormat="1" ht="13.5" spans="5:5">
      <c r="E5114" s="126"/>
    </row>
    <row r="5115" s="64" customFormat="1" ht="13.5" spans="5:5">
      <c r="E5115" s="126"/>
    </row>
    <row r="5116" s="64" customFormat="1" ht="13.5" spans="5:5">
      <c r="E5116" s="126"/>
    </row>
    <row r="5117" s="64" customFormat="1" ht="13.5" spans="5:5">
      <c r="E5117" s="126"/>
    </row>
    <row r="5118" s="64" customFormat="1" ht="13.5" spans="5:5">
      <c r="E5118" s="126"/>
    </row>
    <row r="5119" s="64" customFormat="1" ht="13.5" spans="5:5">
      <c r="E5119" s="126"/>
    </row>
    <row r="5120" s="64" customFormat="1" ht="13.5" spans="5:5">
      <c r="E5120" s="126"/>
    </row>
    <row r="5121" s="64" customFormat="1" ht="13.5" spans="5:5">
      <c r="E5121" s="126"/>
    </row>
    <row r="5122" s="64" customFormat="1" ht="13.5" spans="5:5">
      <c r="E5122" s="126"/>
    </row>
    <row r="5123" s="64" customFormat="1" ht="13.5" spans="5:5">
      <c r="E5123" s="126"/>
    </row>
    <row r="5124" s="64" customFormat="1" ht="13.5" spans="5:5">
      <c r="E5124" s="126"/>
    </row>
    <row r="5125" s="64" customFormat="1" ht="13.5" spans="5:5">
      <c r="E5125" s="126"/>
    </row>
    <row r="5126" s="64" customFormat="1" ht="13.5" spans="5:5">
      <c r="E5126" s="126"/>
    </row>
    <row r="5127" s="64" customFormat="1" ht="13.5" spans="5:5">
      <c r="E5127" s="126"/>
    </row>
    <row r="5128" s="64" customFormat="1" ht="13.5" spans="5:5">
      <c r="E5128" s="126"/>
    </row>
    <row r="5129" s="64" customFormat="1" ht="13.5" spans="5:5">
      <c r="E5129" s="126"/>
    </row>
    <row r="5130" s="64" customFormat="1" ht="13.5" spans="5:5">
      <c r="E5130" s="126"/>
    </row>
    <row r="5131" s="64" customFormat="1" ht="13.5" spans="5:5">
      <c r="E5131" s="126"/>
    </row>
    <row r="5132" s="64" customFormat="1" ht="13.5" spans="5:5">
      <c r="E5132" s="126"/>
    </row>
    <row r="5133" s="64" customFormat="1" ht="13.5" spans="5:5">
      <c r="E5133" s="126"/>
    </row>
    <row r="5134" s="64" customFormat="1" ht="13.5" spans="5:5">
      <c r="E5134" s="126"/>
    </row>
    <row r="5135" s="64" customFormat="1" ht="13.5" spans="5:5">
      <c r="E5135" s="126"/>
    </row>
    <row r="5136" s="64" customFormat="1" ht="13.5" spans="5:5">
      <c r="E5136" s="126"/>
    </row>
    <row r="5137" s="64" customFormat="1" ht="13.5" spans="5:5">
      <c r="E5137" s="126"/>
    </row>
    <row r="5138" s="64" customFormat="1" ht="13.5" spans="5:5">
      <c r="E5138" s="126"/>
    </row>
    <row r="5139" s="64" customFormat="1" ht="13.5" spans="5:5">
      <c r="E5139" s="126"/>
    </row>
    <row r="5140" s="64" customFormat="1" ht="13.5" spans="5:5">
      <c r="E5140" s="126"/>
    </row>
    <row r="5141" s="64" customFormat="1" ht="13.5" spans="5:5">
      <c r="E5141" s="126"/>
    </row>
    <row r="5142" s="64" customFormat="1" ht="13.5" spans="5:5">
      <c r="E5142" s="126"/>
    </row>
    <row r="5143" s="64" customFormat="1" ht="13.5" spans="5:5">
      <c r="E5143" s="126"/>
    </row>
    <row r="5144" s="64" customFormat="1" ht="13.5" spans="5:5">
      <c r="E5144" s="126"/>
    </row>
    <row r="5145" s="64" customFormat="1" ht="13.5" spans="5:5">
      <c r="E5145" s="126"/>
    </row>
    <row r="5146" s="64" customFormat="1" ht="13.5" spans="5:5">
      <c r="E5146" s="126"/>
    </row>
    <row r="5147" s="64" customFormat="1" ht="13.5" spans="5:5">
      <c r="E5147" s="126"/>
    </row>
    <row r="5148" s="64" customFormat="1" ht="13.5" spans="5:5">
      <c r="E5148" s="126"/>
    </row>
    <row r="5149" s="64" customFormat="1" ht="13.5" spans="5:5">
      <c r="E5149" s="126"/>
    </row>
    <row r="5150" s="64" customFormat="1" ht="13.5" spans="5:5">
      <c r="E5150" s="126"/>
    </row>
    <row r="5151" s="64" customFormat="1" ht="13.5" spans="5:5">
      <c r="E5151" s="126"/>
    </row>
    <row r="5152" s="64" customFormat="1" ht="13.5" spans="5:5">
      <c r="E5152" s="126"/>
    </row>
    <row r="5153" s="64" customFormat="1" ht="13.5" spans="5:5">
      <c r="E5153" s="126"/>
    </row>
    <row r="5154" s="64" customFormat="1" ht="13.5" spans="5:5">
      <c r="E5154" s="126"/>
    </row>
    <row r="5155" s="64" customFormat="1" ht="13.5" spans="5:5">
      <c r="E5155" s="126"/>
    </row>
    <row r="5156" s="64" customFormat="1" ht="13.5" spans="5:5">
      <c r="E5156" s="126"/>
    </row>
    <row r="5157" s="64" customFormat="1" ht="13.5" spans="5:5">
      <c r="E5157" s="126"/>
    </row>
    <row r="5158" s="64" customFormat="1" ht="13.5" spans="5:5">
      <c r="E5158" s="126"/>
    </row>
    <row r="5159" s="64" customFormat="1" ht="13.5" spans="5:5">
      <c r="E5159" s="126"/>
    </row>
    <row r="5160" s="64" customFormat="1" ht="13.5" spans="5:5">
      <c r="E5160" s="126"/>
    </row>
    <row r="5161" s="64" customFormat="1" ht="13.5" spans="5:5">
      <c r="E5161" s="126"/>
    </row>
    <row r="5162" s="64" customFormat="1" ht="13.5" spans="5:5">
      <c r="E5162" s="126"/>
    </row>
    <row r="5163" s="64" customFormat="1" ht="13.5" spans="5:5">
      <c r="E5163" s="126"/>
    </row>
    <row r="5164" s="64" customFormat="1" ht="13.5" spans="5:5">
      <c r="E5164" s="126"/>
    </row>
    <row r="5165" s="64" customFormat="1" ht="13.5" spans="5:5">
      <c r="E5165" s="126"/>
    </row>
    <row r="5166" s="64" customFormat="1" ht="13.5" spans="5:5">
      <c r="E5166" s="126"/>
    </row>
    <row r="5167" s="64" customFormat="1" ht="13.5" spans="5:5">
      <c r="E5167" s="126"/>
    </row>
    <row r="5168" s="64" customFormat="1" ht="13.5" spans="5:5">
      <c r="E5168" s="126"/>
    </row>
    <row r="5169" s="64" customFormat="1" ht="13.5" spans="5:5">
      <c r="E5169" s="126"/>
    </row>
    <row r="5170" s="64" customFormat="1" ht="13.5" spans="5:5">
      <c r="E5170" s="126"/>
    </row>
    <row r="5171" s="64" customFormat="1" ht="13.5" spans="5:5">
      <c r="E5171" s="126"/>
    </row>
    <row r="5172" s="64" customFormat="1" ht="13.5" spans="5:5">
      <c r="E5172" s="126"/>
    </row>
    <row r="5173" s="64" customFormat="1" ht="13.5" spans="5:5">
      <c r="E5173" s="126"/>
    </row>
    <row r="5174" s="64" customFormat="1" ht="13.5" spans="5:5">
      <c r="E5174" s="126"/>
    </row>
    <row r="5175" s="64" customFormat="1" ht="13.5" spans="5:5">
      <c r="E5175" s="126"/>
    </row>
    <row r="5176" s="64" customFormat="1" ht="13.5" spans="5:5">
      <c r="E5176" s="126"/>
    </row>
    <row r="5177" s="64" customFormat="1" ht="13.5" spans="5:5">
      <c r="E5177" s="126"/>
    </row>
    <row r="5178" s="64" customFormat="1" ht="13.5" spans="5:5">
      <c r="E5178" s="126"/>
    </row>
    <row r="5179" s="64" customFormat="1" ht="13.5" spans="5:5">
      <c r="E5179" s="126"/>
    </row>
    <row r="5180" s="64" customFormat="1" ht="13.5" spans="5:5">
      <c r="E5180" s="126"/>
    </row>
    <row r="5181" s="64" customFormat="1" ht="13.5" spans="5:5">
      <c r="E5181" s="126"/>
    </row>
    <row r="5182" s="64" customFormat="1" ht="13.5" spans="5:5">
      <c r="E5182" s="126"/>
    </row>
    <row r="5183" s="64" customFormat="1" ht="13.5" spans="5:5">
      <c r="E5183" s="126"/>
    </row>
    <row r="5184" s="64" customFormat="1" ht="13.5" spans="5:5">
      <c r="E5184" s="126"/>
    </row>
    <row r="5185" s="64" customFormat="1" ht="13.5" spans="5:5">
      <c r="E5185" s="126"/>
    </row>
    <row r="5186" s="64" customFormat="1" ht="13.5" spans="5:5">
      <c r="E5186" s="126"/>
    </row>
    <row r="5187" s="64" customFormat="1" ht="13.5" spans="5:5">
      <c r="E5187" s="126"/>
    </row>
    <row r="5188" s="64" customFormat="1" ht="13.5" spans="5:5">
      <c r="E5188" s="126"/>
    </row>
    <row r="5189" s="64" customFormat="1" ht="13.5" spans="5:5">
      <c r="E5189" s="126"/>
    </row>
    <row r="5190" s="64" customFormat="1" ht="13.5" spans="5:5">
      <c r="E5190" s="126"/>
    </row>
    <row r="5191" s="64" customFormat="1" ht="13.5" spans="5:5">
      <c r="E5191" s="126"/>
    </row>
    <row r="5192" s="64" customFormat="1" ht="13.5" spans="5:5">
      <c r="E5192" s="126"/>
    </row>
    <row r="5193" s="64" customFormat="1" ht="13.5" spans="5:5">
      <c r="E5193" s="126"/>
    </row>
    <row r="5194" s="64" customFormat="1" ht="13.5" spans="5:5">
      <c r="E5194" s="126"/>
    </row>
    <row r="5195" s="64" customFormat="1" ht="13.5" spans="5:5">
      <c r="E5195" s="126"/>
    </row>
    <row r="5196" s="64" customFormat="1" ht="13.5" spans="5:5">
      <c r="E5196" s="126"/>
    </row>
    <row r="5197" s="64" customFormat="1" ht="13.5" spans="5:5">
      <c r="E5197" s="126"/>
    </row>
    <row r="5198" s="64" customFormat="1" ht="13.5" spans="5:5">
      <c r="E5198" s="126"/>
    </row>
    <row r="5199" s="64" customFormat="1" ht="13.5" spans="5:5">
      <c r="E5199" s="126"/>
    </row>
    <row r="5200" s="64" customFormat="1" ht="13.5" spans="5:5">
      <c r="E5200" s="126"/>
    </row>
    <row r="5201" s="64" customFormat="1" ht="13.5" spans="5:5">
      <c r="E5201" s="126"/>
    </row>
    <row r="5202" s="64" customFormat="1" ht="13.5" spans="5:5">
      <c r="E5202" s="126"/>
    </row>
    <row r="5203" s="64" customFormat="1" ht="13.5" spans="5:5">
      <c r="E5203" s="126"/>
    </row>
    <row r="5204" s="64" customFormat="1" ht="13.5" spans="5:5">
      <c r="E5204" s="126"/>
    </row>
    <row r="5205" s="64" customFormat="1" ht="13.5" spans="5:5">
      <c r="E5205" s="126"/>
    </row>
    <row r="5206" s="64" customFormat="1" ht="13.5" spans="5:5">
      <c r="E5206" s="126"/>
    </row>
    <row r="5207" s="64" customFormat="1" ht="13.5" spans="5:5">
      <c r="E5207" s="126"/>
    </row>
    <row r="5208" s="64" customFormat="1" ht="13.5" spans="5:5">
      <c r="E5208" s="126"/>
    </row>
    <row r="5209" s="64" customFormat="1" ht="13.5" spans="5:5">
      <c r="E5209" s="126"/>
    </row>
    <row r="5210" s="64" customFormat="1" ht="13.5" spans="5:5">
      <c r="E5210" s="126"/>
    </row>
    <row r="5211" s="64" customFormat="1" ht="13.5" spans="5:5">
      <c r="E5211" s="126"/>
    </row>
    <row r="5212" s="64" customFormat="1" ht="13.5" spans="5:5">
      <c r="E5212" s="126"/>
    </row>
    <row r="5213" s="64" customFormat="1" ht="13.5" spans="5:5">
      <c r="E5213" s="126"/>
    </row>
    <row r="5214" s="64" customFormat="1" ht="13.5" spans="5:5">
      <c r="E5214" s="126"/>
    </row>
    <row r="5215" s="64" customFormat="1" ht="13.5" spans="5:5">
      <c r="E5215" s="126"/>
    </row>
    <row r="5216" s="64" customFormat="1" ht="13.5" spans="5:5">
      <c r="E5216" s="126"/>
    </row>
    <row r="5217" s="64" customFormat="1" ht="13.5" spans="5:5">
      <c r="E5217" s="126"/>
    </row>
    <row r="5218" s="64" customFormat="1" ht="13.5" spans="5:5">
      <c r="E5218" s="126"/>
    </row>
    <row r="5219" s="64" customFormat="1" ht="13.5" spans="5:5">
      <c r="E5219" s="126"/>
    </row>
    <row r="5220" s="64" customFormat="1" ht="13.5" spans="5:5">
      <c r="E5220" s="126"/>
    </row>
    <row r="5221" s="64" customFormat="1" ht="13.5" spans="5:5">
      <c r="E5221" s="126"/>
    </row>
    <row r="5222" s="64" customFormat="1" ht="13.5" spans="5:5">
      <c r="E5222" s="126"/>
    </row>
    <row r="5223" s="64" customFormat="1" ht="13.5" spans="5:5">
      <c r="E5223" s="126"/>
    </row>
    <row r="5224" s="64" customFormat="1" ht="13.5" spans="5:5">
      <c r="E5224" s="126"/>
    </row>
    <row r="5225" s="64" customFormat="1" ht="13.5" spans="5:5">
      <c r="E5225" s="126"/>
    </row>
    <row r="5226" s="64" customFormat="1" ht="13.5" spans="5:5">
      <c r="E5226" s="126"/>
    </row>
    <row r="5227" s="64" customFormat="1" ht="13.5" spans="5:5">
      <c r="E5227" s="126"/>
    </row>
    <row r="5228" s="64" customFormat="1" ht="13.5" spans="5:5">
      <c r="E5228" s="126"/>
    </row>
    <row r="5229" s="64" customFormat="1" ht="13.5" spans="5:5">
      <c r="E5229" s="126"/>
    </row>
    <row r="5230" s="64" customFormat="1" ht="13.5" spans="5:5">
      <c r="E5230" s="126"/>
    </row>
    <row r="5231" s="64" customFormat="1" ht="13.5" spans="5:5">
      <c r="E5231" s="126"/>
    </row>
    <row r="5232" s="64" customFormat="1" ht="13.5" spans="5:5">
      <c r="E5232" s="126"/>
    </row>
    <row r="5233" s="64" customFormat="1" ht="13.5" spans="5:5">
      <c r="E5233" s="126"/>
    </row>
    <row r="5234" s="64" customFormat="1" ht="13.5" spans="5:5">
      <c r="E5234" s="126"/>
    </row>
    <row r="5235" s="64" customFormat="1" ht="13.5" spans="5:5">
      <c r="E5235" s="126"/>
    </row>
    <row r="5236" s="64" customFormat="1" ht="13.5" spans="5:5">
      <c r="E5236" s="126"/>
    </row>
    <row r="5237" s="64" customFormat="1" ht="13.5" spans="5:5">
      <c r="E5237" s="126"/>
    </row>
    <row r="5238" s="64" customFormat="1" ht="13.5" spans="5:5">
      <c r="E5238" s="126"/>
    </row>
    <row r="5239" s="64" customFormat="1" ht="13.5" spans="5:5">
      <c r="E5239" s="126"/>
    </row>
    <row r="5240" s="64" customFormat="1" ht="13.5" spans="5:5">
      <c r="E5240" s="126"/>
    </row>
    <row r="5241" s="64" customFormat="1" ht="13.5" spans="5:5">
      <c r="E5241" s="126"/>
    </row>
    <row r="5242" s="64" customFormat="1" ht="13.5" spans="5:5">
      <c r="E5242" s="126"/>
    </row>
    <row r="5243" s="64" customFormat="1" ht="13.5" spans="5:5">
      <c r="E5243" s="126"/>
    </row>
    <row r="5244" s="64" customFormat="1" ht="13.5" spans="5:5">
      <c r="E5244" s="126"/>
    </row>
    <row r="5245" s="64" customFormat="1" ht="13.5" spans="5:5">
      <c r="E5245" s="126"/>
    </row>
    <row r="5246" s="64" customFormat="1" ht="13.5" spans="5:5">
      <c r="E5246" s="126"/>
    </row>
    <row r="5247" s="64" customFormat="1" ht="13.5" spans="5:5">
      <c r="E5247" s="126"/>
    </row>
    <row r="5248" s="64" customFormat="1" ht="13.5" spans="5:5">
      <c r="E5248" s="126"/>
    </row>
    <row r="5249" s="64" customFormat="1" ht="13.5" spans="5:5">
      <c r="E5249" s="126"/>
    </row>
    <row r="5250" s="64" customFormat="1" ht="13.5" spans="5:5">
      <c r="E5250" s="126"/>
    </row>
    <row r="5251" s="64" customFormat="1" ht="13.5" spans="5:5">
      <c r="E5251" s="126"/>
    </row>
    <row r="5252" s="64" customFormat="1" ht="13.5" spans="5:5">
      <c r="E5252" s="126"/>
    </row>
    <row r="5253" s="64" customFormat="1" ht="13.5" spans="5:5">
      <c r="E5253" s="126"/>
    </row>
    <row r="5254" s="64" customFormat="1" ht="13.5" spans="5:5">
      <c r="E5254" s="126"/>
    </row>
    <row r="5255" s="64" customFormat="1" ht="13.5" spans="5:5">
      <c r="E5255" s="126"/>
    </row>
    <row r="5256" s="64" customFormat="1" ht="13.5" spans="5:5">
      <c r="E5256" s="126"/>
    </row>
    <row r="5257" s="64" customFormat="1" ht="13.5" spans="5:5">
      <c r="E5257" s="126"/>
    </row>
    <row r="5258" s="64" customFormat="1" ht="13.5" spans="5:5">
      <c r="E5258" s="126"/>
    </row>
    <row r="5259" s="64" customFormat="1" ht="13.5" spans="5:5">
      <c r="E5259" s="126"/>
    </row>
    <row r="5260" s="64" customFormat="1" ht="13.5" spans="5:5">
      <c r="E5260" s="126"/>
    </row>
    <row r="5261" s="64" customFormat="1" ht="13.5" spans="5:5">
      <c r="E5261" s="126"/>
    </row>
    <row r="5262" s="64" customFormat="1" ht="13.5" spans="5:5">
      <c r="E5262" s="126"/>
    </row>
    <row r="5263" s="64" customFormat="1" ht="13.5" spans="5:5">
      <c r="E5263" s="126"/>
    </row>
    <row r="5264" s="64" customFormat="1" ht="13.5" spans="5:5">
      <c r="E5264" s="126"/>
    </row>
    <row r="5265" s="64" customFormat="1" ht="13.5" spans="5:5">
      <c r="E5265" s="126"/>
    </row>
    <row r="5266" s="64" customFormat="1" ht="13.5" spans="5:5">
      <c r="E5266" s="126"/>
    </row>
    <row r="5267" s="64" customFormat="1" ht="13.5" spans="5:5">
      <c r="E5267" s="126"/>
    </row>
    <row r="5268" s="64" customFormat="1" ht="13.5" spans="5:5">
      <c r="E5268" s="126"/>
    </row>
    <row r="5269" s="64" customFormat="1" ht="13.5" spans="5:5">
      <c r="E5269" s="126"/>
    </row>
    <row r="5270" s="64" customFormat="1" ht="13.5" spans="5:5">
      <c r="E5270" s="126"/>
    </row>
    <row r="5271" s="64" customFormat="1" ht="13.5" spans="5:5">
      <c r="E5271" s="126"/>
    </row>
    <row r="5272" s="64" customFormat="1" ht="13.5" spans="5:5">
      <c r="E5272" s="126"/>
    </row>
    <row r="5273" s="64" customFormat="1" ht="13.5" spans="5:5">
      <c r="E5273" s="126"/>
    </row>
    <row r="5274" s="64" customFormat="1" ht="13.5" spans="5:5">
      <c r="E5274" s="126"/>
    </row>
    <row r="5275" s="64" customFormat="1" ht="13.5" spans="5:5">
      <c r="E5275" s="126"/>
    </row>
    <row r="5276" s="64" customFormat="1" ht="13.5" spans="5:5">
      <c r="E5276" s="126"/>
    </row>
    <row r="5277" s="64" customFormat="1" ht="13.5" spans="5:5">
      <c r="E5277" s="126"/>
    </row>
    <row r="5278" s="64" customFormat="1" ht="13.5" spans="5:5">
      <c r="E5278" s="126"/>
    </row>
    <row r="5279" s="64" customFormat="1" ht="13.5" spans="5:5">
      <c r="E5279" s="126"/>
    </row>
    <row r="5280" s="64" customFormat="1" ht="13.5" spans="5:5">
      <c r="E5280" s="126"/>
    </row>
    <row r="5281" s="64" customFormat="1" ht="13.5" spans="5:5">
      <c r="E5281" s="126"/>
    </row>
    <row r="5282" s="64" customFormat="1" ht="13.5" spans="5:5">
      <c r="E5282" s="126"/>
    </row>
    <row r="5283" s="64" customFormat="1" ht="13.5" spans="5:5">
      <c r="E5283" s="126"/>
    </row>
    <row r="5284" s="64" customFormat="1" ht="13.5" spans="5:5">
      <c r="E5284" s="126"/>
    </row>
    <row r="5285" s="64" customFormat="1" ht="13.5" spans="5:5">
      <c r="E5285" s="126"/>
    </row>
    <row r="5286" s="64" customFormat="1" ht="13.5" spans="5:5">
      <c r="E5286" s="126"/>
    </row>
    <row r="5287" s="64" customFormat="1" ht="13.5" spans="5:5">
      <c r="E5287" s="126"/>
    </row>
    <row r="5288" s="64" customFormat="1" ht="13.5" spans="5:5">
      <c r="E5288" s="126"/>
    </row>
    <row r="5289" s="64" customFormat="1" ht="13.5" spans="5:5">
      <c r="E5289" s="126"/>
    </row>
    <row r="5290" s="64" customFormat="1" ht="13.5" spans="5:5">
      <c r="E5290" s="126"/>
    </row>
    <row r="5291" s="64" customFormat="1" ht="13.5" spans="5:5">
      <c r="E5291" s="126"/>
    </row>
    <row r="5292" s="64" customFormat="1" ht="13.5" spans="5:5">
      <c r="E5292" s="126"/>
    </row>
    <row r="5293" s="64" customFormat="1" ht="13.5" spans="5:5">
      <c r="E5293" s="126"/>
    </row>
    <row r="5294" s="64" customFormat="1" ht="13.5" spans="5:5">
      <c r="E5294" s="126"/>
    </row>
    <row r="5295" s="64" customFormat="1" ht="13.5" spans="5:5">
      <c r="E5295" s="126"/>
    </row>
    <row r="5296" s="64" customFormat="1" ht="13.5" spans="5:5">
      <c r="E5296" s="126"/>
    </row>
    <row r="5297" s="64" customFormat="1" ht="13.5" spans="5:5">
      <c r="E5297" s="126"/>
    </row>
    <row r="5298" s="64" customFormat="1" ht="13.5" spans="5:5">
      <c r="E5298" s="126"/>
    </row>
    <row r="5299" s="64" customFormat="1" ht="13.5" spans="5:5">
      <c r="E5299" s="126"/>
    </row>
    <row r="5300" s="64" customFormat="1" ht="13.5" spans="5:5">
      <c r="E5300" s="126"/>
    </row>
    <row r="5301" s="64" customFormat="1" ht="13.5" spans="5:5">
      <c r="E5301" s="126"/>
    </row>
    <row r="5302" s="64" customFormat="1" ht="13.5" spans="5:5">
      <c r="E5302" s="126"/>
    </row>
    <row r="5303" s="64" customFormat="1" ht="13.5" spans="5:5">
      <c r="E5303" s="126"/>
    </row>
    <row r="5304" s="64" customFormat="1" ht="13.5" spans="5:5">
      <c r="E5304" s="126"/>
    </row>
    <row r="5305" s="64" customFormat="1" ht="13.5" spans="5:5">
      <c r="E5305" s="126"/>
    </row>
    <row r="5306" s="64" customFormat="1" ht="13.5" spans="5:5">
      <c r="E5306" s="126"/>
    </row>
    <row r="5307" s="64" customFormat="1" ht="13.5" spans="5:5">
      <c r="E5307" s="126"/>
    </row>
    <row r="5308" s="64" customFormat="1" ht="13.5" spans="5:5">
      <c r="E5308" s="126"/>
    </row>
    <row r="5309" s="64" customFormat="1" ht="13.5" spans="5:5">
      <c r="E5309" s="126"/>
    </row>
    <row r="5310" s="64" customFormat="1" ht="13.5" spans="5:5">
      <c r="E5310" s="126"/>
    </row>
    <row r="5311" s="64" customFormat="1" ht="13.5" spans="5:5">
      <c r="E5311" s="126"/>
    </row>
    <row r="5312" s="64" customFormat="1" ht="13.5" spans="5:5">
      <c r="E5312" s="126"/>
    </row>
    <row r="5313" s="64" customFormat="1" ht="13.5" spans="5:5">
      <c r="E5313" s="126"/>
    </row>
    <row r="5314" s="64" customFormat="1" ht="13.5" spans="5:5">
      <c r="E5314" s="126"/>
    </row>
    <row r="5315" s="64" customFormat="1" ht="13.5" spans="5:5">
      <c r="E5315" s="126"/>
    </row>
    <row r="5316" s="64" customFormat="1" ht="13.5" spans="5:5">
      <c r="E5316" s="126"/>
    </row>
    <row r="5317" s="64" customFormat="1" ht="13.5" spans="5:5">
      <c r="E5317" s="126"/>
    </row>
    <row r="5318" s="64" customFormat="1" ht="13.5" spans="5:5">
      <c r="E5318" s="126"/>
    </row>
    <row r="5319" s="64" customFormat="1" ht="13.5" spans="5:5">
      <c r="E5319" s="126"/>
    </row>
    <row r="5320" s="64" customFormat="1" ht="13.5" spans="5:5">
      <c r="E5320" s="126"/>
    </row>
    <row r="5321" s="64" customFormat="1" ht="13.5" spans="5:5">
      <c r="E5321" s="126"/>
    </row>
    <row r="5322" s="64" customFormat="1" ht="13.5" spans="5:5">
      <c r="E5322" s="126"/>
    </row>
    <row r="5323" s="64" customFormat="1" ht="13.5" spans="5:5">
      <c r="E5323" s="126"/>
    </row>
    <row r="5324" s="64" customFormat="1" ht="13.5" spans="5:5">
      <c r="E5324" s="126"/>
    </row>
    <row r="5325" s="64" customFormat="1" ht="13.5" spans="5:5">
      <c r="E5325" s="126"/>
    </row>
    <row r="5326" s="64" customFormat="1" ht="13.5" spans="5:5">
      <c r="E5326" s="126"/>
    </row>
    <row r="5327" s="64" customFormat="1" ht="13.5" spans="5:5">
      <c r="E5327" s="126"/>
    </row>
    <row r="5328" s="64" customFormat="1" ht="13.5" spans="5:5">
      <c r="E5328" s="126"/>
    </row>
    <row r="5329" s="64" customFormat="1" ht="13.5" spans="5:5">
      <c r="E5329" s="126"/>
    </row>
    <row r="5330" s="64" customFormat="1" ht="13.5" spans="5:5">
      <c r="E5330" s="126"/>
    </row>
    <row r="5331" s="64" customFormat="1" ht="13.5" spans="5:5">
      <c r="E5331" s="126"/>
    </row>
    <row r="5332" s="64" customFormat="1" ht="13.5" spans="5:5">
      <c r="E5332" s="126"/>
    </row>
    <row r="5333" s="64" customFormat="1" ht="13.5" spans="5:5">
      <c r="E5333" s="126"/>
    </row>
    <row r="5334" s="64" customFormat="1" ht="13.5" spans="5:5">
      <c r="E5334" s="126"/>
    </row>
    <row r="5335" s="64" customFormat="1" ht="13.5" spans="5:5">
      <c r="E5335" s="126"/>
    </row>
    <row r="5336" s="64" customFormat="1" ht="13.5" spans="5:5">
      <c r="E5336" s="126"/>
    </row>
    <row r="5337" s="64" customFormat="1" ht="13.5" spans="5:5">
      <c r="E5337" s="126"/>
    </row>
    <row r="5338" s="64" customFormat="1" ht="13.5" spans="5:5">
      <c r="E5338" s="126"/>
    </row>
    <row r="5339" s="64" customFormat="1" ht="13.5" spans="5:5">
      <c r="E5339" s="126"/>
    </row>
    <row r="5340" s="64" customFormat="1" ht="13.5" spans="5:5">
      <c r="E5340" s="126"/>
    </row>
    <row r="5341" s="64" customFormat="1" ht="13.5" spans="5:5">
      <c r="E5341" s="126"/>
    </row>
    <row r="5342" s="64" customFormat="1" ht="13.5" spans="5:5">
      <c r="E5342" s="126"/>
    </row>
    <row r="5343" s="64" customFormat="1" ht="13.5" spans="5:5">
      <c r="E5343" s="126"/>
    </row>
    <row r="5344" s="64" customFormat="1" ht="13.5" spans="5:5">
      <c r="E5344" s="126"/>
    </row>
    <row r="5345" s="64" customFormat="1" ht="13.5" spans="5:5">
      <c r="E5345" s="126"/>
    </row>
    <row r="5346" s="64" customFormat="1" ht="13.5" spans="5:5">
      <c r="E5346" s="126"/>
    </row>
    <row r="5347" s="64" customFormat="1" ht="13.5" spans="5:5">
      <c r="E5347" s="126"/>
    </row>
    <row r="5348" s="64" customFormat="1" ht="13.5" spans="5:5">
      <c r="E5348" s="126"/>
    </row>
    <row r="5349" s="64" customFormat="1" ht="13.5" spans="5:5">
      <c r="E5349" s="126"/>
    </row>
    <row r="5350" s="64" customFormat="1" ht="13.5" spans="5:5">
      <c r="E5350" s="126"/>
    </row>
    <row r="5351" s="64" customFormat="1" ht="13.5" spans="5:5">
      <c r="E5351" s="126"/>
    </row>
    <row r="5352" s="64" customFormat="1" ht="13.5" spans="5:5">
      <c r="E5352" s="126"/>
    </row>
    <row r="5353" s="64" customFormat="1" ht="13.5" spans="5:5">
      <c r="E5353" s="126"/>
    </row>
    <row r="5354" s="64" customFormat="1" ht="13.5" spans="5:5">
      <c r="E5354" s="126"/>
    </row>
    <row r="5355" s="64" customFormat="1" ht="13.5" spans="5:5">
      <c r="E5355" s="126"/>
    </row>
    <row r="5356" s="64" customFormat="1" ht="13.5" spans="5:5">
      <c r="E5356" s="126"/>
    </row>
    <row r="5357" s="64" customFormat="1" ht="13.5" spans="5:5">
      <c r="E5357" s="126"/>
    </row>
    <row r="5358" s="64" customFormat="1" ht="13.5" spans="5:5">
      <c r="E5358" s="126"/>
    </row>
    <row r="5359" s="64" customFormat="1" ht="13.5" spans="5:5">
      <c r="E5359" s="126"/>
    </row>
    <row r="5360" s="64" customFormat="1" ht="13.5" spans="5:5">
      <c r="E5360" s="126"/>
    </row>
    <row r="5361" s="64" customFormat="1" ht="13.5" spans="5:5">
      <c r="E5361" s="126"/>
    </row>
    <row r="5362" s="64" customFormat="1" ht="13.5" spans="5:5">
      <c r="E5362" s="126"/>
    </row>
    <row r="5363" s="64" customFormat="1" ht="13.5" spans="5:5">
      <c r="E5363" s="126"/>
    </row>
    <row r="5364" s="64" customFormat="1" ht="13.5" spans="5:5">
      <c r="E5364" s="126"/>
    </row>
    <row r="5365" s="64" customFormat="1" ht="13.5" spans="5:5">
      <c r="E5365" s="126"/>
    </row>
    <row r="5366" s="64" customFormat="1" ht="13.5" spans="5:5">
      <c r="E5366" s="126"/>
    </row>
    <row r="5367" s="64" customFormat="1" ht="13.5" spans="5:5">
      <c r="E5367" s="126"/>
    </row>
    <row r="5368" s="64" customFormat="1" ht="13.5" spans="5:5">
      <c r="E5368" s="126"/>
    </row>
    <row r="5369" s="64" customFormat="1" ht="13.5" spans="5:5">
      <c r="E5369" s="126"/>
    </row>
    <row r="5370" s="64" customFormat="1" ht="13.5" spans="5:5">
      <c r="E5370" s="126"/>
    </row>
    <row r="5371" s="64" customFormat="1" ht="13.5" spans="5:5">
      <c r="E5371" s="126"/>
    </row>
    <row r="5372" s="64" customFormat="1" ht="13.5" spans="5:5">
      <c r="E5372" s="126"/>
    </row>
    <row r="5373" s="64" customFormat="1" ht="13.5" spans="5:5">
      <c r="E5373" s="126"/>
    </row>
    <row r="5374" s="64" customFormat="1" ht="13.5" spans="5:5">
      <c r="E5374" s="126"/>
    </row>
    <row r="5375" s="64" customFormat="1" ht="13.5" spans="5:5">
      <c r="E5375" s="126"/>
    </row>
    <row r="5376" s="64" customFormat="1" ht="13.5" spans="5:5">
      <c r="E5376" s="126"/>
    </row>
    <row r="5377" s="64" customFormat="1" ht="13.5" spans="5:5">
      <c r="E5377" s="126"/>
    </row>
    <row r="5378" s="64" customFormat="1" ht="13.5" spans="5:5">
      <c r="E5378" s="126"/>
    </row>
    <row r="5379" s="64" customFormat="1" ht="13.5" spans="5:5">
      <c r="E5379" s="126"/>
    </row>
    <row r="5380" s="64" customFormat="1" ht="13.5" spans="5:5">
      <c r="E5380" s="126"/>
    </row>
    <row r="5381" s="64" customFormat="1" ht="13.5" spans="5:5">
      <c r="E5381" s="126"/>
    </row>
    <row r="5382" s="64" customFormat="1" ht="13.5" spans="5:5">
      <c r="E5382" s="126"/>
    </row>
    <row r="5383" s="64" customFormat="1" ht="13.5" spans="5:5">
      <c r="E5383" s="126"/>
    </row>
    <row r="5384" s="64" customFormat="1" ht="13.5" spans="5:5">
      <c r="E5384" s="126"/>
    </row>
    <row r="5385" s="64" customFormat="1" ht="13.5" spans="5:5">
      <c r="E5385" s="126"/>
    </row>
    <row r="5386" s="64" customFormat="1" ht="13.5" spans="5:5">
      <c r="E5386" s="126"/>
    </row>
    <row r="5387" s="64" customFormat="1" ht="13.5" spans="5:5">
      <c r="E5387" s="126"/>
    </row>
    <row r="5388" s="64" customFormat="1" ht="13.5" spans="5:5">
      <c r="E5388" s="126"/>
    </row>
    <row r="5389" s="64" customFormat="1" ht="13.5" spans="5:5">
      <c r="E5389" s="126"/>
    </row>
    <row r="5390" s="64" customFormat="1" ht="13.5" spans="5:5">
      <c r="E5390" s="126"/>
    </row>
    <row r="5391" s="64" customFormat="1" ht="13.5" spans="5:5">
      <c r="E5391" s="126"/>
    </row>
    <row r="5392" s="64" customFormat="1" ht="13.5" spans="5:5">
      <c r="E5392" s="126"/>
    </row>
    <row r="5393" s="64" customFormat="1" ht="13.5" spans="5:5">
      <c r="E5393" s="126"/>
    </row>
    <row r="5394" s="64" customFormat="1" ht="13.5" spans="5:5">
      <c r="E5394" s="126"/>
    </row>
    <row r="5395" s="64" customFormat="1" ht="13.5" spans="5:5">
      <c r="E5395" s="126"/>
    </row>
    <row r="5396" s="64" customFormat="1" ht="13.5" spans="5:5">
      <c r="E5396" s="126"/>
    </row>
    <row r="5397" s="64" customFormat="1" ht="13.5" spans="5:5">
      <c r="E5397" s="126"/>
    </row>
    <row r="5398" s="64" customFormat="1" ht="13.5" spans="5:5">
      <c r="E5398" s="126"/>
    </row>
    <row r="5399" s="64" customFormat="1" ht="13.5" spans="5:5">
      <c r="E5399" s="126"/>
    </row>
    <row r="5400" s="64" customFormat="1" ht="13.5" spans="5:5">
      <c r="E5400" s="126"/>
    </row>
    <row r="5401" s="64" customFormat="1" ht="13.5" spans="5:5">
      <c r="E5401" s="126"/>
    </row>
    <row r="5402" s="64" customFormat="1" ht="13.5" spans="5:5">
      <c r="E5402" s="126"/>
    </row>
    <row r="5403" s="64" customFormat="1" ht="13.5" spans="5:5">
      <c r="E5403" s="126"/>
    </row>
    <row r="5404" s="64" customFormat="1" ht="13.5" spans="5:5">
      <c r="E5404" s="126"/>
    </row>
    <row r="5405" s="64" customFormat="1" ht="13.5" spans="5:5">
      <c r="E5405" s="126"/>
    </row>
    <row r="5406" s="64" customFormat="1" ht="13.5" spans="5:5">
      <c r="E5406" s="126"/>
    </row>
    <row r="5407" s="64" customFormat="1" ht="13.5" spans="5:5">
      <c r="E5407" s="126"/>
    </row>
    <row r="5408" s="64" customFormat="1" ht="13.5" spans="5:5">
      <c r="E5408" s="126"/>
    </row>
    <row r="5409" s="64" customFormat="1" ht="13.5" spans="5:5">
      <c r="E5409" s="126"/>
    </row>
    <row r="5410" s="64" customFormat="1" ht="13.5" spans="5:5">
      <c r="E5410" s="126"/>
    </row>
    <row r="5411" s="64" customFormat="1" ht="13.5" spans="5:5">
      <c r="E5411" s="126"/>
    </row>
    <row r="5412" s="64" customFormat="1" ht="13.5" spans="5:5">
      <c r="E5412" s="126"/>
    </row>
    <row r="5413" s="64" customFormat="1" ht="13.5" spans="5:5">
      <c r="E5413" s="126"/>
    </row>
    <row r="5414" s="64" customFormat="1" ht="13.5" spans="5:5">
      <c r="E5414" s="126"/>
    </row>
    <row r="5415" s="64" customFormat="1" ht="13.5" spans="5:5">
      <c r="E5415" s="126"/>
    </row>
    <row r="5416" s="64" customFormat="1" ht="13.5" spans="5:5">
      <c r="E5416" s="126"/>
    </row>
    <row r="5417" s="64" customFormat="1" ht="13.5" spans="5:5">
      <c r="E5417" s="126"/>
    </row>
    <row r="5418" s="64" customFormat="1" ht="13.5" spans="5:5">
      <c r="E5418" s="126"/>
    </row>
    <row r="5419" s="64" customFormat="1" ht="13.5" spans="5:5">
      <c r="E5419" s="126"/>
    </row>
    <row r="5420" s="64" customFormat="1" ht="13.5" spans="5:5">
      <c r="E5420" s="126"/>
    </row>
    <row r="5421" s="64" customFormat="1" ht="13.5" spans="5:5">
      <c r="E5421" s="126"/>
    </row>
    <row r="5422" s="64" customFormat="1" ht="13.5" spans="5:5">
      <c r="E5422" s="126"/>
    </row>
    <row r="5423" s="64" customFormat="1" ht="13.5" spans="5:5">
      <c r="E5423" s="126"/>
    </row>
    <row r="5424" s="64" customFormat="1" ht="13.5" spans="5:5">
      <c r="E5424" s="126"/>
    </row>
    <row r="5425" s="64" customFormat="1" ht="13.5" spans="5:5">
      <c r="E5425" s="126"/>
    </row>
    <row r="5426" s="64" customFormat="1" ht="13.5" spans="5:5">
      <c r="E5426" s="126"/>
    </row>
    <row r="5427" s="64" customFormat="1" ht="13.5" spans="5:5">
      <c r="E5427" s="126"/>
    </row>
    <row r="5428" s="64" customFormat="1" ht="13.5" spans="5:5">
      <c r="E5428" s="126"/>
    </row>
    <row r="5429" s="64" customFormat="1" ht="13.5" spans="5:5">
      <c r="E5429" s="126"/>
    </row>
    <row r="5430" s="64" customFormat="1" ht="13.5" spans="5:5">
      <c r="E5430" s="126"/>
    </row>
    <row r="5431" s="64" customFormat="1" ht="13.5" spans="5:5">
      <c r="E5431" s="126"/>
    </row>
    <row r="5432" s="64" customFormat="1" ht="13.5" spans="5:5">
      <c r="E5432" s="126"/>
    </row>
    <row r="5433" s="64" customFormat="1" ht="13.5" spans="5:5">
      <c r="E5433" s="126"/>
    </row>
    <row r="5434" s="64" customFormat="1" ht="13.5" spans="5:5">
      <c r="E5434" s="126"/>
    </row>
    <row r="5435" s="64" customFormat="1" ht="13.5" spans="5:5">
      <c r="E5435" s="126"/>
    </row>
    <row r="5436" s="64" customFormat="1" ht="13.5" spans="5:5">
      <c r="E5436" s="126"/>
    </row>
    <row r="5437" s="64" customFormat="1" ht="13.5" spans="5:5">
      <c r="E5437" s="126"/>
    </row>
    <row r="5438" s="64" customFormat="1" ht="13.5" spans="5:5">
      <c r="E5438" s="126"/>
    </row>
    <row r="5439" s="64" customFormat="1" ht="13.5" spans="5:5">
      <c r="E5439" s="126"/>
    </row>
    <row r="5440" s="64" customFormat="1" ht="13.5" spans="5:5">
      <c r="E5440" s="126"/>
    </row>
    <row r="5441" s="64" customFormat="1" ht="13.5" spans="5:5">
      <c r="E5441" s="126"/>
    </row>
    <row r="5442" s="64" customFormat="1" ht="13.5" spans="5:5">
      <c r="E5442" s="126"/>
    </row>
    <row r="5443" s="64" customFormat="1" ht="13.5" spans="5:5">
      <c r="E5443" s="126"/>
    </row>
    <row r="5444" s="64" customFormat="1" ht="13.5" spans="5:5">
      <c r="E5444" s="126"/>
    </row>
    <row r="5445" s="64" customFormat="1" ht="13.5" spans="5:5">
      <c r="E5445" s="126"/>
    </row>
    <row r="5446" s="64" customFormat="1" ht="13.5" spans="5:5">
      <c r="E5446" s="126"/>
    </row>
    <row r="5447" s="64" customFormat="1" ht="13.5" spans="5:5">
      <c r="E5447" s="126"/>
    </row>
    <row r="5448" s="64" customFormat="1" ht="13.5" spans="5:5">
      <c r="E5448" s="126"/>
    </row>
    <row r="5449" s="64" customFormat="1" ht="13.5" spans="5:5">
      <c r="E5449" s="126"/>
    </row>
    <row r="5450" s="64" customFormat="1" ht="13.5" spans="5:5">
      <c r="E5450" s="126"/>
    </row>
    <row r="5451" s="64" customFormat="1" ht="13.5" spans="5:5">
      <c r="E5451" s="126"/>
    </row>
    <row r="5452" s="64" customFormat="1" ht="13.5" spans="5:5">
      <c r="E5452" s="126"/>
    </row>
    <row r="5453" s="64" customFormat="1" ht="13.5" spans="5:5">
      <c r="E5453" s="126"/>
    </row>
    <row r="5454" s="64" customFormat="1" ht="13.5" spans="5:5">
      <c r="E5454" s="126"/>
    </row>
    <row r="5455" s="64" customFormat="1" ht="13.5" spans="5:5">
      <c r="E5455" s="126"/>
    </row>
    <row r="5456" s="64" customFormat="1" ht="13.5" spans="5:5">
      <c r="E5456" s="126"/>
    </row>
    <row r="5457" s="64" customFormat="1" ht="13.5" spans="5:5">
      <c r="E5457" s="126"/>
    </row>
    <row r="5458" s="64" customFormat="1" ht="13.5" spans="5:5">
      <c r="E5458" s="126"/>
    </row>
    <row r="5459" s="64" customFormat="1" ht="13.5" spans="5:5">
      <c r="E5459" s="126"/>
    </row>
    <row r="5460" s="64" customFormat="1" ht="13.5" spans="5:5">
      <c r="E5460" s="126"/>
    </row>
    <row r="5461" s="64" customFormat="1" ht="13.5" spans="5:5">
      <c r="E5461" s="126"/>
    </row>
    <row r="5462" s="64" customFormat="1" ht="13.5" spans="5:5">
      <c r="E5462" s="126"/>
    </row>
    <row r="5463" s="64" customFormat="1" ht="13.5" spans="5:5">
      <c r="E5463" s="126"/>
    </row>
    <row r="5464" s="64" customFormat="1" ht="13.5" spans="5:5">
      <c r="E5464" s="126"/>
    </row>
    <row r="5465" s="64" customFormat="1" ht="13.5" spans="5:5">
      <c r="E5465" s="126"/>
    </row>
    <row r="5466" s="64" customFormat="1" ht="13.5" spans="5:5">
      <c r="E5466" s="126"/>
    </row>
    <row r="5467" s="64" customFormat="1" ht="13.5" spans="5:5">
      <c r="E5467" s="126"/>
    </row>
    <row r="5468" s="64" customFormat="1" ht="13.5" spans="5:5">
      <c r="E5468" s="126"/>
    </row>
    <row r="5469" s="64" customFormat="1" ht="13.5" spans="5:5">
      <c r="E5469" s="126"/>
    </row>
    <row r="5470" s="64" customFormat="1" ht="13.5" spans="5:5">
      <c r="E5470" s="126"/>
    </row>
    <row r="5471" s="64" customFormat="1" ht="13.5" spans="5:5">
      <c r="E5471" s="126"/>
    </row>
    <row r="5472" s="64" customFormat="1" ht="13.5" spans="5:5">
      <c r="E5472" s="126"/>
    </row>
    <row r="5473" s="64" customFormat="1" ht="13.5" spans="5:5">
      <c r="E5473" s="126"/>
    </row>
    <row r="5474" s="64" customFormat="1" ht="13.5" spans="5:5">
      <c r="E5474" s="126"/>
    </row>
    <row r="5475" s="64" customFormat="1" ht="13.5" spans="5:5">
      <c r="E5475" s="126"/>
    </row>
    <row r="5476" s="64" customFormat="1" ht="13.5" spans="5:5">
      <c r="E5476" s="126"/>
    </row>
    <row r="5477" s="64" customFormat="1" ht="13.5" spans="5:5">
      <c r="E5477" s="126"/>
    </row>
    <row r="5478" s="64" customFormat="1" ht="13.5" spans="5:5">
      <c r="E5478" s="126"/>
    </row>
    <row r="5479" s="64" customFormat="1" ht="13.5" spans="5:5">
      <c r="E5479" s="126"/>
    </row>
    <row r="5480" s="64" customFormat="1" ht="13.5" spans="5:5">
      <c r="E5480" s="126"/>
    </row>
    <row r="5481" s="64" customFormat="1" ht="13.5" spans="5:5">
      <c r="E5481" s="126"/>
    </row>
    <row r="5482" s="64" customFormat="1" ht="13.5" spans="5:5">
      <c r="E5482" s="126"/>
    </row>
    <row r="5483" s="64" customFormat="1" ht="13.5" spans="5:5">
      <c r="E5483" s="126"/>
    </row>
    <row r="5484" s="64" customFormat="1" ht="13.5" spans="5:5">
      <c r="E5484" s="126"/>
    </row>
    <row r="5485" s="64" customFormat="1" ht="13.5" spans="5:5">
      <c r="E5485" s="126"/>
    </row>
    <row r="5486" s="64" customFormat="1" ht="13.5" spans="5:5">
      <c r="E5486" s="126"/>
    </row>
    <row r="5487" s="64" customFormat="1" ht="13.5" spans="5:5">
      <c r="E5487" s="126"/>
    </row>
    <row r="5488" s="64" customFormat="1" ht="13.5" spans="5:5">
      <c r="E5488" s="126"/>
    </row>
    <row r="5489" s="64" customFormat="1" ht="13.5" spans="5:5">
      <c r="E5489" s="126"/>
    </row>
    <row r="5490" s="64" customFormat="1" ht="13.5" spans="5:5">
      <c r="E5490" s="126"/>
    </row>
    <row r="5491" s="64" customFormat="1" ht="13.5" spans="5:5">
      <c r="E5491" s="126"/>
    </row>
    <row r="5492" s="64" customFormat="1" ht="13.5" spans="5:5">
      <c r="E5492" s="126"/>
    </row>
    <row r="5493" s="64" customFormat="1" ht="13.5" spans="5:5">
      <c r="E5493" s="126"/>
    </row>
    <row r="5494" s="64" customFormat="1" ht="13.5" spans="5:5">
      <c r="E5494" s="126"/>
    </row>
    <row r="5495" s="64" customFormat="1" ht="13.5" spans="5:5">
      <c r="E5495" s="126"/>
    </row>
    <row r="5496" s="64" customFormat="1" ht="13.5" spans="5:5">
      <c r="E5496" s="126"/>
    </row>
    <row r="5497" s="64" customFormat="1" ht="13.5" spans="5:5">
      <c r="E5497" s="126"/>
    </row>
    <row r="5498" s="64" customFormat="1" ht="13.5" spans="5:5">
      <c r="E5498" s="126"/>
    </row>
    <row r="5499" s="64" customFormat="1" ht="13.5" spans="5:5">
      <c r="E5499" s="126"/>
    </row>
    <row r="5500" s="64" customFormat="1" ht="13.5" spans="5:5">
      <c r="E5500" s="126"/>
    </row>
    <row r="5501" s="64" customFormat="1" ht="13.5" spans="5:5">
      <c r="E5501" s="126"/>
    </row>
    <row r="5502" s="64" customFormat="1" ht="13.5" spans="5:5">
      <c r="E5502" s="126"/>
    </row>
    <row r="5503" s="64" customFormat="1" ht="13.5" spans="5:5">
      <c r="E5503" s="126"/>
    </row>
    <row r="5504" s="64" customFormat="1" ht="13.5" spans="5:5">
      <c r="E5504" s="126"/>
    </row>
    <row r="5505" s="64" customFormat="1" ht="13.5" spans="5:5">
      <c r="E5505" s="126"/>
    </row>
    <row r="5506" s="64" customFormat="1" ht="13.5" spans="5:5">
      <c r="E5506" s="126"/>
    </row>
    <row r="5507" s="64" customFormat="1" ht="13.5" spans="5:5">
      <c r="E5507" s="126"/>
    </row>
    <row r="5508" s="64" customFormat="1" ht="13.5" spans="5:5">
      <c r="E5508" s="126"/>
    </row>
    <row r="5509" s="64" customFormat="1" ht="13.5" spans="5:5">
      <c r="E5509" s="126"/>
    </row>
    <row r="5510" s="64" customFormat="1" ht="13.5" spans="5:5">
      <c r="E5510" s="126"/>
    </row>
    <row r="5511" s="64" customFormat="1" ht="13.5" spans="5:5">
      <c r="E5511" s="126"/>
    </row>
    <row r="5512" s="64" customFormat="1" ht="13.5" spans="5:5">
      <c r="E5512" s="126"/>
    </row>
    <row r="5513" s="64" customFormat="1" ht="13.5" spans="5:5">
      <c r="E5513" s="126"/>
    </row>
    <row r="5514" s="64" customFormat="1" ht="13.5" spans="5:5">
      <c r="E5514" s="126"/>
    </row>
    <row r="5515" s="64" customFormat="1" ht="13.5" spans="5:5">
      <c r="E5515" s="126"/>
    </row>
    <row r="5516" s="64" customFormat="1" ht="13.5" spans="5:5">
      <c r="E5516" s="126"/>
    </row>
    <row r="5517" s="64" customFormat="1" ht="13.5" spans="5:5">
      <c r="E5517" s="126"/>
    </row>
    <row r="5518" s="64" customFormat="1" ht="13.5" spans="5:5">
      <c r="E5518" s="126"/>
    </row>
    <row r="5519" s="64" customFormat="1" ht="13.5" spans="5:5">
      <c r="E5519" s="126"/>
    </row>
    <row r="5520" s="64" customFormat="1" ht="13.5" spans="5:5">
      <c r="E5520" s="126"/>
    </row>
    <row r="5521" s="64" customFormat="1" ht="13.5" spans="5:5">
      <c r="E5521" s="126"/>
    </row>
    <row r="5522" s="64" customFormat="1" ht="13.5" spans="5:5">
      <c r="E5522" s="126"/>
    </row>
    <row r="5523" s="64" customFormat="1" ht="13.5" spans="5:5">
      <c r="E5523" s="126"/>
    </row>
    <row r="5524" s="64" customFormat="1" ht="13.5" spans="5:5">
      <c r="E5524" s="126"/>
    </row>
    <row r="5525" s="64" customFormat="1" ht="13.5" spans="5:5">
      <c r="E5525" s="126"/>
    </row>
    <row r="5526" s="64" customFormat="1" ht="13.5" spans="5:5">
      <c r="E5526" s="126"/>
    </row>
    <row r="5527" s="64" customFormat="1" ht="13.5" spans="5:5">
      <c r="E5527" s="126"/>
    </row>
    <row r="5528" s="64" customFormat="1" ht="13.5" spans="5:5">
      <c r="E5528" s="126"/>
    </row>
    <row r="5529" s="64" customFormat="1" ht="13.5" spans="5:5">
      <c r="E5529" s="126"/>
    </row>
    <row r="5530" s="64" customFormat="1" ht="13.5" spans="5:5">
      <c r="E5530" s="126"/>
    </row>
    <row r="5531" s="64" customFormat="1" ht="13.5" spans="5:5">
      <c r="E5531" s="126"/>
    </row>
    <row r="5532" s="64" customFormat="1" ht="13.5" spans="5:5">
      <c r="E5532" s="126"/>
    </row>
    <row r="5533" s="64" customFormat="1" ht="13.5" spans="5:5">
      <c r="E5533" s="126"/>
    </row>
    <row r="5534" s="64" customFormat="1" ht="13.5" spans="5:5">
      <c r="E5534" s="126"/>
    </row>
    <row r="5535" s="64" customFormat="1" ht="13.5" spans="5:5">
      <c r="E5535" s="126"/>
    </row>
    <row r="5536" s="64" customFormat="1" ht="13.5" spans="5:5">
      <c r="E5536" s="126"/>
    </row>
    <row r="5537" s="64" customFormat="1" ht="13.5" spans="5:5">
      <c r="E5537" s="126"/>
    </row>
    <row r="5538" s="64" customFormat="1" ht="13.5" spans="5:5">
      <c r="E5538" s="126"/>
    </row>
    <row r="5539" s="64" customFormat="1" ht="13.5" spans="5:5">
      <c r="E5539" s="126"/>
    </row>
    <row r="5540" s="64" customFormat="1" ht="13.5" spans="5:5">
      <c r="E5540" s="126"/>
    </row>
    <row r="5541" s="64" customFormat="1" ht="13.5" spans="5:5">
      <c r="E5541" s="126"/>
    </row>
    <row r="5542" s="64" customFormat="1" ht="13.5" spans="5:5">
      <c r="E5542" s="126"/>
    </row>
    <row r="5543" s="64" customFormat="1" ht="13.5" spans="5:5">
      <c r="E5543" s="126"/>
    </row>
    <row r="5544" s="64" customFormat="1" ht="13.5" spans="5:5">
      <c r="E5544" s="126"/>
    </row>
    <row r="5545" s="64" customFormat="1" ht="13.5" spans="5:5">
      <c r="E5545" s="126"/>
    </row>
    <row r="5546" s="64" customFormat="1" ht="13.5" spans="5:5">
      <c r="E5546" s="126"/>
    </row>
    <row r="5547" s="64" customFormat="1" ht="13.5" spans="5:5">
      <c r="E5547" s="126"/>
    </row>
    <row r="5548" s="64" customFormat="1" ht="13.5" spans="5:5">
      <c r="E5548" s="126"/>
    </row>
    <row r="5549" s="64" customFormat="1" ht="13.5" spans="5:5">
      <c r="E5549" s="126"/>
    </row>
    <row r="5550" s="64" customFormat="1" ht="13.5" spans="5:5">
      <c r="E5550" s="126"/>
    </row>
    <row r="5551" s="64" customFormat="1" ht="13.5" spans="5:5">
      <c r="E5551" s="126"/>
    </row>
    <row r="5552" s="64" customFormat="1" ht="13.5" spans="5:5">
      <c r="E5552" s="126"/>
    </row>
    <row r="5553" s="64" customFormat="1" ht="13.5" spans="5:5">
      <c r="E5553" s="126"/>
    </row>
    <row r="5554" s="64" customFormat="1" ht="13.5" spans="5:5">
      <c r="E5554" s="126"/>
    </row>
    <row r="5555" s="64" customFormat="1" ht="13.5" spans="5:5">
      <c r="E5555" s="126"/>
    </row>
    <row r="5556" s="64" customFormat="1" ht="13.5" spans="5:5">
      <c r="E5556" s="126"/>
    </row>
    <row r="5557" s="64" customFormat="1" ht="13.5" spans="5:5">
      <c r="E5557" s="126"/>
    </row>
    <row r="5558" s="64" customFormat="1" ht="13.5" spans="5:5">
      <c r="E5558" s="126"/>
    </row>
    <row r="5559" s="64" customFormat="1" ht="13.5" spans="5:5">
      <c r="E5559" s="126"/>
    </row>
    <row r="5560" s="64" customFormat="1" ht="13.5" spans="5:5">
      <c r="E5560" s="126"/>
    </row>
    <row r="5561" s="64" customFormat="1" ht="13.5" spans="5:5">
      <c r="E5561" s="126"/>
    </row>
    <row r="5562" s="64" customFormat="1" ht="13.5" spans="5:5">
      <c r="E5562" s="126"/>
    </row>
    <row r="5563" s="64" customFormat="1" ht="13.5" spans="5:5">
      <c r="E5563" s="126"/>
    </row>
    <row r="5564" s="64" customFormat="1" ht="13.5" spans="5:5">
      <c r="E5564" s="126"/>
    </row>
    <row r="5565" s="64" customFormat="1" ht="13.5" spans="5:5">
      <c r="E5565" s="126"/>
    </row>
    <row r="5566" s="64" customFormat="1" ht="13.5" spans="5:5">
      <c r="E5566" s="126"/>
    </row>
    <row r="5567" s="64" customFormat="1" ht="13.5" spans="5:5">
      <c r="E5567" s="126"/>
    </row>
    <row r="5568" s="64" customFormat="1" ht="13.5" spans="5:5">
      <c r="E5568" s="126"/>
    </row>
    <row r="5569" s="64" customFormat="1" ht="13.5" spans="5:5">
      <c r="E5569" s="126"/>
    </row>
    <row r="5570" s="64" customFormat="1" ht="13.5" spans="5:5">
      <c r="E5570" s="126"/>
    </row>
    <row r="5571" s="64" customFormat="1" ht="13.5" spans="5:5">
      <c r="E5571" s="126"/>
    </row>
    <row r="5572" s="64" customFormat="1" ht="13.5" spans="5:5">
      <c r="E5572" s="126"/>
    </row>
    <row r="5573" s="64" customFormat="1" ht="13.5" spans="5:5">
      <c r="E5573" s="126"/>
    </row>
    <row r="5574" s="64" customFormat="1" ht="13.5" spans="5:5">
      <c r="E5574" s="126"/>
    </row>
    <row r="5575" s="64" customFormat="1" ht="13.5" spans="5:5">
      <c r="E5575" s="126"/>
    </row>
    <row r="5576" s="64" customFormat="1" ht="13.5" spans="5:5">
      <c r="E5576" s="126"/>
    </row>
    <row r="5577" s="64" customFormat="1" ht="13.5" spans="5:5">
      <c r="E5577" s="126"/>
    </row>
    <row r="5578" s="64" customFormat="1" ht="13.5" spans="5:5">
      <c r="E5578" s="126"/>
    </row>
    <row r="5579" s="64" customFormat="1" ht="13.5" spans="5:5">
      <c r="E5579" s="126"/>
    </row>
    <row r="5580" s="64" customFormat="1" ht="13.5" spans="5:5">
      <c r="E5580" s="126"/>
    </row>
    <row r="5581" s="64" customFormat="1" ht="13.5" spans="5:5">
      <c r="E5581" s="126"/>
    </row>
    <row r="5582" s="64" customFormat="1" ht="13.5" spans="5:5">
      <c r="E5582" s="126"/>
    </row>
    <row r="5583" s="64" customFormat="1" ht="13.5" spans="5:5">
      <c r="E5583" s="126"/>
    </row>
    <row r="5584" s="64" customFormat="1" ht="13.5" spans="5:5">
      <c r="E5584" s="126"/>
    </row>
    <row r="5585" s="64" customFormat="1" ht="13.5" spans="5:5">
      <c r="E5585" s="126"/>
    </row>
    <row r="5586" s="64" customFormat="1" ht="13.5" spans="5:5">
      <c r="E5586" s="126"/>
    </row>
    <row r="5587" s="64" customFormat="1" ht="13.5" spans="5:5">
      <c r="E5587" s="126"/>
    </row>
    <row r="5588" s="64" customFormat="1" ht="13.5" spans="5:5">
      <c r="E5588" s="126"/>
    </row>
    <row r="5589" s="64" customFormat="1" ht="13.5" spans="5:5">
      <c r="E5589" s="126"/>
    </row>
    <row r="5590" s="64" customFormat="1" ht="13.5" spans="5:5">
      <c r="E5590" s="126"/>
    </row>
    <row r="5591" s="64" customFormat="1" ht="13.5" spans="5:5">
      <c r="E5591" s="126"/>
    </row>
    <row r="5592" s="64" customFormat="1" ht="13.5" spans="5:5">
      <c r="E5592" s="126"/>
    </row>
    <row r="5593" s="64" customFormat="1" ht="13.5" spans="5:5">
      <c r="E5593" s="126"/>
    </row>
    <row r="5594" s="64" customFormat="1" ht="13.5" spans="5:5">
      <c r="E5594" s="126"/>
    </row>
    <row r="5595" s="64" customFormat="1" ht="13.5" spans="5:5">
      <c r="E5595" s="126"/>
    </row>
    <row r="5596" s="64" customFormat="1" ht="13.5" spans="5:5">
      <c r="E5596" s="126"/>
    </row>
    <row r="5597" s="64" customFormat="1" ht="13.5" spans="5:5">
      <c r="E5597" s="126"/>
    </row>
    <row r="5598" s="64" customFormat="1" ht="13.5" spans="5:5">
      <c r="E5598" s="126"/>
    </row>
    <row r="5599" s="64" customFormat="1" ht="13.5" spans="5:5">
      <c r="E5599" s="126"/>
    </row>
    <row r="5600" s="64" customFormat="1" ht="13.5" spans="5:5">
      <c r="E5600" s="126"/>
    </row>
    <row r="5601" s="64" customFormat="1" ht="13.5" spans="5:5">
      <c r="E5601" s="126"/>
    </row>
    <row r="5602" s="64" customFormat="1" ht="13.5" spans="5:5">
      <c r="E5602" s="126"/>
    </row>
    <row r="5603" s="64" customFormat="1" ht="13.5" spans="5:5">
      <c r="E5603" s="126"/>
    </row>
    <row r="5604" s="64" customFormat="1" ht="13.5" spans="5:5">
      <c r="E5604" s="126"/>
    </row>
    <row r="5605" s="64" customFormat="1" ht="13.5" spans="5:5">
      <c r="E5605" s="126"/>
    </row>
    <row r="5606" s="64" customFormat="1" ht="13.5" spans="5:5">
      <c r="E5606" s="126"/>
    </row>
    <row r="5607" s="64" customFormat="1" ht="13.5" spans="5:5">
      <c r="E5607" s="126"/>
    </row>
    <row r="5608" s="64" customFormat="1" ht="13.5" spans="5:5">
      <c r="E5608" s="126"/>
    </row>
    <row r="5609" s="64" customFormat="1" ht="13.5" spans="5:5">
      <c r="E5609" s="126"/>
    </row>
    <row r="5610" s="64" customFormat="1" ht="13.5" spans="5:5">
      <c r="E5610" s="126"/>
    </row>
    <row r="5611" s="64" customFormat="1" ht="13.5" spans="5:5">
      <c r="E5611" s="126"/>
    </row>
    <row r="5612" s="64" customFormat="1" ht="13.5" spans="5:5">
      <c r="E5612" s="126"/>
    </row>
    <row r="5613" s="64" customFormat="1" ht="13.5" spans="5:5">
      <c r="E5613" s="126"/>
    </row>
    <row r="5614" s="64" customFormat="1" ht="13.5" spans="5:5">
      <c r="E5614" s="126"/>
    </row>
    <row r="5615" s="64" customFormat="1" ht="13.5" spans="5:5">
      <c r="E5615" s="126"/>
    </row>
    <row r="5616" s="64" customFormat="1" ht="13.5" spans="5:5">
      <c r="E5616" s="126"/>
    </row>
    <row r="5617" s="64" customFormat="1" ht="13.5" spans="5:5">
      <c r="E5617" s="126"/>
    </row>
    <row r="5618" s="64" customFormat="1" ht="13.5" spans="5:5">
      <c r="E5618" s="126"/>
    </row>
    <row r="5619" s="64" customFormat="1" ht="13.5" spans="5:5">
      <c r="E5619" s="126"/>
    </row>
    <row r="5620" s="64" customFormat="1" ht="13.5" spans="5:5">
      <c r="E5620" s="126"/>
    </row>
    <row r="5621" s="64" customFormat="1" ht="13.5" spans="5:5">
      <c r="E5621" s="126"/>
    </row>
    <row r="5622" s="64" customFormat="1" ht="13.5" spans="5:5">
      <c r="E5622" s="126"/>
    </row>
    <row r="5623" s="64" customFormat="1" ht="13.5" spans="5:5">
      <c r="E5623" s="126"/>
    </row>
    <row r="5624" s="64" customFormat="1" ht="13.5" spans="5:5">
      <c r="E5624" s="126"/>
    </row>
    <row r="5625" s="64" customFormat="1" ht="13.5" spans="5:5">
      <c r="E5625" s="126"/>
    </row>
    <row r="5626" s="64" customFormat="1" ht="13.5" spans="5:5">
      <c r="E5626" s="126"/>
    </row>
    <row r="5627" s="64" customFormat="1" ht="13.5" spans="5:5">
      <c r="E5627" s="126"/>
    </row>
    <row r="5628" s="64" customFormat="1" ht="13.5" spans="5:5">
      <c r="E5628" s="126"/>
    </row>
    <row r="5629" s="64" customFormat="1" ht="13.5" spans="5:5">
      <c r="E5629" s="126"/>
    </row>
    <row r="5630" s="64" customFormat="1" ht="13.5" spans="5:5">
      <c r="E5630" s="126"/>
    </row>
    <row r="5631" s="64" customFormat="1" ht="13.5" spans="5:5">
      <c r="E5631" s="126"/>
    </row>
    <row r="5632" s="64" customFormat="1" ht="13.5" spans="5:5">
      <c r="E5632" s="126"/>
    </row>
    <row r="5633" s="64" customFormat="1" ht="13.5" spans="5:5">
      <c r="E5633" s="126"/>
    </row>
    <row r="5634" s="64" customFormat="1" ht="13.5" spans="5:5">
      <c r="E5634" s="126"/>
    </row>
    <row r="5635" s="64" customFormat="1" ht="13.5" spans="5:5">
      <c r="E5635" s="126"/>
    </row>
    <row r="5636" s="64" customFormat="1" ht="13.5" spans="5:5">
      <c r="E5636" s="126"/>
    </row>
    <row r="5637" s="64" customFormat="1" ht="13.5" spans="5:5">
      <c r="E5637" s="126"/>
    </row>
    <row r="5638" s="64" customFormat="1" ht="13.5" spans="5:5">
      <c r="E5638" s="126"/>
    </row>
    <row r="5639" s="64" customFormat="1" ht="13.5" spans="5:5">
      <c r="E5639" s="126"/>
    </row>
    <row r="5640" s="64" customFormat="1" ht="13.5" spans="5:5">
      <c r="E5640" s="126"/>
    </row>
    <row r="5641" s="64" customFormat="1" ht="13.5" spans="5:5">
      <c r="E5641" s="126"/>
    </row>
    <row r="5642" s="64" customFormat="1" ht="13.5" spans="5:5">
      <c r="E5642" s="126"/>
    </row>
    <row r="5643" s="64" customFormat="1" ht="13.5" spans="5:5">
      <c r="E5643" s="126"/>
    </row>
    <row r="5644" s="64" customFormat="1" ht="13.5" spans="5:5">
      <c r="E5644" s="126"/>
    </row>
    <row r="5645" s="64" customFormat="1" ht="13.5" spans="5:5">
      <c r="E5645" s="126"/>
    </row>
    <row r="5646" s="64" customFormat="1" ht="13.5" spans="5:5">
      <c r="E5646" s="126"/>
    </row>
    <row r="5647" s="64" customFormat="1" ht="13.5" spans="5:5">
      <c r="E5647" s="126"/>
    </row>
    <row r="5648" s="64" customFormat="1" ht="13.5" spans="5:5">
      <c r="E5648" s="126"/>
    </row>
    <row r="5649" s="64" customFormat="1" ht="13.5" spans="5:5">
      <c r="E5649" s="126"/>
    </row>
    <row r="5650" s="64" customFormat="1" ht="13.5" spans="5:5">
      <c r="E5650" s="126"/>
    </row>
    <row r="5651" s="64" customFormat="1" ht="13.5" spans="5:5">
      <c r="E5651" s="126"/>
    </row>
    <row r="5652" s="64" customFormat="1" ht="13.5" spans="5:5">
      <c r="E5652" s="126"/>
    </row>
    <row r="5653" s="64" customFormat="1" ht="13.5" spans="5:5">
      <c r="E5653" s="126"/>
    </row>
    <row r="5654" s="64" customFormat="1" ht="13.5" spans="5:5">
      <c r="E5654" s="126"/>
    </row>
    <row r="5655" s="64" customFormat="1" ht="13.5" spans="5:5">
      <c r="E5655" s="126"/>
    </row>
    <row r="5656" s="64" customFormat="1" ht="13.5" spans="5:5">
      <c r="E5656" s="126"/>
    </row>
    <row r="5657" s="64" customFormat="1" ht="13.5" spans="5:5">
      <c r="E5657" s="126"/>
    </row>
    <row r="5658" s="64" customFormat="1" ht="13.5" spans="5:5">
      <c r="E5658" s="126"/>
    </row>
    <row r="5659" s="64" customFormat="1" ht="13.5" spans="5:5">
      <c r="E5659" s="126"/>
    </row>
    <row r="5660" s="64" customFormat="1" ht="13.5" spans="5:5">
      <c r="E5660" s="126"/>
    </row>
    <row r="5661" s="64" customFormat="1" ht="13.5" spans="5:5">
      <c r="E5661" s="126"/>
    </row>
    <row r="5662" s="64" customFormat="1" ht="13.5" spans="5:5">
      <c r="E5662" s="126"/>
    </row>
    <row r="5663" s="64" customFormat="1" ht="13.5" spans="5:5">
      <c r="E5663" s="126"/>
    </row>
    <row r="5664" s="64" customFormat="1" ht="13.5" spans="5:5">
      <c r="E5664" s="126"/>
    </row>
    <row r="5665" s="64" customFormat="1" ht="13.5" spans="5:5">
      <c r="E5665" s="126"/>
    </row>
    <row r="5666" s="64" customFormat="1" ht="13.5" spans="5:5">
      <c r="E5666" s="126"/>
    </row>
    <row r="5667" s="64" customFormat="1" ht="13.5" spans="5:5">
      <c r="E5667" s="126"/>
    </row>
    <row r="5668" s="64" customFormat="1" ht="13.5" spans="5:5">
      <c r="E5668" s="126"/>
    </row>
    <row r="5669" s="64" customFormat="1" ht="13.5" spans="5:5">
      <c r="E5669" s="126"/>
    </row>
    <row r="5670" s="64" customFormat="1" ht="13.5" spans="5:5">
      <c r="E5670" s="126"/>
    </row>
    <row r="5671" s="64" customFormat="1" ht="13.5" spans="5:5">
      <c r="E5671" s="126"/>
    </row>
    <row r="5672" s="64" customFormat="1" ht="13.5" spans="5:5">
      <c r="E5672" s="126"/>
    </row>
    <row r="5673" s="64" customFormat="1" ht="13.5" spans="5:5">
      <c r="E5673" s="126"/>
    </row>
    <row r="5674" s="64" customFormat="1" ht="13.5" spans="5:5">
      <c r="E5674" s="126"/>
    </row>
    <row r="5675" s="64" customFormat="1" ht="13.5" spans="5:5">
      <c r="E5675" s="126"/>
    </row>
    <row r="5676" s="64" customFormat="1" ht="13.5" spans="5:5">
      <c r="E5676" s="126"/>
    </row>
    <row r="5677" s="64" customFormat="1" ht="13.5" spans="5:5">
      <c r="E5677" s="126"/>
    </row>
    <row r="5678" s="64" customFormat="1" ht="13.5" spans="5:5">
      <c r="E5678" s="126"/>
    </row>
    <row r="5679" s="64" customFormat="1" ht="13.5" spans="5:5">
      <c r="E5679" s="126"/>
    </row>
    <row r="5680" s="64" customFormat="1" ht="13.5" spans="5:5">
      <c r="E5680" s="126"/>
    </row>
    <row r="5681" s="64" customFormat="1" ht="13.5" spans="5:5">
      <c r="E5681" s="126"/>
    </row>
    <row r="5682" s="64" customFormat="1" ht="13.5" spans="5:5">
      <c r="E5682" s="126"/>
    </row>
    <row r="5683" s="64" customFormat="1" ht="13.5" spans="5:5">
      <c r="E5683" s="126"/>
    </row>
    <row r="5684" s="64" customFormat="1" ht="13.5" spans="5:5">
      <c r="E5684" s="126"/>
    </row>
    <row r="5685" s="64" customFormat="1" ht="13.5" spans="5:5">
      <c r="E5685" s="126"/>
    </row>
    <row r="5686" s="64" customFormat="1" ht="13.5" spans="5:5">
      <c r="E5686" s="126"/>
    </row>
    <row r="5687" s="64" customFormat="1" ht="13.5" spans="5:5">
      <c r="E5687" s="126"/>
    </row>
    <row r="5688" s="64" customFormat="1" ht="13.5" spans="5:5">
      <c r="E5688" s="126"/>
    </row>
    <row r="5689" s="64" customFormat="1" ht="13.5" spans="5:5">
      <c r="E5689" s="126"/>
    </row>
    <row r="5690" s="64" customFormat="1" ht="13.5" spans="5:5">
      <c r="E5690" s="126"/>
    </row>
    <row r="5691" s="64" customFormat="1" ht="13.5" spans="5:5">
      <c r="E5691" s="126"/>
    </row>
    <row r="5692" s="64" customFormat="1" ht="13.5" spans="5:5">
      <c r="E5692" s="126"/>
    </row>
    <row r="5693" s="64" customFormat="1" ht="13.5" spans="5:5">
      <c r="E5693" s="126"/>
    </row>
    <row r="5694" s="64" customFormat="1" ht="13.5" spans="5:5">
      <c r="E5694" s="126"/>
    </row>
    <row r="5695" s="64" customFormat="1" ht="13.5" spans="5:5">
      <c r="E5695" s="126"/>
    </row>
    <row r="5696" s="64" customFormat="1" ht="13.5" spans="5:5">
      <c r="E5696" s="126"/>
    </row>
    <row r="5697" s="64" customFormat="1" ht="13.5" spans="5:5">
      <c r="E5697" s="126"/>
    </row>
    <row r="5698" s="64" customFormat="1" ht="13.5" spans="5:5">
      <c r="E5698" s="126"/>
    </row>
    <row r="5699" s="64" customFormat="1" ht="13.5" spans="5:5">
      <c r="E5699" s="126"/>
    </row>
    <row r="5700" s="64" customFormat="1" ht="13.5" spans="5:5">
      <c r="E5700" s="126"/>
    </row>
    <row r="5701" s="64" customFormat="1" ht="13.5" spans="5:5">
      <c r="E5701" s="126"/>
    </row>
    <row r="5702" s="64" customFormat="1" ht="13.5" spans="5:5">
      <c r="E5702" s="126"/>
    </row>
    <row r="5703" s="64" customFormat="1" ht="13.5" spans="5:5">
      <c r="E5703" s="126"/>
    </row>
    <row r="5704" s="64" customFormat="1" ht="13.5" spans="5:5">
      <c r="E5704" s="126"/>
    </row>
    <row r="5705" s="64" customFormat="1" ht="13.5" spans="5:5">
      <c r="E5705" s="126"/>
    </row>
    <row r="5706" s="64" customFormat="1" ht="13.5" spans="5:5">
      <c r="E5706" s="126"/>
    </row>
    <row r="5707" s="64" customFormat="1" ht="13.5" spans="5:5">
      <c r="E5707" s="126"/>
    </row>
    <row r="5708" s="64" customFormat="1" ht="13.5" spans="5:5">
      <c r="E5708" s="126"/>
    </row>
    <row r="5709" s="64" customFormat="1" ht="13.5" spans="5:5">
      <c r="E5709" s="126"/>
    </row>
    <row r="5710" s="64" customFormat="1" ht="13.5" spans="5:5">
      <c r="E5710" s="126"/>
    </row>
    <row r="5711" s="64" customFormat="1" ht="13.5" spans="5:5">
      <c r="E5711" s="126"/>
    </row>
    <row r="5712" s="64" customFormat="1" ht="13.5" spans="5:5">
      <c r="E5712" s="126"/>
    </row>
    <row r="5713" s="64" customFormat="1" ht="13.5" spans="5:5">
      <c r="E5713" s="126"/>
    </row>
    <row r="5714" s="64" customFormat="1" ht="13.5" spans="5:5">
      <c r="E5714" s="126"/>
    </row>
    <row r="5715" s="64" customFormat="1" ht="13.5" spans="5:5">
      <c r="E5715" s="126"/>
    </row>
    <row r="5716" s="64" customFormat="1" ht="13.5" spans="5:5">
      <c r="E5716" s="126"/>
    </row>
    <row r="5717" s="64" customFormat="1" ht="13.5" spans="5:5">
      <c r="E5717" s="126"/>
    </row>
    <row r="5718" s="64" customFormat="1" ht="13.5" spans="5:5">
      <c r="E5718" s="126"/>
    </row>
    <row r="5719" s="64" customFormat="1" ht="13.5" spans="5:5">
      <c r="E5719" s="126"/>
    </row>
    <row r="5720" s="64" customFormat="1" ht="13.5" spans="5:5">
      <c r="E5720" s="126"/>
    </row>
    <row r="5721" s="64" customFormat="1" ht="13.5" spans="5:5">
      <c r="E5721" s="126"/>
    </row>
    <row r="5722" s="64" customFormat="1" ht="13.5" spans="5:5">
      <c r="E5722" s="126"/>
    </row>
    <row r="5723" s="64" customFormat="1" ht="13.5" spans="5:5">
      <c r="E5723" s="126"/>
    </row>
    <row r="5724" s="64" customFormat="1" ht="13.5" spans="5:5">
      <c r="E5724" s="126"/>
    </row>
    <row r="5725" s="64" customFormat="1" ht="13.5" spans="5:5">
      <c r="E5725" s="126"/>
    </row>
    <row r="5726" s="64" customFormat="1" ht="13.5" spans="5:5">
      <c r="E5726" s="126"/>
    </row>
    <row r="5727" s="64" customFormat="1" ht="13.5" spans="5:5">
      <c r="E5727" s="126"/>
    </row>
    <row r="5728" s="64" customFormat="1" ht="13.5" spans="5:5">
      <c r="E5728" s="126"/>
    </row>
    <row r="5729" s="64" customFormat="1" ht="13.5" spans="5:5">
      <c r="E5729" s="126"/>
    </row>
    <row r="5730" s="64" customFormat="1" ht="13.5" spans="5:5">
      <c r="E5730" s="126"/>
    </row>
    <row r="5731" s="64" customFormat="1" ht="13.5" spans="5:5">
      <c r="E5731" s="126"/>
    </row>
    <row r="5732" s="64" customFormat="1" ht="13.5" spans="5:5">
      <c r="E5732" s="126"/>
    </row>
    <row r="5733" s="64" customFormat="1" ht="13.5" spans="5:5">
      <c r="E5733" s="126"/>
    </row>
    <row r="5734" s="64" customFormat="1" ht="13.5" spans="5:5">
      <c r="E5734" s="126"/>
    </row>
    <row r="5735" s="64" customFormat="1" ht="13.5" spans="5:5">
      <c r="E5735" s="126"/>
    </row>
    <row r="5736" s="64" customFormat="1" ht="13.5" spans="5:5">
      <c r="E5736" s="126"/>
    </row>
    <row r="5737" s="64" customFormat="1" ht="13.5" spans="5:5">
      <c r="E5737" s="126"/>
    </row>
    <row r="5738" s="64" customFormat="1" ht="13.5" spans="5:5">
      <c r="E5738" s="126"/>
    </row>
    <row r="5739" s="64" customFormat="1" ht="13.5" spans="5:5">
      <c r="E5739" s="126"/>
    </row>
    <row r="5740" s="64" customFormat="1" ht="13.5" spans="5:5">
      <c r="E5740" s="126"/>
    </row>
    <row r="5741" s="64" customFormat="1" ht="13.5" spans="5:5">
      <c r="E5741" s="126"/>
    </row>
    <row r="5742" s="64" customFormat="1" ht="13.5" spans="5:5">
      <c r="E5742" s="126"/>
    </row>
    <row r="5743" s="64" customFormat="1" ht="13.5" spans="5:5">
      <c r="E5743" s="126"/>
    </row>
    <row r="5744" s="64" customFormat="1" ht="13.5" spans="5:5">
      <c r="E5744" s="126"/>
    </row>
    <row r="5745" s="64" customFormat="1" ht="13.5" spans="5:5">
      <c r="E5745" s="126"/>
    </row>
    <row r="5746" s="64" customFormat="1" ht="13.5" spans="5:5">
      <c r="E5746" s="126"/>
    </row>
    <row r="5747" s="64" customFormat="1" ht="13.5" spans="5:5">
      <c r="E5747" s="126"/>
    </row>
    <row r="5748" s="64" customFormat="1" ht="13.5" spans="5:5">
      <c r="E5748" s="126"/>
    </row>
    <row r="5749" s="64" customFormat="1" ht="13.5" spans="5:5">
      <c r="E5749" s="126"/>
    </row>
    <row r="5750" s="64" customFormat="1" ht="13.5" spans="5:5">
      <c r="E5750" s="126"/>
    </row>
    <row r="5751" s="64" customFormat="1" ht="13.5" spans="5:5">
      <c r="E5751" s="126"/>
    </row>
    <row r="5752" s="64" customFormat="1" ht="13.5" spans="5:5">
      <c r="E5752" s="126"/>
    </row>
    <row r="5753" s="64" customFormat="1" ht="13.5" spans="5:5">
      <c r="E5753" s="126"/>
    </row>
    <row r="5754" s="64" customFormat="1" ht="13.5" spans="5:5">
      <c r="E5754" s="126"/>
    </row>
    <row r="5755" s="64" customFormat="1" ht="13.5" spans="5:5">
      <c r="E5755" s="126"/>
    </row>
    <row r="5756" s="64" customFormat="1" ht="13.5" spans="5:5">
      <c r="E5756" s="126"/>
    </row>
    <row r="5757" s="64" customFormat="1" ht="13.5" spans="5:5">
      <c r="E5757" s="126"/>
    </row>
    <row r="5758" s="64" customFormat="1" ht="13.5" spans="5:5">
      <c r="E5758" s="126"/>
    </row>
    <row r="5759" s="64" customFormat="1" ht="13.5" spans="5:5">
      <c r="E5759" s="126"/>
    </row>
    <row r="5760" s="64" customFormat="1" ht="13.5" spans="5:5">
      <c r="E5760" s="126"/>
    </row>
    <row r="5761" s="64" customFormat="1" ht="13.5" spans="5:5">
      <c r="E5761" s="126"/>
    </row>
    <row r="5762" s="64" customFormat="1" ht="13.5" spans="5:5">
      <c r="E5762" s="126"/>
    </row>
    <row r="5763" s="64" customFormat="1" ht="13.5" spans="5:5">
      <c r="E5763" s="126"/>
    </row>
    <row r="5764" s="64" customFormat="1" ht="13.5" spans="5:5">
      <c r="E5764" s="126"/>
    </row>
    <row r="5765" s="64" customFormat="1" ht="13.5" spans="5:5">
      <c r="E5765" s="126"/>
    </row>
    <row r="5766" s="64" customFormat="1" ht="13.5" spans="5:5">
      <c r="E5766" s="126"/>
    </row>
    <row r="5767" s="64" customFormat="1" ht="13.5" spans="5:5">
      <c r="E5767" s="126"/>
    </row>
    <row r="5768" s="64" customFormat="1" ht="13.5" spans="5:5">
      <c r="E5768" s="126"/>
    </row>
    <row r="5769" s="64" customFormat="1" ht="13.5" spans="5:5">
      <c r="E5769" s="126"/>
    </row>
    <row r="5770" s="64" customFormat="1" ht="13.5" spans="5:5">
      <c r="E5770" s="126"/>
    </row>
    <row r="5771" s="64" customFormat="1" ht="13.5" spans="5:5">
      <c r="E5771" s="126"/>
    </row>
    <row r="5772" s="64" customFormat="1" ht="13.5" spans="5:5">
      <c r="E5772" s="126"/>
    </row>
    <row r="5773" s="64" customFormat="1" ht="13.5" spans="5:5">
      <c r="E5773" s="126"/>
    </row>
    <row r="5774" s="64" customFormat="1" ht="13.5" spans="5:5">
      <c r="E5774" s="126"/>
    </row>
    <row r="5775" s="64" customFormat="1" ht="13.5" spans="5:5">
      <c r="E5775" s="126"/>
    </row>
    <row r="5776" s="64" customFormat="1" ht="13.5" spans="5:5">
      <c r="E5776" s="126"/>
    </row>
    <row r="5777" s="64" customFormat="1" ht="13.5" spans="5:5">
      <c r="E5777" s="126"/>
    </row>
    <row r="5778" s="64" customFormat="1" ht="13.5" spans="5:5">
      <c r="E5778" s="126"/>
    </row>
    <row r="5779" s="64" customFormat="1" ht="13.5" spans="5:5">
      <c r="E5779" s="126"/>
    </row>
    <row r="5780" s="64" customFormat="1" ht="13.5" spans="5:5">
      <c r="E5780" s="126"/>
    </row>
    <row r="5781" s="64" customFormat="1" ht="13.5" spans="5:5">
      <c r="E5781" s="126"/>
    </row>
    <row r="5782" s="64" customFormat="1" ht="13.5" spans="5:5">
      <c r="E5782" s="126"/>
    </row>
    <row r="5783" s="64" customFormat="1" ht="13.5" spans="5:5">
      <c r="E5783" s="126"/>
    </row>
    <row r="5784" s="64" customFormat="1" ht="13.5" spans="5:5">
      <c r="E5784" s="126"/>
    </row>
    <row r="5785" s="64" customFormat="1" ht="13.5" spans="5:5">
      <c r="E5785" s="126"/>
    </row>
    <row r="5786" s="64" customFormat="1" ht="13.5" spans="5:5">
      <c r="E5786" s="126"/>
    </row>
    <row r="5787" s="64" customFormat="1" ht="13.5" spans="5:5">
      <c r="E5787" s="126"/>
    </row>
    <row r="5788" s="64" customFormat="1" ht="13.5" spans="5:5">
      <c r="E5788" s="126"/>
    </row>
    <row r="5789" s="64" customFormat="1" ht="13.5" spans="5:5">
      <c r="E5789" s="126"/>
    </row>
    <row r="5790" s="64" customFormat="1" ht="13.5" spans="5:5">
      <c r="E5790" s="126"/>
    </row>
    <row r="5791" s="64" customFormat="1" ht="13.5" spans="5:5">
      <c r="E5791" s="126"/>
    </row>
    <row r="5792" s="64" customFormat="1" ht="13.5" spans="5:5">
      <c r="E5792" s="126"/>
    </row>
    <row r="5793" s="64" customFormat="1" ht="13.5" spans="5:5">
      <c r="E5793" s="126"/>
    </row>
    <row r="5794" s="64" customFormat="1" ht="13.5" spans="5:5">
      <c r="E5794" s="126"/>
    </row>
    <row r="5795" s="64" customFormat="1" ht="13.5" spans="5:5">
      <c r="E5795" s="126"/>
    </row>
    <row r="5796" s="64" customFormat="1" ht="13.5" spans="5:5">
      <c r="E5796" s="126"/>
    </row>
    <row r="5797" s="64" customFormat="1" ht="13.5" spans="5:5">
      <c r="E5797" s="126"/>
    </row>
    <row r="5798" s="64" customFormat="1" ht="13.5" spans="5:5">
      <c r="E5798" s="126"/>
    </row>
    <row r="5799" s="64" customFormat="1" ht="13.5" spans="5:5">
      <c r="E5799" s="126"/>
    </row>
    <row r="5800" s="64" customFormat="1" ht="13.5" spans="5:5">
      <c r="E5800" s="126"/>
    </row>
    <row r="5801" s="64" customFormat="1" ht="13.5" spans="5:5">
      <c r="E5801" s="126"/>
    </row>
    <row r="5802" s="64" customFormat="1" ht="13.5" spans="5:5">
      <c r="E5802" s="126"/>
    </row>
    <row r="5803" s="64" customFormat="1" ht="13.5" spans="5:5">
      <c r="E5803" s="126"/>
    </row>
    <row r="5804" s="64" customFormat="1" ht="13.5" spans="5:5">
      <c r="E5804" s="126"/>
    </row>
    <row r="5805" s="64" customFormat="1" ht="13.5" spans="5:5">
      <c r="E5805" s="126"/>
    </row>
    <row r="5806" s="64" customFormat="1" ht="13.5" spans="5:5">
      <c r="E5806" s="126"/>
    </row>
    <row r="5807" s="64" customFormat="1" ht="13.5" spans="5:5">
      <c r="E5807" s="126"/>
    </row>
    <row r="5808" s="64" customFormat="1" ht="13.5" spans="5:5">
      <c r="E5808" s="126"/>
    </row>
    <row r="5809" s="64" customFormat="1" ht="13.5" spans="5:5">
      <c r="E5809" s="126"/>
    </row>
    <row r="5810" s="64" customFormat="1" ht="13.5" spans="5:5">
      <c r="E5810" s="126"/>
    </row>
    <row r="5811" s="64" customFormat="1" ht="13.5" spans="5:5">
      <c r="E5811" s="126"/>
    </row>
    <row r="5812" s="64" customFormat="1" ht="13.5" spans="5:5">
      <c r="E5812" s="126"/>
    </row>
    <row r="5813" s="64" customFormat="1" ht="13.5" spans="5:5">
      <c r="E5813" s="126"/>
    </row>
    <row r="5814" s="64" customFormat="1" ht="13.5" spans="5:5">
      <c r="E5814" s="126"/>
    </row>
    <row r="5815" s="64" customFormat="1" ht="13.5" spans="5:5">
      <c r="E5815" s="126"/>
    </row>
    <row r="5816" s="64" customFormat="1" ht="13.5" spans="5:5">
      <c r="E5816" s="126"/>
    </row>
    <row r="5817" s="64" customFormat="1" ht="13.5" spans="5:5">
      <c r="E5817" s="126"/>
    </row>
    <row r="5818" s="64" customFormat="1" ht="13.5" spans="5:5">
      <c r="E5818" s="126"/>
    </row>
    <row r="5819" s="64" customFormat="1" ht="13.5" spans="5:5">
      <c r="E5819" s="126"/>
    </row>
    <row r="5820" s="64" customFormat="1" ht="13.5" spans="5:5">
      <c r="E5820" s="126"/>
    </row>
    <row r="5821" s="64" customFormat="1" ht="13.5" spans="5:5">
      <c r="E5821" s="126"/>
    </row>
    <row r="5822" s="64" customFormat="1" ht="13.5" spans="5:5">
      <c r="E5822" s="126"/>
    </row>
    <row r="5823" s="64" customFormat="1" ht="13.5" spans="5:5">
      <c r="E5823" s="126"/>
    </row>
    <row r="5824" s="64" customFormat="1" ht="13.5" spans="5:5">
      <c r="E5824" s="126"/>
    </row>
    <row r="5825" s="64" customFormat="1" ht="13.5" spans="5:5">
      <c r="E5825" s="126"/>
    </row>
    <row r="5826" s="64" customFormat="1" ht="13.5" spans="5:5">
      <c r="E5826" s="126"/>
    </row>
    <row r="5827" s="64" customFormat="1" ht="13.5" spans="5:5">
      <c r="E5827" s="126"/>
    </row>
    <row r="5828" s="64" customFormat="1" ht="13.5" spans="5:5">
      <c r="E5828" s="126"/>
    </row>
    <row r="5829" s="64" customFormat="1" ht="13.5" spans="5:5">
      <c r="E5829" s="126"/>
    </row>
    <row r="5830" s="64" customFormat="1" ht="13.5" spans="5:5">
      <c r="E5830" s="126"/>
    </row>
    <row r="5831" s="64" customFormat="1" ht="13.5" spans="5:5">
      <c r="E5831" s="126"/>
    </row>
    <row r="5832" s="64" customFormat="1" ht="13.5" spans="5:5">
      <c r="E5832" s="126"/>
    </row>
    <row r="5833" s="64" customFormat="1" ht="13.5" spans="5:5">
      <c r="E5833" s="126"/>
    </row>
    <row r="5834" s="64" customFormat="1" ht="13.5" spans="5:5">
      <c r="E5834" s="126"/>
    </row>
    <row r="5835" s="64" customFormat="1" ht="13.5" spans="5:5">
      <c r="E5835" s="126"/>
    </row>
    <row r="5836" s="64" customFormat="1" ht="13.5" spans="5:5">
      <c r="E5836" s="126"/>
    </row>
    <row r="5837" s="64" customFormat="1" ht="13.5" spans="5:5">
      <c r="E5837" s="126"/>
    </row>
    <row r="5838" s="64" customFormat="1" ht="13.5" spans="5:5">
      <c r="E5838" s="126"/>
    </row>
    <row r="5839" s="64" customFormat="1" ht="13.5" spans="5:5">
      <c r="E5839" s="126"/>
    </row>
    <row r="5840" s="64" customFormat="1" ht="13.5" spans="5:5">
      <c r="E5840" s="126"/>
    </row>
    <row r="5841" s="64" customFormat="1" ht="13.5" spans="5:5">
      <c r="E5841" s="126"/>
    </row>
    <row r="5842" s="64" customFormat="1" ht="13.5" spans="5:5">
      <c r="E5842" s="126"/>
    </row>
    <row r="5843" s="64" customFormat="1" ht="13.5" spans="5:5">
      <c r="E5843" s="126"/>
    </row>
    <row r="5844" s="64" customFormat="1" ht="13.5" spans="5:5">
      <c r="E5844" s="126"/>
    </row>
    <row r="5845" s="64" customFormat="1" ht="13.5" spans="5:5">
      <c r="E5845" s="126"/>
    </row>
    <row r="5846" s="64" customFormat="1" ht="13.5" spans="5:5">
      <c r="E5846" s="126"/>
    </row>
    <row r="5847" s="64" customFormat="1" ht="13.5" spans="5:5">
      <c r="E5847" s="126"/>
    </row>
    <row r="5848" s="64" customFormat="1" ht="13.5" spans="5:5">
      <c r="E5848" s="126"/>
    </row>
    <row r="5849" s="64" customFormat="1" ht="13.5" spans="5:5">
      <c r="E5849" s="126"/>
    </row>
    <row r="5850" s="64" customFormat="1" ht="13.5" spans="5:5">
      <c r="E5850" s="126"/>
    </row>
    <row r="5851" s="64" customFormat="1" ht="13.5" spans="5:5">
      <c r="E5851" s="126"/>
    </row>
    <row r="5852" s="64" customFormat="1" ht="13.5" spans="5:5">
      <c r="E5852" s="126"/>
    </row>
    <row r="5853" s="64" customFormat="1" ht="13.5" spans="5:5">
      <c r="E5853" s="126"/>
    </row>
    <row r="5854" s="64" customFormat="1" ht="13.5" spans="5:5">
      <c r="E5854" s="126"/>
    </row>
    <row r="5855" s="64" customFormat="1" ht="13.5" spans="5:5">
      <c r="E5855" s="126"/>
    </row>
    <row r="5856" s="64" customFormat="1" ht="13.5" spans="5:5">
      <c r="E5856" s="126"/>
    </row>
    <row r="5857" s="64" customFormat="1" ht="13.5" spans="5:5">
      <c r="E5857" s="126"/>
    </row>
    <row r="5858" s="64" customFormat="1" ht="13.5" spans="5:5">
      <c r="E5858" s="126"/>
    </row>
    <row r="5859" s="64" customFormat="1" ht="13.5" spans="5:5">
      <c r="E5859" s="126"/>
    </row>
    <row r="5860" s="64" customFormat="1" ht="13.5" spans="5:5">
      <c r="E5860" s="126"/>
    </row>
    <row r="5861" s="64" customFormat="1" ht="13.5" spans="5:5">
      <c r="E5861" s="126"/>
    </row>
    <row r="5862" s="64" customFormat="1" ht="13.5" spans="5:5">
      <c r="E5862" s="126"/>
    </row>
    <row r="5863" s="64" customFormat="1" ht="13.5" spans="5:5">
      <c r="E5863" s="126"/>
    </row>
    <row r="5864" s="64" customFormat="1" ht="13.5" spans="5:5">
      <c r="E5864" s="126"/>
    </row>
    <row r="5865" s="64" customFormat="1" ht="13.5" spans="5:5">
      <c r="E5865" s="126"/>
    </row>
    <row r="5866" s="64" customFormat="1" ht="13.5" spans="5:5">
      <c r="E5866" s="126"/>
    </row>
    <row r="5867" s="64" customFormat="1" ht="13.5" spans="5:5">
      <c r="E5867" s="126"/>
    </row>
    <row r="5868" s="64" customFormat="1" ht="13.5" spans="5:5">
      <c r="E5868" s="126"/>
    </row>
    <row r="5869" s="64" customFormat="1" ht="13.5" spans="5:5">
      <c r="E5869" s="126"/>
    </row>
    <row r="5870" s="64" customFormat="1" ht="13.5" spans="5:5">
      <c r="E5870" s="126"/>
    </row>
    <row r="5871" s="64" customFormat="1" ht="13.5" spans="5:5">
      <c r="E5871" s="126"/>
    </row>
    <row r="5872" s="64" customFormat="1" ht="13.5" spans="5:5">
      <c r="E5872" s="126"/>
    </row>
    <row r="5873" s="64" customFormat="1" ht="13.5" spans="5:5">
      <c r="E5873" s="126"/>
    </row>
    <row r="5874" s="64" customFormat="1" ht="13.5" spans="5:5">
      <c r="E5874" s="126"/>
    </row>
    <row r="5875" s="64" customFormat="1" ht="13.5" spans="5:5">
      <c r="E5875" s="126"/>
    </row>
    <row r="5876" s="64" customFormat="1" ht="13.5" spans="5:5">
      <c r="E5876" s="126"/>
    </row>
    <row r="5877" s="64" customFormat="1" ht="13.5" spans="5:5">
      <c r="E5877" s="126"/>
    </row>
    <row r="5878" s="64" customFormat="1" ht="13.5" spans="5:5">
      <c r="E5878" s="126"/>
    </row>
    <row r="5879" s="64" customFormat="1" ht="13.5" spans="5:5">
      <c r="E5879" s="126"/>
    </row>
    <row r="5880" s="64" customFormat="1" ht="13.5" spans="5:5">
      <c r="E5880" s="126"/>
    </row>
    <row r="5881" s="64" customFormat="1" ht="13.5" spans="5:5">
      <c r="E5881" s="126"/>
    </row>
    <row r="5882" s="64" customFormat="1" ht="13.5" spans="5:5">
      <c r="E5882" s="126"/>
    </row>
    <row r="5883" s="64" customFormat="1" ht="13.5" spans="5:5">
      <c r="E5883" s="126"/>
    </row>
    <row r="5884" s="64" customFormat="1" ht="13.5" spans="5:5">
      <c r="E5884" s="126"/>
    </row>
    <row r="5885" s="64" customFormat="1" ht="13.5" spans="5:5">
      <c r="E5885" s="126"/>
    </row>
    <row r="5886" s="64" customFormat="1" ht="13.5" spans="5:5">
      <c r="E5886" s="126"/>
    </row>
    <row r="5887" s="64" customFormat="1" ht="13.5" spans="5:5">
      <c r="E5887" s="126"/>
    </row>
    <row r="5888" s="64" customFormat="1" ht="13.5" spans="5:5">
      <c r="E5888" s="126"/>
    </row>
    <row r="5889" s="64" customFormat="1" ht="13.5" spans="5:5">
      <c r="E5889" s="126"/>
    </row>
    <row r="5890" s="64" customFormat="1" ht="13.5" spans="5:5">
      <c r="E5890" s="126"/>
    </row>
    <row r="5891" s="64" customFormat="1" ht="13.5" spans="5:5">
      <c r="E5891" s="126"/>
    </row>
    <row r="5892" s="64" customFormat="1" ht="13.5" spans="5:5">
      <c r="E5892" s="126"/>
    </row>
    <row r="5893" s="64" customFormat="1" ht="13.5" spans="5:5">
      <c r="E5893" s="126"/>
    </row>
    <row r="5894" s="64" customFormat="1" ht="13.5" spans="5:5">
      <c r="E5894" s="126"/>
    </row>
    <row r="5895" s="64" customFormat="1" ht="13.5" spans="5:5">
      <c r="E5895" s="126"/>
    </row>
    <row r="5896" s="64" customFormat="1" ht="13.5" spans="5:5">
      <c r="E5896" s="126"/>
    </row>
    <row r="5897" s="64" customFormat="1" ht="13.5" spans="5:5">
      <c r="E5897" s="126"/>
    </row>
    <row r="5898" s="64" customFormat="1" ht="13.5" spans="5:5">
      <c r="E5898" s="126"/>
    </row>
    <row r="5899" s="64" customFormat="1" ht="13.5" spans="5:5">
      <c r="E5899" s="126"/>
    </row>
    <row r="5900" s="64" customFormat="1" ht="13.5" spans="5:5">
      <c r="E5900" s="126"/>
    </row>
    <row r="5901" s="64" customFormat="1" ht="13.5" spans="5:5">
      <c r="E5901" s="126"/>
    </row>
    <row r="5902" s="64" customFormat="1" ht="13.5" spans="5:5">
      <c r="E5902" s="126"/>
    </row>
    <row r="5903" s="64" customFormat="1" ht="13.5" spans="5:5">
      <c r="E5903" s="126"/>
    </row>
    <row r="5904" s="64" customFormat="1" ht="13.5" spans="5:5">
      <c r="E5904" s="126"/>
    </row>
    <row r="5905" s="64" customFormat="1" ht="13.5" spans="5:5">
      <c r="E5905" s="126"/>
    </row>
    <row r="5906" s="64" customFormat="1" ht="13.5" spans="5:5">
      <c r="E5906" s="126"/>
    </row>
    <row r="5907" s="64" customFormat="1" ht="13.5" spans="5:5">
      <c r="E5907" s="126"/>
    </row>
    <row r="5908" s="64" customFormat="1" ht="13.5" spans="5:5">
      <c r="E5908" s="126"/>
    </row>
    <row r="5909" s="64" customFormat="1" ht="13.5" spans="5:5">
      <c r="E5909" s="126"/>
    </row>
    <row r="5910" s="64" customFormat="1" ht="13.5" spans="5:5">
      <c r="E5910" s="126"/>
    </row>
    <row r="5911" s="64" customFormat="1" ht="13.5" spans="5:5">
      <c r="E5911" s="126"/>
    </row>
    <row r="5912" s="64" customFormat="1" ht="13.5" spans="5:5">
      <c r="E5912" s="126"/>
    </row>
    <row r="5913" s="64" customFormat="1" ht="13.5" spans="5:5">
      <c r="E5913" s="126"/>
    </row>
    <row r="5914" s="64" customFormat="1" ht="13.5" spans="5:5">
      <c r="E5914" s="126"/>
    </row>
    <row r="5915" s="64" customFormat="1" ht="13.5" spans="5:5">
      <c r="E5915" s="126"/>
    </row>
    <row r="5916" s="64" customFormat="1" ht="13.5" spans="5:5">
      <c r="E5916" s="126"/>
    </row>
    <row r="5917" s="64" customFormat="1" ht="13.5" spans="5:5">
      <c r="E5917" s="126"/>
    </row>
    <row r="5918" s="64" customFormat="1" ht="13.5" spans="5:5">
      <c r="E5918" s="126"/>
    </row>
    <row r="5919" s="64" customFormat="1" ht="13.5" spans="5:5">
      <c r="E5919" s="126"/>
    </row>
    <row r="5920" s="64" customFormat="1" ht="13.5" spans="5:5">
      <c r="E5920" s="126"/>
    </row>
    <row r="5921" s="64" customFormat="1" ht="13.5" spans="5:5">
      <c r="E5921" s="126"/>
    </row>
    <row r="5922" s="64" customFormat="1" ht="13.5" spans="5:5">
      <c r="E5922" s="126"/>
    </row>
    <row r="5923" s="64" customFormat="1" ht="13.5" spans="5:5">
      <c r="E5923" s="126"/>
    </row>
    <row r="5924" s="64" customFormat="1" ht="13.5" spans="5:5">
      <c r="E5924" s="126"/>
    </row>
    <row r="5925" s="64" customFormat="1" ht="13.5" spans="5:5">
      <c r="E5925" s="126"/>
    </row>
    <row r="5926" s="64" customFormat="1" ht="13.5" spans="5:5">
      <c r="E5926" s="126"/>
    </row>
    <row r="5927" s="64" customFormat="1" ht="13.5" spans="5:5">
      <c r="E5927" s="126"/>
    </row>
    <row r="5928" s="64" customFormat="1" ht="13.5" spans="5:5">
      <c r="E5928" s="126"/>
    </row>
    <row r="5929" s="64" customFormat="1" ht="13.5" spans="5:5">
      <c r="E5929" s="126"/>
    </row>
    <row r="5930" s="64" customFormat="1" ht="13.5" spans="5:5">
      <c r="E5930" s="126"/>
    </row>
    <row r="5931" s="64" customFormat="1" ht="13.5" spans="5:5">
      <c r="E5931" s="126"/>
    </row>
    <row r="5932" s="64" customFormat="1" ht="13.5" spans="5:5">
      <c r="E5932" s="126"/>
    </row>
    <row r="5933" s="64" customFormat="1" ht="13.5" spans="5:5">
      <c r="E5933" s="126"/>
    </row>
    <row r="5934" s="64" customFormat="1" ht="13.5" spans="5:5">
      <c r="E5934" s="126"/>
    </row>
    <row r="5935" s="64" customFormat="1" ht="13.5" spans="5:5">
      <c r="E5935" s="126"/>
    </row>
    <row r="5936" s="64" customFormat="1" ht="13.5" spans="5:5">
      <c r="E5936" s="126"/>
    </row>
    <row r="5937" s="64" customFormat="1" ht="13.5" spans="5:5">
      <c r="E5937" s="126"/>
    </row>
    <row r="5938" s="64" customFormat="1" ht="13.5" spans="5:5">
      <c r="E5938" s="126"/>
    </row>
    <row r="5939" s="64" customFormat="1" ht="13.5" spans="5:5">
      <c r="E5939" s="126"/>
    </row>
    <row r="5940" s="64" customFormat="1" ht="13.5" spans="5:5">
      <c r="E5940" s="126"/>
    </row>
    <row r="5941" s="64" customFormat="1" ht="13.5" spans="5:5">
      <c r="E5941" s="126"/>
    </row>
    <row r="5942" s="64" customFormat="1" ht="13.5" spans="5:5">
      <c r="E5942" s="126"/>
    </row>
    <row r="5943" s="64" customFormat="1" ht="13.5" spans="5:5">
      <c r="E5943" s="126"/>
    </row>
    <row r="5944" s="64" customFormat="1" ht="13.5" spans="5:5">
      <c r="E5944" s="126"/>
    </row>
    <row r="5945" s="64" customFormat="1" ht="13.5" spans="5:5">
      <c r="E5945" s="126"/>
    </row>
    <row r="5946" s="64" customFormat="1" ht="13.5" spans="5:5">
      <c r="E5946" s="126"/>
    </row>
    <row r="5947" s="64" customFormat="1" ht="13.5" spans="5:5">
      <c r="E5947" s="126"/>
    </row>
    <row r="5948" s="64" customFormat="1" ht="13.5" spans="5:5">
      <c r="E5948" s="126"/>
    </row>
    <row r="5949" s="64" customFormat="1" ht="13.5" spans="5:5">
      <c r="E5949" s="126"/>
    </row>
    <row r="5950" s="64" customFormat="1" ht="13.5" spans="5:5">
      <c r="E5950" s="126"/>
    </row>
    <row r="5951" s="64" customFormat="1" ht="13.5" spans="5:5">
      <c r="E5951" s="126"/>
    </row>
    <row r="5952" s="64" customFormat="1" ht="13.5" spans="5:5">
      <c r="E5952" s="126"/>
    </row>
    <row r="5953" s="64" customFormat="1" ht="13.5" spans="5:5">
      <c r="E5953" s="126"/>
    </row>
    <row r="5954" s="64" customFormat="1" ht="13.5" spans="5:5">
      <c r="E5954" s="126"/>
    </row>
    <row r="5955" s="64" customFormat="1" ht="13.5" spans="5:5">
      <c r="E5955" s="126"/>
    </row>
    <row r="5956" s="64" customFormat="1" ht="13.5" spans="5:5">
      <c r="E5956" s="126"/>
    </row>
    <row r="5957" s="64" customFormat="1" ht="13.5" spans="5:5">
      <c r="E5957" s="126"/>
    </row>
    <row r="5958" s="64" customFormat="1" ht="13.5" spans="5:5">
      <c r="E5958" s="126"/>
    </row>
    <row r="5959" s="64" customFormat="1" ht="13.5" spans="5:5">
      <c r="E5959" s="126"/>
    </row>
    <row r="5960" s="64" customFormat="1" ht="13.5" spans="5:5">
      <c r="E5960" s="126"/>
    </row>
    <row r="5961" s="64" customFormat="1" ht="13.5" spans="5:5">
      <c r="E5961" s="126"/>
    </row>
    <row r="5962" s="64" customFormat="1" ht="13.5" spans="5:5">
      <c r="E5962" s="126"/>
    </row>
    <row r="5963" s="64" customFormat="1" ht="13.5" spans="5:5">
      <c r="E5963" s="126"/>
    </row>
    <row r="5964" s="64" customFormat="1" ht="13.5" spans="5:5">
      <c r="E5964" s="126"/>
    </row>
    <row r="5965" s="64" customFormat="1" ht="13.5" spans="5:5">
      <c r="E5965" s="126"/>
    </row>
    <row r="5966" s="64" customFormat="1" ht="13.5" spans="5:5">
      <c r="E5966" s="126"/>
    </row>
    <row r="5967" s="64" customFormat="1" ht="13.5" spans="5:5">
      <c r="E5967" s="126"/>
    </row>
    <row r="5968" s="64" customFormat="1" ht="13.5" spans="5:5">
      <c r="E5968" s="126"/>
    </row>
    <row r="5969" s="64" customFormat="1" ht="13.5" spans="5:5">
      <c r="E5969" s="126"/>
    </row>
    <row r="5970" s="64" customFormat="1" ht="13.5" spans="5:5">
      <c r="E5970" s="126"/>
    </row>
    <row r="5971" s="64" customFormat="1" ht="13.5" spans="5:5">
      <c r="E5971" s="126"/>
    </row>
    <row r="5972" s="64" customFormat="1" ht="13.5" spans="5:5">
      <c r="E5972" s="126"/>
    </row>
    <row r="5973" s="64" customFormat="1" ht="13.5" spans="5:5">
      <c r="E5973" s="126"/>
    </row>
    <row r="5974" s="64" customFormat="1" ht="13.5" spans="5:5">
      <c r="E5974" s="126"/>
    </row>
    <row r="5975" s="64" customFormat="1" ht="13.5" spans="5:5">
      <c r="E5975" s="126"/>
    </row>
    <row r="5976" s="64" customFormat="1" ht="13.5" spans="5:5">
      <c r="E5976" s="126"/>
    </row>
    <row r="5977" s="64" customFormat="1" ht="13.5" spans="5:5">
      <c r="E5977" s="126"/>
    </row>
    <row r="5978" s="64" customFormat="1" ht="13.5" spans="5:5">
      <c r="E5978" s="126"/>
    </row>
    <row r="5979" s="64" customFormat="1" ht="13.5" spans="5:5">
      <c r="E5979" s="126"/>
    </row>
    <row r="5980" s="64" customFormat="1" ht="13.5" spans="5:5">
      <c r="E5980" s="126"/>
    </row>
    <row r="5981" s="64" customFormat="1" ht="13.5" spans="5:5">
      <c r="E5981" s="126"/>
    </row>
    <row r="5982" s="64" customFormat="1" ht="13.5" spans="5:5">
      <c r="E5982" s="126"/>
    </row>
    <row r="5983" s="64" customFormat="1" ht="13.5" spans="5:5">
      <c r="E5983" s="126"/>
    </row>
    <row r="5984" s="64" customFormat="1" ht="13.5" spans="5:5">
      <c r="E5984" s="126"/>
    </row>
    <row r="5985" s="64" customFormat="1" ht="13.5" spans="5:5">
      <c r="E5985" s="126"/>
    </row>
    <row r="5986" s="64" customFormat="1" ht="13.5" spans="5:5">
      <c r="E5986" s="126"/>
    </row>
    <row r="5987" s="64" customFormat="1" ht="13.5" spans="5:5">
      <c r="E5987" s="126"/>
    </row>
    <row r="5988" s="64" customFormat="1" ht="13.5" spans="5:5">
      <c r="E5988" s="126"/>
    </row>
    <row r="5989" s="64" customFormat="1" ht="13.5" spans="5:5">
      <c r="E5989" s="126"/>
    </row>
    <row r="5990" s="64" customFormat="1" ht="13.5" spans="5:5">
      <c r="E5990" s="126"/>
    </row>
    <row r="5991" s="64" customFormat="1" ht="13.5" spans="5:5">
      <c r="E5991" s="126"/>
    </row>
    <row r="5992" s="64" customFormat="1" ht="13.5" spans="5:5">
      <c r="E5992" s="126"/>
    </row>
    <row r="5993" s="64" customFormat="1" ht="13.5" spans="5:5">
      <c r="E5993" s="126"/>
    </row>
    <row r="5994" s="64" customFormat="1" ht="13.5" spans="5:5">
      <c r="E5994" s="126"/>
    </row>
    <row r="5995" s="64" customFormat="1" ht="13.5" spans="5:5">
      <c r="E5995" s="126"/>
    </row>
    <row r="5996" s="64" customFormat="1" ht="13.5" spans="5:5">
      <c r="E5996" s="126"/>
    </row>
    <row r="5997" s="64" customFormat="1" ht="13.5" spans="5:5">
      <c r="E5997" s="126"/>
    </row>
    <row r="5998" s="64" customFormat="1" ht="13.5" spans="5:5">
      <c r="E5998" s="126"/>
    </row>
    <row r="5999" s="64" customFormat="1" ht="13.5" spans="5:5">
      <c r="E5999" s="126"/>
    </row>
    <row r="6000" s="64" customFormat="1" ht="13.5" spans="5:5">
      <c r="E6000" s="126"/>
    </row>
    <row r="6001" s="64" customFormat="1" ht="13.5" spans="5:5">
      <c r="E6001" s="126"/>
    </row>
    <row r="6002" s="64" customFormat="1" ht="13.5" spans="5:5">
      <c r="E6002" s="126"/>
    </row>
    <row r="6003" s="64" customFormat="1" ht="13.5" spans="5:5">
      <c r="E6003" s="126"/>
    </row>
    <row r="6004" s="64" customFormat="1" ht="13.5" spans="5:5">
      <c r="E6004" s="126"/>
    </row>
    <row r="6005" s="64" customFormat="1" ht="13.5" spans="5:5">
      <c r="E6005" s="126"/>
    </row>
    <row r="6006" s="64" customFormat="1" ht="13.5" spans="5:5">
      <c r="E6006" s="126"/>
    </row>
    <row r="6007" s="64" customFormat="1" ht="13.5" spans="5:5">
      <c r="E6007" s="126"/>
    </row>
    <row r="6008" s="64" customFormat="1" ht="13.5" spans="5:5">
      <c r="E6008" s="126"/>
    </row>
    <row r="6009" s="64" customFormat="1" ht="13.5" spans="5:5">
      <c r="E6009" s="126"/>
    </row>
    <row r="6010" s="64" customFormat="1" ht="13.5" spans="5:5">
      <c r="E6010" s="126"/>
    </row>
    <row r="6011" s="64" customFormat="1" ht="13.5" spans="5:5">
      <c r="E6011" s="126"/>
    </row>
    <row r="6012" s="64" customFormat="1" ht="13.5" spans="5:5">
      <c r="E6012" s="126"/>
    </row>
    <row r="6013" s="64" customFormat="1" ht="13.5" spans="5:5">
      <c r="E6013" s="126"/>
    </row>
    <row r="6014" s="64" customFormat="1" ht="13.5" spans="5:5">
      <c r="E6014" s="126"/>
    </row>
    <row r="6015" s="64" customFormat="1" ht="13.5" spans="5:5">
      <c r="E6015" s="126"/>
    </row>
    <row r="6016" s="64" customFormat="1" ht="13.5" spans="5:5">
      <c r="E6016" s="126"/>
    </row>
    <row r="6017" s="64" customFormat="1" ht="13.5" spans="5:5">
      <c r="E6017" s="126"/>
    </row>
    <row r="6018" s="64" customFormat="1" ht="13.5" spans="5:5">
      <c r="E6018" s="126"/>
    </row>
    <row r="6019" s="64" customFormat="1" ht="13.5" spans="5:5">
      <c r="E6019" s="126"/>
    </row>
    <row r="6020" s="64" customFormat="1" ht="13.5" spans="5:5">
      <c r="E6020" s="126"/>
    </row>
    <row r="6021" s="64" customFormat="1" ht="13.5" spans="5:5">
      <c r="E6021" s="126"/>
    </row>
    <row r="6022" s="64" customFormat="1" ht="13.5" spans="5:5">
      <c r="E6022" s="126"/>
    </row>
    <row r="6023" s="64" customFormat="1" ht="13.5" spans="5:5">
      <c r="E6023" s="126"/>
    </row>
    <row r="6024" s="64" customFormat="1" ht="13.5" spans="5:5">
      <c r="E6024" s="126"/>
    </row>
    <row r="6025" s="64" customFormat="1" ht="13.5" spans="5:5">
      <c r="E6025" s="126"/>
    </row>
    <row r="6026" s="64" customFormat="1" ht="13.5" spans="5:5">
      <c r="E6026" s="126"/>
    </row>
    <row r="6027" s="64" customFormat="1" ht="13.5" spans="5:5">
      <c r="E6027" s="126"/>
    </row>
    <row r="6028" s="64" customFormat="1" ht="13.5" spans="5:5">
      <c r="E6028" s="126"/>
    </row>
    <row r="6029" s="64" customFormat="1" ht="13.5" spans="5:5">
      <c r="E6029" s="126"/>
    </row>
    <row r="6030" s="64" customFormat="1" ht="13.5" spans="5:5">
      <c r="E6030" s="126"/>
    </row>
    <row r="6031" s="64" customFormat="1" ht="13.5" spans="5:5">
      <c r="E6031" s="126"/>
    </row>
    <row r="6032" s="64" customFormat="1" ht="13.5" spans="5:5">
      <c r="E6032" s="126"/>
    </row>
    <row r="6033" s="64" customFormat="1" ht="13.5" spans="5:5">
      <c r="E6033" s="126"/>
    </row>
    <row r="6034" s="64" customFormat="1" ht="13.5" spans="5:5">
      <c r="E6034" s="126"/>
    </row>
    <row r="6035" s="64" customFormat="1" ht="13.5" spans="5:5">
      <c r="E6035" s="126"/>
    </row>
    <row r="6036" s="64" customFormat="1" ht="13.5" spans="5:5">
      <c r="E6036" s="126"/>
    </row>
    <row r="6037" s="64" customFormat="1" ht="13.5" spans="5:5">
      <c r="E6037" s="126"/>
    </row>
    <row r="6038" s="64" customFormat="1" ht="13.5" spans="5:5">
      <c r="E6038" s="126"/>
    </row>
    <row r="6039" s="64" customFormat="1" ht="13.5" spans="5:5">
      <c r="E6039" s="126"/>
    </row>
    <row r="6040" s="64" customFormat="1" ht="13.5" spans="5:5">
      <c r="E6040" s="126"/>
    </row>
    <row r="6041" s="64" customFormat="1" ht="13.5" spans="5:5">
      <c r="E6041" s="126"/>
    </row>
    <row r="6042" s="64" customFormat="1" ht="13.5" spans="5:5">
      <c r="E6042" s="126"/>
    </row>
    <row r="6043" s="64" customFormat="1" ht="13.5" spans="5:5">
      <c r="E6043" s="126"/>
    </row>
    <row r="6044" s="64" customFormat="1" ht="13.5" spans="5:5">
      <c r="E6044" s="126"/>
    </row>
    <row r="6045" s="64" customFormat="1" ht="13.5" spans="5:5">
      <c r="E6045" s="126"/>
    </row>
    <row r="6046" s="64" customFormat="1" ht="13.5" spans="5:5">
      <c r="E6046" s="126"/>
    </row>
    <row r="6047" s="64" customFormat="1" ht="13.5" spans="5:5">
      <c r="E6047" s="126"/>
    </row>
    <row r="6048" s="64" customFormat="1" ht="13.5" spans="5:5">
      <c r="E6048" s="126"/>
    </row>
    <row r="6049" s="64" customFormat="1" ht="13.5" spans="5:5">
      <c r="E6049" s="126"/>
    </row>
    <row r="6050" s="64" customFormat="1" ht="13.5" spans="5:5">
      <c r="E6050" s="126"/>
    </row>
    <row r="6051" s="64" customFormat="1" ht="13.5" spans="5:5">
      <c r="E6051" s="126"/>
    </row>
    <row r="6052" s="64" customFormat="1" ht="13.5" spans="5:5">
      <c r="E6052" s="126"/>
    </row>
    <row r="6053" s="64" customFormat="1" ht="13.5" spans="5:5">
      <c r="E6053" s="126"/>
    </row>
    <row r="6054" s="64" customFormat="1" ht="13.5" spans="5:5">
      <c r="E6054" s="126"/>
    </row>
    <row r="6055" s="64" customFormat="1" ht="13.5" spans="5:5">
      <c r="E6055" s="126"/>
    </row>
    <row r="6056" s="64" customFormat="1" ht="13.5" spans="5:5">
      <c r="E6056" s="126"/>
    </row>
    <row r="6057" s="64" customFormat="1" ht="13.5" spans="5:5">
      <c r="E6057" s="126"/>
    </row>
    <row r="6058" s="64" customFormat="1" ht="13.5" spans="5:5">
      <c r="E6058" s="126"/>
    </row>
    <row r="6059" s="64" customFormat="1" ht="13.5" spans="5:5">
      <c r="E6059" s="126"/>
    </row>
    <row r="6060" s="64" customFormat="1" ht="13.5" spans="5:5">
      <c r="E6060" s="126"/>
    </row>
    <row r="6061" s="64" customFormat="1" ht="13.5" spans="5:5">
      <c r="E6061" s="126"/>
    </row>
    <row r="6062" s="64" customFormat="1" ht="13.5" spans="5:5">
      <c r="E6062" s="126"/>
    </row>
    <row r="6063" s="64" customFormat="1" ht="13.5" spans="5:5">
      <c r="E6063" s="126"/>
    </row>
    <row r="6064" s="64" customFormat="1" ht="13.5" spans="5:5">
      <c r="E6064" s="126"/>
    </row>
    <row r="6065" s="64" customFormat="1" ht="13.5" spans="5:5">
      <c r="E6065" s="126"/>
    </row>
    <row r="6066" s="64" customFormat="1" ht="13.5" spans="5:5">
      <c r="E6066" s="126"/>
    </row>
    <row r="6067" s="64" customFormat="1" ht="13.5" spans="5:5">
      <c r="E6067" s="126"/>
    </row>
    <row r="6068" s="64" customFormat="1" ht="13.5" spans="5:5">
      <c r="E6068" s="126"/>
    </row>
    <row r="6069" s="64" customFormat="1" ht="13.5" spans="5:5">
      <c r="E6069" s="126"/>
    </row>
    <row r="6070" s="64" customFormat="1" ht="13.5" spans="5:5">
      <c r="E6070" s="126"/>
    </row>
    <row r="6071" s="64" customFormat="1" ht="13.5" spans="5:5">
      <c r="E6071" s="126"/>
    </row>
    <row r="6072" s="64" customFormat="1" ht="13.5" spans="5:5">
      <c r="E6072" s="126"/>
    </row>
    <row r="6073" s="64" customFormat="1" ht="13.5" spans="5:5">
      <c r="E6073" s="126"/>
    </row>
    <row r="6074" s="64" customFormat="1" ht="13.5" spans="5:5">
      <c r="E6074" s="126"/>
    </row>
    <row r="6075" s="64" customFormat="1" ht="13.5" spans="5:5">
      <c r="E6075" s="126"/>
    </row>
    <row r="6076" s="64" customFormat="1" ht="13.5" spans="5:5">
      <c r="E6076" s="126"/>
    </row>
    <row r="6077" s="64" customFormat="1" ht="13.5" spans="5:5">
      <c r="E6077" s="126"/>
    </row>
    <row r="6078" s="64" customFormat="1" ht="13.5" spans="5:5">
      <c r="E6078" s="126"/>
    </row>
    <row r="6079" s="64" customFormat="1" ht="13.5" spans="5:5">
      <c r="E6079" s="126"/>
    </row>
    <row r="6080" s="64" customFormat="1" ht="13.5" spans="5:5">
      <c r="E6080" s="126"/>
    </row>
    <row r="6081" s="64" customFormat="1" ht="13.5" spans="5:5">
      <c r="E6081" s="126"/>
    </row>
    <row r="6082" s="64" customFormat="1" ht="13.5" spans="5:5">
      <c r="E6082" s="126"/>
    </row>
    <row r="6083" s="64" customFormat="1" ht="13.5" spans="5:5">
      <c r="E6083" s="126"/>
    </row>
    <row r="6084" s="64" customFormat="1" ht="13.5" spans="5:5">
      <c r="E6084" s="126"/>
    </row>
    <row r="6085" s="64" customFormat="1" ht="13.5" spans="5:5">
      <c r="E6085" s="126"/>
    </row>
    <row r="6086" s="64" customFormat="1" ht="13.5" spans="5:5">
      <c r="E6086" s="126"/>
    </row>
    <row r="6087" s="64" customFormat="1" ht="13.5" spans="5:5">
      <c r="E6087" s="126"/>
    </row>
    <row r="6088" s="64" customFormat="1" ht="13.5" spans="5:5">
      <c r="E6088" s="126"/>
    </row>
    <row r="6089" s="64" customFormat="1" ht="13.5" spans="5:5">
      <c r="E6089" s="126"/>
    </row>
    <row r="6090" s="64" customFormat="1" ht="13.5" spans="5:5">
      <c r="E6090" s="126"/>
    </row>
    <row r="6091" s="64" customFormat="1" ht="13.5" spans="5:5">
      <c r="E6091" s="126"/>
    </row>
    <row r="6092" s="64" customFormat="1" ht="13.5" spans="5:5">
      <c r="E6092" s="126"/>
    </row>
    <row r="6093" s="64" customFormat="1" ht="13.5" spans="5:5">
      <c r="E6093" s="126"/>
    </row>
    <row r="6094" s="64" customFormat="1" ht="13.5" spans="5:5">
      <c r="E6094" s="126"/>
    </row>
    <row r="6095" s="64" customFormat="1" ht="13.5" spans="5:5">
      <c r="E6095" s="126"/>
    </row>
    <row r="6096" s="64" customFormat="1" ht="13.5" spans="5:5">
      <c r="E6096" s="126"/>
    </row>
    <row r="6097" s="64" customFormat="1" ht="13.5" spans="5:5">
      <c r="E6097" s="126"/>
    </row>
    <row r="6098" s="64" customFormat="1" ht="13.5" spans="5:5">
      <c r="E6098" s="126"/>
    </row>
    <row r="6099" s="64" customFormat="1" ht="13.5" spans="5:5">
      <c r="E6099" s="126"/>
    </row>
    <row r="6100" s="64" customFormat="1" ht="13.5" spans="5:5">
      <c r="E6100" s="126"/>
    </row>
    <row r="6101" s="64" customFormat="1" ht="13.5" spans="5:5">
      <c r="E6101" s="126"/>
    </row>
    <row r="6102" s="64" customFormat="1" ht="13.5" spans="5:5">
      <c r="E6102" s="126"/>
    </row>
    <row r="6103" s="64" customFormat="1" ht="13.5" spans="5:5">
      <c r="E6103" s="126"/>
    </row>
    <row r="6104" s="64" customFormat="1" ht="13.5" spans="5:5">
      <c r="E6104" s="126"/>
    </row>
    <row r="6105" s="64" customFormat="1" ht="13.5" spans="5:5">
      <c r="E6105" s="126"/>
    </row>
    <row r="6106" s="64" customFormat="1" ht="13.5" spans="5:5">
      <c r="E6106" s="126"/>
    </row>
    <row r="6107" s="64" customFormat="1" ht="13.5" spans="5:5">
      <c r="E6107" s="126"/>
    </row>
    <row r="6108" s="64" customFormat="1" ht="13.5" spans="5:5">
      <c r="E6108" s="126"/>
    </row>
    <row r="6109" s="64" customFormat="1" ht="13.5" spans="5:5">
      <c r="E6109" s="126"/>
    </row>
    <row r="6110" s="64" customFormat="1" ht="13.5" spans="5:5">
      <c r="E6110" s="126"/>
    </row>
    <row r="6111" s="64" customFormat="1" ht="13.5" spans="5:5">
      <c r="E6111" s="126"/>
    </row>
    <row r="6112" s="64" customFormat="1" ht="13.5" spans="5:5">
      <c r="E6112" s="126"/>
    </row>
    <row r="6113" s="64" customFormat="1" ht="13.5" spans="5:5">
      <c r="E6113" s="126"/>
    </row>
    <row r="6114" s="64" customFormat="1" ht="13.5" spans="5:5">
      <c r="E6114" s="126"/>
    </row>
    <row r="6115" s="64" customFormat="1" ht="13.5" spans="5:5">
      <c r="E6115" s="126"/>
    </row>
    <row r="6116" s="64" customFormat="1" ht="13.5" spans="5:5">
      <c r="E6116" s="126"/>
    </row>
    <row r="6117" s="64" customFormat="1" ht="13.5" spans="5:5">
      <c r="E6117" s="126"/>
    </row>
    <row r="6118" s="64" customFormat="1" ht="13.5" spans="5:5">
      <c r="E6118" s="126"/>
    </row>
    <row r="6119" s="64" customFormat="1" ht="13.5" spans="5:5">
      <c r="E6119" s="126"/>
    </row>
    <row r="6120" s="64" customFormat="1" ht="13.5" spans="5:5">
      <c r="E6120" s="126"/>
    </row>
    <row r="6121" s="64" customFormat="1" ht="13.5" spans="5:5">
      <c r="E6121" s="126"/>
    </row>
    <row r="6122" s="64" customFormat="1" ht="13.5" spans="5:5">
      <c r="E6122" s="126"/>
    </row>
    <row r="6123" s="64" customFormat="1" ht="13.5" spans="5:5">
      <c r="E6123" s="126"/>
    </row>
    <row r="6124" s="64" customFormat="1" ht="13.5" spans="5:5">
      <c r="E6124" s="126"/>
    </row>
    <row r="6125" s="64" customFormat="1" ht="13.5" spans="5:5">
      <c r="E6125" s="126"/>
    </row>
    <row r="6126" s="64" customFormat="1" ht="13.5" spans="5:5">
      <c r="E6126" s="126"/>
    </row>
    <row r="6127" s="64" customFormat="1" ht="13.5" spans="5:5">
      <c r="E6127" s="126"/>
    </row>
    <row r="6128" s="64" customFormat="1" ht="13.5" spans="5:5">
      <c r="E6128" s="126"/>
    </row>
    <row r="6129" s="64" customFormat="1" ht="13.5" spans="5:5">
      <c r="E6129" s="126"/>
    </row>
    <row r="6130" s="64" customFormat="1" ht="13.5" spans="5:5">
      <c r="E6130" s="126"/>
    </row>
    <row r="6131" s="64" customFormat="1" ht="13.5" spans="5:5">
      <c r="E6131" s="126"/>
    </row>
    <row r="6132" s="64" customFormat="1" ht="13.5" spans="5:5">
      <c r="E6132" s="126"/>
    </row>
    <row r="6133" s="64" customFormat="1" ht="13.5" spans="5:5">
      <c r="E6133" s="126"/>
    </row>
    <row r="6134" s="64" customFormat="1" ht="13.5" spans="5:5">
      <c r="E6134" s="126"/>
    </row>
    <row r="6135" s="64" customFormat="1" ht="13.5" spans="5:5">
      <c r="E6135" s="126"/>
    </row>
    <row r="6136" s="64" customFormat="1" ht="13.5" spans="5:5">
      <c r="E6136" s="126"/>
    </row>
    <row r="6137" s="64" customFormat="1" ht="13.5" spans="5:5">
      <c r="E6137" s="126"/>
    </row>
    <row r="6138" s="64" customFormat="1" ht="13.5" spans="5:5">
      <c r="E6138" s="126"/>
    </row>
    <row r="6139" s="64" customFormat="1" ht="13.5" spans="5:5">
      <c r="E6139" s="126"/>
    </row>
    <row r="6140" s="64" customFormat="1" ht="13.5" spans="5:5">
      <c r="E6140" s="126"/>
    </row>
    <row r="6141" s="64" customFormat="1" ht="13.5" spans="5:5">
      <c r="E6141" s="126"/>
    </row>
    <row r="6142" s="64" customFormat="1" ht="13.5" spans="5:5">
      <c r="E6142" s="126"/>
    </row>
    <row r="6143" s="64" customFormat="1" ht="13.5" spans="5:5">
      <c r="E6143" s="126"/>
    </row>
    <row r="6144" s="64" customFormat="1" ht="13.5" spans="5:5">
      <c r="E6144" s="126"/>
    </row>
    <row r="6145" s="64" customFormat="1" ht="13.5" spans="5:5">
      <c r="E6145" s="126"/>
    </row>
    <row r="6146" s="64" customFormat="1" ht="13.5" spans="5:5">
      <c r="E6146" s="126"/>
    </row>
    <row r="6147" s="64" customFormat="1" ht="13.5" spans="5:5">
      <c r="E6147" s="126"/>
    </row>
    <row r="6148" s="64" customFormat="1" ht="13.5" spans="5:5">
      <c r="E6148" s="126"/>
    </row>
    <row r="6149" s="64" customFormat="1" ht="13.5" spans="5:5">
      <c r="E6149" s="126"/>
    </row>
    <row r="6150" s="64" customFormat="1" ht="13.5" spans="5:5">
      <c r="E6150" s="126"/>
    </row>
    <row r="6151" s="64" customFormat="1" ht="13.5" spans="5:5">
      <c r="E6151" s="126"/>
    </row>
    <row r="6152" s="64" customFormat="1" ht="13.5" spans="5:5">
      <c r="E6152" s="126"/>
    </row>
    <row r="6153" s="64" customFormat="1" ht="13.5" spans="5:5">
      <c r="E6153" s="126"/>
    </row>
    <row r="6154" s="64" customFormat="1" ht="13.5" spans="5:5">
      <c r="E6154" s="126"/>
    </row>
    <row r="6155" s="64" customFormat="1" ht="13.5" spans="5:5">
      <c r="E6155" s="126"/>
    </row>
    <row r="6156" s="64" customFormat="1" ht="13.5" spans="5:5">
      <c r="E6156" s="126"/>
    </row>
    <row r="6157" s="64" customFormat="1" ht="13.5" spans="5:5">
      <c r="E6157" s="126"/>
    </row>
    <row r="6158" s="64" customFormat="1" ht="13.5" spans="5:5">
      <c r="E6158" s="126"/>
    </row>
    <row r="6159" s="64" customFormat="1" ht="13.5" spans="5:5">
      <c r="E6159" s="126"/>
    </row>
    <row r="6160" s="64" customFormat="1" ht="13.5" spans="5:5">
      <c r="E6160" s="126"/>
    </row>
    <row r="6161" s="64" customFormat="1" ht="13.5" spans="5:5">
      <c r="E6161" s="126"/>
    </row>
    <row r="6162" s="64" customFormat="1" ht="13.5" spans="5:5">
      <c r="E6162" s="126"/>
    </row>
    <row r="6163" s="64" customFormat="1" ht="13.5" spans="5:5">
      <c r="E6163" s="126"/>
    </row>
    <row r="6164" s="64" customFormat="1" ht="13.5" spans="5:5">
      <c r="E6164" s="126"/>
    </row>
    <row r="6165" s="64" customFormat="1" ht="13.5" spans="5:5">
      <c r="E6165" s="126"/>
    </row>
    <row r="6166" s="64" customFormat="1" ht="13.5" spans="5:5">
      <c r="E6166" s="126"/>
    </row>
    <row r="6167" s="64" customFormat="1" ht="13.5" spans="5:5">
      <c r="E6167" s="126"/>
    </row>
    <row r="6168" s="64" customFormat="1" ht="13.5" spans="5:5">
      <c r="E6168" s="126"/>
    </row>
    <row r="6169" s="64" customFormat="1" ht="13.5" spans="5:5">
      <c r="E6169" s="126"/>
    </row>
    <row r="6170" s="64" customFormat="1" ht="13.5" spans="5:5">
      <c r="E6170" s="126"/>
    </row>
    <row r="6171" s="64" customFormat="1" ht="13.5" spans="5:5">
      <c r="E6171" s="126"/>
    </row>
    <row r="6172" s="64" customFormat="1" ht="13.5" spans="5:5">
      <c r="E6172" s="126"/>
    </row>
    <row r="6173" s="64" customFormat="1" ht="13.5" spans="5:5">
      <c r="E6173" s="126"/>
    </row>
    <row r="6174" s="64" customFormat="1" ht="13.5" spans="5:5">
      <c r="E6174" s="126"/>
    </row>
    <row r="6175" s="64" customFormat="1" ht="13.5" spans="5:5">
      <c r="E6175" s="126"/>
    </row>
    <row r="6176" s="64" customFormat="1" ht="13.5" spans="5:5">
      <c r="E6176" s="126"/>
    </row>
    <row r="6177" s="64" customFormat="1" ht="13.5" spans="5:5">
      <c r="E6177" s="126"/>
    </row>
    <row r="6178" s="64" customFormat="1" ht="13.5" spans="5:5">
      <c r="E6178" s="126"/>
    </row>
    <row r="6179" s="64" customFormat="1" ht="13.5" spans="5:5">
      <c r="E6179" s="126"/>
    </row>
    <row r="6180" s="64" customFormat="1" ht="13.5" spans="5:5">
      <c r="E6180" s="126"/>
    </row>
    <row r="6181" s="64" customFormat="1" ht="13.5" spans="5:5">
      <c r="E6181" s="126"/>
    </row>
    <row r="6182" s="64" customFormat="1" ht="13.5" spans="5:5">
      <c r="E6182" s="126"/>
    </row>
    <row r="6183" s="64" customFormat="1" ht="13.5" spans="5:5">
      <c r="E6183" s="126"/>
    </row>
    <row r="6184" s="64" customFormat="1" ht="13.5" spans="5:5">
      <c r="E6184" s="126"/>
    </row>
    <row r="6185" s="64" customFormat="1" ht="13.5" spans="5:5">
      <c r="E6185" s="126"/>
    </row>
    <row r="6186" s="64" customFormat="1" ht="13.5" spans="5:5">
      <c r="E6186" s="126"/>
    </row>
    <row r="6187" s="64" customFormat="1" ht="13.5" spans="5:5">
      <c r="E6187" s="126"/>
    </row>
    <row r="6188" s="64" customFormat="1" ht="13.5" spans="5:5">
      <c r="E6188" s="126"/>
    </row>
    <row r="6189" s="64" customFormat="1" ht="13.5" spans="5:5">
      <c r="E6189" s="126"/>
    </row>
    <row r="6190" s="64" customFormat="1" ht="13.5" spans="5:5">
      <c r="E6190" s="126"/>
    </row>
    <row r="6191" s="64" customFormat="1" ht="13.5" spans="5:5">
      <c r="E6191" s="126"/>
    </row>
    <row r="6192" s="64" customFormat="1" ht="13.5" spans="5:5">
      <c r="E6192" s="126"/>
    </row>
    <row r="6193" s="64" customFormat="1" ht="13.5" spans="5:5">
      <c r="E6193" s="126"/>
    </row>
    <row r="6194" s="64" customFormat="1" ht="13.5" spans="5:5">
      <c r="E6194" s="126"/>
    </row>
    <row r="6195" s="64" customFormat="1" ht="13.5" spans="5:5">
      <c r="E6195" s="126"/>
    </row>
    <row r="6196" s="64" customFormat="1" ht="13.5" spans="5:5">
      <c r="E6196" s="126"/>
    </row>
    <row r="6197" s="64" customFormat="1" ht="13.5" spans="5:5">
      <c r="E6197" s="126"/>
    </row>
    <row r="6198" s="64" customFormat="1" ht="13.5" spans="5:5">
      <c r="E6198" s="126"/>
    </row>
    <row r="6199" s="64" customFormat="1" ht="13.5" spans="5:5">
      <c r="E6199" s="126"/>
    </row>
    <row r="6200" s="64" customFormat="1" ht="13.5" spans="5:5">
      <c r="E6200" s="126"/>
    </row>
    <row r="6201" s="64" customFormat="1" ht="13.5" spans="5:5">
      <c r="E6201" s="126"/>
    </row>
    <row r="6202" s="64" customFormat="1" ht="13.5" spans="5:5">
      <c r="E6202" s="126"/>
    </row>
    <row r="6203" s="64" customFormat="1" ht="13.5" spans="5:5">
      <c r="E6203" s="126"/>
    </row>
    <row r="6204" s="64" customFormat="1" ht="13.5" spans="5:5">
      <c r="E6204" s="126"/>
    </row>
    <row r="6205" s="64" customFormat="1" ht="13.5" spans="5:5">
      <c r="E6205" s="126"/>
    </row>
    <row r="6206" s="64" customFormat="1" ht="13.5" spans="5:5">
      <c r="E6206" s="126"/>
    </row>
    <row r="6207" s="64" customFormat="1" ht="13.5" spans="5:5">
      <c r="E6207" s="126"/>
    </row>
    <row r="6208" s="64" customFormat="1" ht="13.5" spans="5:5">
      <c r="E6208" s="126"/>
    </row>
    <row r="6209" s="64" customFormat="1" ht="13.5" spans="5:5">
      <c r="E6209" s="126"/>
    </row>
    <row r="6210" s="64" customFormat="1" ht="13.5" spans="5:5">
      <c r="E6210" s="126"/>
    </row>
    <row r="6211" s="64" customFormat="1" ht="13.5" spans="5:5">
      <c r="E6211" s="126"/>
    </row>
    <row r="6212" s="64" customFormat="1" ht="13.5" spans="5:5">
      <c r="E6212" s="126"/>
    </row>
    <row r="6213" s="64" customFormat="1" ht="13.5" spans="5:5">
      <c r="E6213" s="126"/>
    </row>
    <row r="6214" s="64" customFormat="1" ht="13.5" spans="5:5">
      <c r="E6214" s="126"/>
    </row>
    <row r="6215" s="64" customFormat="1" ht="13.5" spans="5:5">
      <c r="E6215" s="126"/>
    </row>
    <row r="6216" s="64" customFormat="1" ht="13.5" spans="5:5">
      <c r="E6216" s="126"/>
    </row>
    <row r="6217" s="64" customFormat="1" ht="13.5" spans="5:5">
      <c r="E6217" s="126"/>
    </row>
    <row r="6218" s="64" customFormat="1" ht="13.5" spans="5:5">
      <c r="E6218" s="126"/>
    </row>
    <row r="6219" s="64" customFormat="1" ht="13.5" spans="5:5">
      <c r="E6219" s="126"/>
    </row>
    <row r="6220" s="64" customFormat="1" ht="13.5" spans="5:5">
      <c r="E6220" s="126"/>
    </row>
    <row r="6221" s="64" customFormat="1" ht="13.5" spans="5:5">
      <c r="E6221" s="126"/>
    </row>
    <row r="6222" s="64" customFormat="1" ht="13.5" spans="5:5">
      <c r="E6222" s="126"/>
    </row>
    <row r="6223" s="64" customFormat="1" ht="13.5" spans="5:5">
      <c r="E6223" s="126"/>
    </row>
    <row r="6224" s="64" customFormat="1" ht="13.5" spans="5:5">
      <c r="E6224" s="126"/>
    </row>
    <row r="6225" s="64" customFormat="1" ht="13.5" spans="5:5">
      <c r="E6225" s="126"/>
    </row>
    <row r="6226" s="64" customFormat="1" ht="13.5" spans="5:5">
      <c r="E6226" s="126"/>
    </row>
    <row r="6227" s="64" customFormat="1" ht="13.5" spans="5:5">
      <c r="E6227" s="126"/>
    </row>
    <row r="6228" s="64" customFormat="1" ht="13.5" spans="5:5">
      <c r="E6228" s="126"/>
    </row>
    <row r="6229" s="64" customFormat="1" ht="13.5" spans="5:5">
      <c r="E6229" s="126"/>
    </row>
    <row r="6230" s="64" customFormat="1" ht="13.5" spans="5:5">
      <c r="E6230" s="126"/>
    </row>
    <row r="6231" s="64" customFormat="1" ht="13.5" spans="5:5">
      <c r="E6231" s="126"/>
    </row>
    <row r="6232" s="64" customFormat="1" ht="13.5" spans="5:5">
      <c r="E6232" s="126"/>
    </row>
    <row r="6233" s="64" customFormat="1" ht="13.5" spans="5:5">
      <c r="E6233" s="126"/>
    </row>
    <row r="6234" s="64" customFormat="1" ht="13.5" spans="5:5">
      <c r="E6234" s="126"/>
    </row>
    <row r="6235" s="64" customFormat="1" ht="13.5" spans="5:5">
      <c r="E6235" s="126"/>
    </row>
    <row r="6236" s="64" customFormat="1" ht="13.5" spans="5:5">
      <c r="E6236" s="126"/>
    </row>
    <row r="6237" s="64" customFormat="1" ht="13.5" spans="5:5">
      <c r="E6237" s="126"/>
    </row>
    <row r="6238" s="64" customFormat="1" ht="13.5" spans="5:5">
      <c r="E6238" s="126"/>
    </row>
    <row r="6239" s="64" customFormat="1" ht="13.5" spans="5:5">
      <c r="E6239" s="126"/>
    </row>
    <row r="6240" s="64" customFormat="1" ht="13.5" spans="5:5">
      <c r="E6240" s="126"/>
    </row>
    <row r="6241" s="64" customFormat="1" ht="13.5" spans="5:5">
      <c r="E6241" s="126"/>
    </row>
    <row r="6242" s="64" customFormat="1" ht="13.5" spans="5:5">
      <c r="E6242" s="126"/>
    </row>
    <row r="6243" s="64" customFormat="1" ht="13.5" spans="5:5">
      <c r="E6243" s="126"/>
    </row>
    <row r="6244" s="64" customFormat="1" ht="13.5" spans="5:5">
      <c r="E6244" s="126"/>
    </row>
    <row r="6245" s="64" customFormat="1" ht="13.5" spans="5:5">
      <c r="E6245" s="126"/>
    </row>
    <row r="6246" s="64" customFormat="1" ht="13.5" spans="5:5">
      <c r="E6246" s="126"/>
    </row>
    <row r="6247" s="64" customFormat="1" ht="13.5" spans="5:5">
      <c r="E6247" s="126"/>
    </row>
    <row r="6248" s="64" customFormat="1" ht="13.5" spans="5:5">
      <c r="E6248" s="126"/>
    </row>
    <row r="6249" s="64" customFormat="1" ht="13.5" spans="5:5">
      <c r="E6249" s="126"/>
    </row>
    <row r="6250" s="64" customFormat="1" ht="13.5" spans="5:5">
      <c r="E6250" s="126"/>
    </row>
    <row r="6251" s="64" customFormat="1" ht="13.5" spans="5:5">
      <c r="E6251" s="126"/>
    </row>
    <row r="6252" s="64" customFormat="1" ht="13.5" spans="5:5">
      <c r="E6252" s="126"/>
    </row>
    <row r="6253" s="64" customFormat="1" ht="13.5" spans="5:5">
      <c r="E6253" s="126"/>
    </row>
    <row r="6254" s="64" customFormat="1" ht="13.5" spans="5:5">
      <c r="E6254" s="126"/>
    </row>
    <row r="6255" s="64" customFormat="1" ht="13.5" spans="5:5">
      <c r="E6255" s="126"/>
    </row>
    <row r="6256" s="64" customFormat="1" ht="13.5" spans="5:5">
      <c r="E6256" s="126"/>
    </row>
    <row r="6257" s="64" customFormat="1" ht="13.5" spans="5:5">
      <c r="E6257" s="126"/>
    </row>
    <row r="6258" s="64" customFormat="1" ht="13.5" spans="5:5">
      <c r="E6258" s="126"/>
    </row>
    <row r="6259" s="64" customFormat="1" ht="13.5" spans="5:5">
      <c r="E6259" s="126"/>
    </row>
    <row r="6260" s="64" customFormat="1" ht="13.5" spans="5:5">
      <c r="E6260" s="126"/>
    </row>
    <row r="6261" s="64" customFormat="1" ht="13.5" spans="5:5">
      <c r="E6261" s="126"/>
    </row>
    <row r="6262" s="64" customFormat="1" ht="13.5" spans="5:5">
      <c r="E6262" s="126"/>
    </row>
    <row r="6263" s="64" customFormat="1" ht="13.5" spans="5:5">
      <c r="E6263" s="126"/>
    </row>
    <row r="6264" s="64" customFormat="1" ht="13.5" spans="5:5">
      <c r="E6264" s="126"/>
    </row>
    <row r="6265" s="64" customFormat="1" ht="13.5" spans="5:5">
      <c r="E6265" s="126"/>
    </row>
    <row r="6266" s="64" customFormat="1" ht="13.5" spans="5:5">
      <c r="E6266" s="126"/>
    </row>
    <row r="6267" s="64" customFormat="1" ht="13.5" spans="5:5">
      <c r="E6267" s="126"/>
    </row>
    <row r="6268" s="64" customFormat="1" ht="13.5" spans="5:5">
      <c r="E6268" s="126"/>
    </row>
    <row r="6269" s="64" customFormat="1" ht="13.5" spans="5:5">
      <c r="E6269" s="126"/>
    </row>
    <row r="6270" s="64" customFormat="1" ht="13.5" spans="5:5">
      <c r="E6270" s="126"/>
    </row>
    <row r="6271" s="64" customFormat="1" ht="13.5" spans="5:5">
      <c r="E6271" s="126"/>
    </row>
    <row r="6272" s="64" customFormat="1" ht="13.5" spans="5:5">
      <c r="E6272" s="126"/>
    </row>
    <row r="6273" s="64" customFormat="1" ht="13.5" spans="5:5">
      <c r="E6273" s="126"/>
    </row>
    <row r="6274" s="64" customFormat="1" ht="13.5" spans="5:5">
      <c r="E6274" s="126"/>
    </row>
    <row r="6275" s="64" customFormat="1" ht="13.5" spans="5:5">
      <c r="E6275" s="126"/>
    </row>
    <row r="6276" s="64" customFormat="1" ht="13.5" spans="5:5">
      <c r="E6276" s="126"/>
    </row>
    <row r="6277" s="64" customFormat="1" ht="13.5" spans="5:5">
      <c r="E6277" s="126"/>
    </row>
    <row r="6278" s="64" customFormat="1" ht="13.5" spans="5:5">
      <c r="E6278" s="126"/>
    </row>
    <row r="6279" s="64" customFormat="1" ht="13.5" spans="5:5">
      <c r="E6279" s="126"/>
    </row>
    <row r="6280" s="64" customFormat="1" ht="13.5" spans="5:5">
      <c r="E6280" s="126"/>
    </row>
    <row r="6281" s="64" customFormat="1" ht="13.5" spans="5:5">
      <c r="E6281" s="126"/>
    </row>
    <row r="6282" s="64" customFormat="1" ht="13.5" spans="5:5">
      <c r="E6282" s="126"/>
    </row>
    <row r="6283" s="64" customFormat="1" ht="13.5" spans="5:5">
      <c r="E6283" s="126"/>
    </row>
    <row r="6284" s="64" customFormat="1" ht="13.5" spans="5:5">
      <c r="E6284" s="126"/>
    </row>
    <row r="6285" s="64" customFormat="1" ht="13.5" spans="5:5">
      <c r="E6285" s="126"/>
    </row>
    <row r="6286" s="64" customFormat="1" ht="13.5" spans="5:5">
      <c r="E6286" s="126"/>
    </row>
    <row r="6287" s="64" customFormat="1" ht="13.5" spans="5:5">
      <c r="E6287" s="126"/>
    </row>
    <row r="6288" s="64" customFormat="1" ht="13.5" spans="5:5">
      <c r="E6288" s="126"/>
    </row>
    <row r="6289" s="64" customFormat="1" ht="13.5" spans="5:5">
      <c r="E6289" s="126"/>
    </row>
    <row r="6290" s="64" customFormat="1" ht="13.5" spans="5:5">
      <c r="E6290" s="126"/>
    </row>
    <row r="6291" s="64" customFormat="1" ht="13.5" spans="5:5">
      <c r="E6291" s="126"/>
    </row>
    <row r="6292" s="64" customFormat="1" ht="13.5" spans="5:5">
      <c r="E6292" s="126"/>
    </row>
    <row r="6293" s="64" customFormat="1" ht="13.5" spans="5:5">
      <c r="E6293" s="126"/>
    </row>
    <row r="6294" s="64" customFormat="1" ht="13.5" spans="5:5">
      <c r="E6294" s="126"/>
    </row>
    <row r="6295" s="64" customFormat="1" ht="13.5" spans="5:5">
      <c r="E6295" s="126"/>
    </row>
    <row r="6296" s="64" customFormat="1" ht="13.5" spans="5:5">
      <c r="E6296" s="126"/>
    </row>
    <row r="6297" s="64" customFormat="1" ht="13.5" spans="5:5">
      <c r="E6297" s="126"/>
    </row>
    <row r="6298" s="64" customFormat="1" ht="13.5" spans="5:5">
      <c r="E6298" s="126"/>
    </row>
    <row r="6299" s="64" customFormat="1" ht="13.5" spans="5:5">
      <c r="E6299" s="126"/>
    </row>
    <row r="6300" s="64" customFormat="1" ht="13.5" spans="5:5">
      <c r="E6300" s="126"/>
    </row>
    <row r="6301" s="64" customFormat="1" ht="13.5" spans="5:5">
      <c r="E6301" s="126"/>
    </row>
    <row r="6302" s="64" customFormat="1" ht="13.5" spans="5:5">
      <c r="E6302" s="126"/>
    </row>
    <row r="6303" s="64" customFormat="1" ht="13.5" spans="5:5">
      <c r="E6303" s="126"/>
    </row>
    <row r="6304" s="64" customFormat="1" ht="13.5" spans="5:5">
      <c r="E6304" s="126"/>
    </row>
    <row r="6305" s="64" customFormat="1" ht="13.5" spans="5:5">
      <c r="E6305" s="126"/>
    </row>
    <row r="6306" s="64" customFormat="1" ht="13.5" spans="5:5">
      <c r="E6306" s="126"/>
    </row>
    <row r="6307" s="64" customFormat="1" ht="13.5" spans="5:5">
      <c r="E6307" s="126"/>
    </row>
    <row r="6308" s="64" customFormat="1" ht="13.5" spans="5:5">
      <c r="E6308" s="126"/>
    </row>
    <row r="6309" s="64" customFormat="1" ht="13.5" spans="5:5">
      <c r="E6309" s="126"/>
    </row>
    <row r="6310" s="64" customFormat="1" ht="13.5" spans="5:5">
      <c r="E6310" s="126"/>
    </row>
    <row r="6311" s="64" customFormat="1" ht="13.5" spans="5:5">
      <c r="E6311" s="126"/>
    </row>
    <row r="6312" s="64" customFormat="1" ht="13.5" spans="5:5">
      <c r="E6312" s="126"/>
    </row>
    <row r="6313" s="64" customFormat="1" ht="13.5" spans="5:5">
      <c r="E6313" s="126"/>
    </row>
    <row r="6314" s="64" customFormat="1" ht="13.5" spans="5:5">
      <c r="E6314" s="126"/>
    </row>
    <row r="6315" s="64" customFormat="1" ht="13.5" spans="5:5">
      <c r="E6315" s="126"/>
    </row>
    <row r="6316" s="64" customFormat="1" ht="13.5" spans="5:5">
      <c r="E6316" s="126"/>
    </row>
    <row r="6317" s="64" customFormat="1" ht="13.5" spans="5:5">
      <c r="E6317" s="126"/>
    </row>
    <row r="6318" s="64" customFormat="1" ht="13.5" spans="5:5">
      <c r="E6318" s="126"/>
    </row>
    <row r="6319" s="64" customFormat="1" ht="13.5" spans="5:5">
      <c r="E6319" s="126"/>
    </row>
    <row r="6320" s="64" customFormat="1" ht="13.5" spans="5:5">
      <c r="E6320" s="126"/>
    </row>
    <row r="6321" s="64" customFormat="1" ht="13.5" spans="5:5">
      <c r="E6321" s="126"/>
    </row>
    <row r="6322" s="64" customFormat="1" ht="13.5" spans="5:5">
      <c r="E6322" s="126"/>
    </row>
    <row r="6323" s="64" customFormat="1" ht="13.5" spans="5:5">
      <c r="E6323" s="126"/>
    </row>
    <row r="6324" s="64" customFormat="1" ht="13.5" spans="5:5">
      <c r="E6324" s="126"/>
    </row>
    <row r="6325" s="64" customFormat="1" ht="13.5" spans="5:5">
      <c r="E6325" s="126"/>
    </row>
    <row r="6326" s="64" customFormat="1" ht="13.5" spans="5:5">
      <c r="E6326" s="126"/>
    </row>
    <row r="6327" s="64" customFormat="1" ht="13.5" spans="5:5">
      <c r="E6327" s="126"/>
    </row>
    <row r="6328" s="64" customFormat="1" ht="13.5" spans="5:5">
      <c r="E6328" s="126"/>
    </row>
    <row r="6329" s="64" customFormat="1" ht="13.5" spans="5:5">
      <c r="E6329" s="126"/>
    </row>
    <row r="6330" s="64" customFormat="1" ht="13.5" spans="5:5">
      <c r="E6330" s="126"/>
    </row>
    <row r="6331" s="64" customFormat="1" ht="13.5" spans="5:5">
      <c r="E6331" s="126"/>
    </row>
    <row r="6332" s="64" customFormat="1" ht="13.5" spans="5:5">
      <c r="E6332" s="126"/>
    </row>
    <row r="6333" s="64" customFormat="1" ht="13.5" spans="5:5">
      <c r="E6333" s="126"/>
    </row>
    <row r="6334" s="64" customFormat="1" ht="13.5" spans="5:5">
      <c r="E6334" s="126"/>
    </row>
    <row r="6335" s="64" customFormat="1" ht="13.5" spans="5:5">
      <c r="E6335" s="126"/>
    </row>
    <row r="6336" s="64" customFormat="1" ht="13.5" spans="5:5">
      <c r="E6336" s="126"/>
    </row>
    <row r="6337" s="64" customFormat="1" ht="13.5" spans="5:5">
      <c r="E6337" s="126"/>
    </row>
    <row r="6338" s="64" customFormat="1" ht="13.5" spans="5:5">
      <c r="E6338" s="126"/>
    </row>
    <row r="6339" s="64" customFormat="1" ht="13.5" spans="5:5">
      <c r="E6339" s="126"/>
    </row>
    <row r="6340" s="64" customFormat="1" ht="13.5" spans="5:5">
      <c r="E6340" s="126"/>
    </row>
    <row r="6341" s="64" customFormat="1" ht="13.5" spans="5:5">
      <c r="E6341" s="126"/>
    </row>
    <row r="6342" s="64" customFormat="1" ht="13.5" spans="5:5">
      <c r="E6342" s="126"/>
    </row>
    <row r="6343" s="64" customFormat="1" ht="13.5" spans="5:5">
      <c r="E6343" s="126"/>
    </row>
    <row r="6344" s="64" customFormat="1" ht="13.5" spans="5:5">
      <c r="E6344" s="126"/>
    </row>
    <row r="6345" s="64" customFormat="1" ht="13.5" spans="5:5">
      <c r="E6345" s="126"/>
    </row>
    <row r="6346" s="64" customFormat="1" ht="13.5" spans="5:5">
      <c r="E6346" s="126"/>
    </row>
    <row r="6347" s="64" customFormat="1" ht="13.5" spans="5:5">
      <c r="E6347" s="126"/>
    </row>
    <row r="6348" s="64" customFormat="1" ht="13.5" spans="5:5">
      <c r="E6348" s="126"/>
    </row>
    <row r="6349" s="64" customFormat="1" ht="13.5" spans="5:5">
      <c r="E6349" s="126"/>
    </row>
    <row r="6350" s="64" customFormat="1" ht="13.5" spans="5:5">
      <c r="E6350" s="126"/>
    </row>
    <row r="6351" s="64" customFormat="1" ht="13.5" spans="5:5">
      <c r="E6351" s="126"/>
    </row>
    <row r="6352" s="64" customFormat="1" ht="13.5" spans="5:5">
      <c r="E6352" s="126"/>
    </row>
    <row r="6353" s="64" customFormat="1" ht="13.5" spans="5:5">
      <c r="E6353" s="126"/>
    </row>
    <row r="6354" s="64" customFormat="1" ht="13.5" spans="5:5">
      <c r="E6354" s="126"/>
    </row>
    <row r="6355" s="64" customFormat="1" ht="13.5" spans="5:5">
      <c r="E6355" s="126"/>
    </row>
    <row r="6356" s="64" customFormat="1" ht="13.5" spans="5:5">
      <c r="E6356" s="126"/>
    </row>
    <row r="6357" s="64" customFormat="1" ht="13.5" spans="5:5">
      <c r="E6357" s="126"/>
    </row>
    <row r="6358" s="64" customFormat="1" ht="13.5" spans="5:5">
      <c r="E6358" s="126"/>
    </row>
    <row r="6359" s="64" customFormat="1" ht="13.5" spans="5:5">
      <c r="E6359" s="126"/>
    </row>
    <row r="6360" s="64" customFormat="1" ht="13.5" spans="5:5">
      <c r="E6360" s="126"/>
    </row>
    <row r="6361" s="64" customFormat="1" ht="13.5" spans="5:5">
      <c r="E6361" s="126"/>
    </row>
    <row r="6362" s="64" customFormat="1" ht="13.5" spans="5:5">
      <c r="E6362" s="126"/>
    </row>
    <row r="6363" s="64" customFormat="1" ht="13.5" spans="5:5">
      <c r="E6363" s="126"/>
    </row>
    <row r="6364" s="64" customFormat="1" ht="13.5" spans="5:5">
      <c r="E6364" s="126"/>
    </row>
    <row r="6365" s="64" customFormat="1" ht="13.5" spans="5:5">
      <c r="E6365" s="126"/>
    </row>
    <row r="6366" s="64" customFormat="1" ht="13.5" spans="5:5">
      <c r="E6366" s="126"/>
    </row>
    <row r="6367" s="64" customFormat="1" ht="13.5" spans="5:5">
      <c r="E6367" s="126"/>
    </row>
    <row r="6368" s="64" customFormat="1" ht="13.5" spans="5:5">
      <c r="E6368" s="126"/>
    </row>
    <row r="6369" s="64" customFormat="1" ht="13.5" spans="5:5">
      <c r="E6369" s="126"/>
    </row>
    <row r="6370" s="64" customFormat="1" ht="13.5" spans="5:5">
      <c r="E6370" s="126"/>
    </row>
    <row r="6371" s="64" customFormat="1" ht="13.5" spans="5:5">
      <c r="E6371" s="126"/>
    </row>
    <row r="6372" s="64" customFormat="1" ht="13.5" spans="5:5">
      <c r="E6372" s="126"/>
    </row>
    <row r="6373" s="64" customFormat="1" ht="13.5" spans="5:5">
      <c r="E6373" s="126"/>
    </row>
    <row r="6374" s="64" customFormat="1" ht="13.5" spans="5:5">
      <c r="E6374" s="126"/>
    </row>
    <row r="6375" s="64" customFormat="1" ht="13.5" spans="5:5">
      <c r="E6375" s="126"/>
    </row>
    <row r="6376" s="64" customFormat="1" ht="13.5" spans="5:5">
      <c r="E6376" s="126"/>
    </row>
    <row r="6377" s="64" customFormat="1" ht="13.5" spans="5:5">
      <c r="E6377" s="126"/>
    </row>
    <row r="6378" s="64" customFormat="1" ht="13.5" spans="5:5">
      <c r="E6378" s="126"/>
    </row>
    <row r="6379" s="64" customFormat="1" ht="13.5" spans="5:5">
      <c r="E6379" s="126"/>
    </row>
    <row r="6380" s="64" customFormat="1" ht="13.5" spans="5:5">
      <c r="E6380" s="126"/>
    </row>
    <row r="6381" s="64" customFormat="1" ht="13.5" spans="5:5">
      <c r="E6381" s="126"/>
    </row>
    <row r="6382" s="64" customFormat="1" ht="13.5" spans="5:5">
      <c r="E6382" s="126"/>
    </row>
    <row r="6383" s="64" customFormat="1" ht="13.5" spans="5:5">
      <c r="E6383" s="126"/>
    </row>
    <row r="6384" s="64" customFormat="1" ht="13.5" spans="5:5">
      <c r="E6384" s="126"/>
    </row>
    <row r="6385" s="64" customFormat="1" ht="13.5" spans="5:5">
      <c r="E6385" s="126"/>
    </row>
    <row r="6386" s="64" customFormat="1" ht="13.5" spans="5:5">
      <c r="E6386" s="126"/>
    </row>
    <row r="6387" s="64" customFormat="1" ht="13.5" spans="5:5">
      <c r="E6387" s="126"/>
    </row>
    <row r="6388" s="64" customFormat="1" ht="13.5" spans="5:5">
      <c r="E6388" s="126"/>
    </row>
    <row r="6389" s="64" customFormat="1" ht="13.5" spans="5:5">
      <c r="E6389" s="126"/>
    </row>
    <row r="6390" s="64" customFormat="1" ht="13.5" spans="5:5">
      <c r="E6390" s="126"/>
    </row>
    <row r="6391" s="64" customFormat="1" ht="13.5" spans="5:5">
      <c r="E6391" s="126"/>
    </row>
    <row r="6392" s="64" customFormat="1" ht="13.5" spans="5:5">
      <c r="E6392" s="126"/>
    </row>
    <row r="6393" s="64" customFormat="1" ht="13.5" spans="5:5">
      <c r="E6393" s="126"/>
    </row>
    <row r="6394" s="64" customFormat="1" ht="13.5" spans="5:5">
      <c r="E6394" s="126"/>
    </row>
    <row r="6395" s="64" customFormat="1" ht="13.5" spans="5:5">
      <c r="E6395" s="126"/>
    </row>
    <row r="6396" s="64" customFormat="1" ht="13.5" spans="5:5">
      <c r="E6396" s="126"/>
    </row>
    <row r="6397" s="64" customFormat="1" ht="13.5" spans="5:5">
      <c r="E6397" s="126"/>
    </row>
    <row r="6398" s="64" customFormat="1" ht="13.5" spans="5:5">
      <c r="E6398" s="126"/>
    </row>
    <row r="6399" s="64" customFormat="1" ht="13.5" spans="5:5">
      <c r="E6399" s="126"/>
    </row>
    <row r="6400" s="64" customFormat="1" ht="13.5" spans="5:5">
      <c r="E6400" s="126"/>
    </row>
    <row r="6401" s="64" customFormat="1" ht="13.5" spans="5:5">
      <c r="E6401" s="126"/>
    </row>
    <row r="6402" s="64" customFormat="1" ht="13.5" spans="5:5">
      <c r="E6402" s="126"/>
    </row>
    <row r="6403" s="64" customFormat="1" ht="13.5" spans="5:5">
      <c r="E6403" s="126"/>
    </row>
    <row r="6404" s="64" customFormat="1" ht="13.5" spans="5:5">
      <c r="E6404" s="126"/>
    </row>
    <row r="6405" s="64" customFormat="1" ht="13.5" spans="5:5">
      <c r="E6405" s="126"/>
    </row>
    <row r="6406" s="64" customFormat="1" ht="13.5" spans="5:5">
      <c r="E6406" s="126"/>
    </row>
    <row r="6407" s="64" customFormat="1" ht="13.5" spans="5:5">
      <c r="E6407" s="126"/>
    </row>
    <row r="6408" s="64" customFormat="1" ht="13.5" spans="5:5">
      <c r="E6408" s="126"/>
    </row>
    <row r="6409" s="64" customFormat="1" ht="13.5" spans="5:5">
      <c r="E6409" s="126"/>
    </row>
    <row r="6410" s="64" customFormat="1" ht="13.5" spans="5:5">
      <c r="E6410" s="126"/>
    </row>
    <row r="6411" s="64" customFormat="1" ht="13.5" spans="5:5">
      <c r="E6411" s="126"/>
    </row>
    <row r="6412" s="64" customFormat="1" ht="13.5" spans="5:5">
      <c r="E6412" s="126"/>
    </row>
    <row r="6413" s="64" customFormat="1" ht="13.5" spans="5:5">
      <c r="E6413" s="126"/>
    </row>
    <row r="6414" s="64" customFormat="1" ht="13.5" spans="5:5">
      <c r="E6414" s="126"/>
    </row>
    <row r="6415" s="64" customFormat="1" ht="13.5" spans="5:5">
      <c r="E6415" s="126"/>
    </row>
    <row r="6416" s="64" customFormat="1" ht="13.5" spans="5:5">
      <c r="E6416" s="126"/>
    </row>
    <row r="6417" s="64" customFormat="1" ht="13.5" spans="5:5">
      <c r="E6417" s="126"/>
    </row>
    <row r="6418" s="64" customFormat="1" ht="13.5" spans="5:5">
      <c r="E6418" s="126"/>
    </row>
    <row r="6419" s="64" customFormat="1" ht="13.5" spans="5:5">
      <c r="E6419" s="126"/>
    </row>
    <row r="6420" s="64" customFormat="1" ht="13.5" spans="5:5">
      <c r="E6420" s="126"/>
    </row>
    <row r="6421" s="64" customFormat="1" ht="13.5" spans="5:5">
      <c r="E6421" s="126"/>
    </row>
    <row r="6422" s="64" customFormat="1" ht="13.5" spans="5:5">
      <c r="E6422" s="126"/>
    </row>
    <row r="6423" s="64" customFormat="1" ht="13.5" spans="5:5">
      <c r="E6423" s="126"/>
    </row>
    <row r="6424" s="64" customFormat="1" ht="13.5" spans="5:5">
      <c r="E6424" s="126"/>
    </row>
    <row r="6425" s="64" customFormat="1" ht="13.5" spans="5:5">
      <c r="E6425" s="126"/>
    </row>
    <row r="6426" s="64" customFormat="1" ht="13.5" spans="5:5">
      <c r="E6426" s="126"/>
    </row>
    <row r="6427" s="64" customFormat="1" ht="13.5" spans="5:5">
      <c r="E6427" s="126"/>
    </row>
    <row r="6428" s="64" customFormat="1" ht="13.5" spans="5:5">
      <c r="E6428" s="126"/>
    </row>
    <row r="6429" s="64" customFormat="1" ht="13.5" spans="5:5">
      <c r="E6429" s="126"/>
    </row>
    <row r="6430" s="64" customFormat="1" ht="13.5" spans="5:5">
      <c r="E6430" s="126"/>
    </row>
    <row r="6431" s="64" customFormat="1" ht="13.5" spans="5:5">
      <c r="E6431" s="126"/>
    </row>
    <row r="6432" s="64" customFormat="1" ht="13.5" spans="5:5">
      <c r="E6432" s="126"/>
    </row>
    <row r="6433" s="64" customFormat="1" ht="13.5" spans="5:5">
      <c r="E6433" s="126"/>
    </row>
    <row r="6434" s="64" customFormat="1" ht="13.5" spans="5:5">
      <c r="E6434" s="126"/>
    </row>
    <row r="6435" s="64" customFormat="1" ht="13.5" spans="5:5">
      <c r="E6435" s="126"/>
    </row>
    <row r="6436" s="64" customFormat="1" ht="13.5" spans="5:5">
      <c r="E6436" s="126"/>
    </row>
    <row r="6437" s="64" customFormat="1" ht="13.5" spans="5:5">
      <c r="E6437" s="126"/>
    </row>
    <row r="6438" s="64" customFormat="1" ht="13.5" spans="5:5">
      <c r="E6438" s="126"/>
    </row>
    <row r="6439" s="64" customFormat="1" ht="13.5" spans="5:5">
      <c r="E6439" s="126"/>
    </row>
    <row r="6440" s="64" customFormat="1" ht="13.5" spans="5:5">
      <c r="E6440" s="126"/>
    </row>
    <row r="6441" s="64" customFormat="1" ht="13.5" spans="5:5">
      <c r="E6441" s="126"/>
    </row>
    <row r="6442" s="64" customFormat="1" ht="13.5" spans="5:5">
      <c r="E6442" s="126"/>
    </row>
    <row r="6443" s="64" customFormat="1" ht="13.5" spans="5:5">
      <c r="E6443" s="126"/>
    </row>
    <row r="6444" s="64" customFormat="1" ht="13.5" spans="5:5">
      <c r="E6444" s="126"/>
    </row>
    <row r="6445" s="64" customFormat="1" ht="13.5" spans="5:5">
      <c r="E6445" s="126"/>
    </row>
    <row r="6446" s="64" customFormat="1" ht="13.5" spans="5:5">
      <c r="E6446" s="126"/>
    </row>
    <row r="6447" s="64" customFormat="1" ht="13.5" spans="5:5">
      <c r="E6447" s="126"/>
    </row>
    <row r="6448" s="64" customFormat="1" ht="13.5" spans="5:5">
      <c r="E6448" s="126"/>
    </row>
    <row r="6449" s="64" customFormat="1" ht="13.5" spans="5:5">
      <c r="E6449" s="126"/>
    </row>
    <row r="6450" s="64" customFormat="1" ht="13.5" spans="5:5">
      <c r="E6450" s="126"/>
    </row>
    <row r="6451" s="64" customFormat="1" ht="13.5" spans="5:5">
      <c r="E6451" s="126"/>
    </row>
    <row r="6452" s="64" customFormat="1" ht="13.5" spans="5:5">
      <c r="E6452" s="126"/>
    </row>
    <row r="6453" s="64" customFormat="1" ht="13.5" spans="5:5">
      <c r="E6453" s="126"/>
    </row>
    <row r="6454" s="64" customFormat="1" ht="13.5" spans="5:5">
      <c r="E6454" s="126"/>
    </row>
    <row r="6455" s="64" customFormat="1" ht="13.5" spans="5:5">
      <c r="E6455" s="126"/>
    </row>
    <row r="6456" s="64" customFormat="1" ht="13.5" spans="5:5">
      <c r="E6456" s="126"/>
    </row>
    <row r="6457" s="64" customFormat="1" ht="13.5" spans="5:5">
      <c r="E6457" s="126"/>
    </row>
    <row r="6458" s="64" customFormat="1" ht="13.5" spans="5:5">
      <c r="E6458" s="126"/>
    </row>
    <row r="6459" s="64" customFormat="1" ht="13.5" spans="5:5">
      <c r="E6459" s="126"/>
    </row>
    <row r="6460" s="64" customFormat="1" ht="13.5" spans="5:5">
      <c r="E6460" s="126"/>
    </row>
    <row r="6461" s="64" customFormat="1" ht="13.5" spans="5:5">
      <c r="E6461" s="126"/>
    </row>
    <row r="6462" s="64" customFormat="1" ht="13.5" spans="5:5">
      <c r="E6462" s="126"/>
    </row>
    <row r="6463" s="64" customFormat="1" ht="13.5" spans="5:5">
      <c r="E6463" s="126"/>
    </row>
    <row r="6464" s="64" customFormat="1" ht="13.5" spans="5:5">
      <c r="E6464" s="126"/>
    </row>
    <row r="6465" s="64" customFormat="1" ht="13.5" spans="5:5">
      <c r="E6465" s="126"/>
    </row>
    <row r="6466" s="64" customFormat="1" ht="13.5" spans="5:5">
      <c r="E6466" s="126"/>
    </row>
    <row r="6467" s="64" customFormat="1" ht="13.5" spans="5:5">
      <c r="E6467" s="126"/>
    </row>
    <row r="6468" s="64" customFormat="1" ht="13.5" spans="5:5">
      <c r="E6468" s="126"/>
    </row>
    <row r="6469" s="64" customFormat="1" ht="13.5" spans="5:5">
      <c r="E6469" s="126"/>
    </row>
    <row r="6470" s="64" customFormat="1" ht="13.5" spans="5:5">
      <c r="E6470" s="126"/>
    </row>
    <row r="6471" s="64" customFormat="1" ht="13.5" spans="5:5">
      <c r="E6471" s="126"/>
    </row>
    <row r="6472" s="64" customFormat="1" ht="13.5" spans="5:5">
      <c r="E6472" s="126"/>
    </row>
    <row r="6473" s="64" customFormat="1" ht="13.5" spans="5:5">
      <c r="E6473" s="126"/>
    </row>
    <row r="6474" s="64" customFormat="1" ht="13.5" spans="5:5">
      <c r="E6474" s="126"/>
    </row>
    <row r="6475" s="64" customFormat="1" ht="13.5" spans="5:5">
      <c r="E6475" s="126"/>
    </row>
    <row r="6476" s="64" customFormat="1" ht="13.5" spans="5:5">
      <c r="E6476" s="126"/>
    </row>
    <row r="6477" s="64" customFormat="1" ht="13.5" spans="5:5">
      <c r="E6477" s="126"/>
    </row>
    <row r="6478" s="64" customFormat="1" ht="13.5" spans="5:5">
      <c r="E6478" s="126"/>
    </row>
    <row r="6479" s="64" customFormat="1" ht="13.5" spans="5:5">
      <c r="E6479" s="126"/>
    </row>
    <row r="6480" s="64" customFormat="1" ht="13.5" spans="5:5">
      <c r="E6480" s="126"/>
    </row>
    <row r="6481" s="64" customFormat="1" ht="13.5" spans="5:5">
      <c r="E6481" s="126"/>
    </row>
    <row r="6482" s="64" customFormat="1" ht="13.5" spans="5:5">
      <c r="E6482" s="126"/>
    </row>
    <row r="6483" s="64" customFormat="1" ht="13.5" spans="5:5">
      <c r="E6483" s="126"/>
    </row>
    <row r="6484" s="64" customFormat="1" ht="13.5" spans="5:5">
      <c r="E6484" s="126"/>
    </row>
    <row r="6485" s="64" customFormat="1" ht="13.5" spans="5:5">
      <c r="E6485" s="126"/>
    </row>
    <row r="6486" s="64" customFormat="1" ht="13.5" spans="5:5">
      <c r="E6486" s="126"/>
    </row>
    <row r="6487" s="64" customFormat="1" ht="13.5" spans="5:5">
      <c r="E6487" s="126"/>
    </row>
    <row r="6488" s="64" customFormat="1" ht="13.5" spans="5:5">
      <c r="E6488" s="126"/>
    </row>
    <row r="6489" s="64" customFormat="1" ht="13.5" spans="5:5">
      <c r="E6489" s="126"/>
    </row>
    <row r="6490" s="64" customFormat="1" ht="13.5" spans="5:5">
      <c r="E6490" s="126"/>
    </row>
    <row r="6491" s="64" customFormat="1" ht="13.5" spans="5:5">
      <c r="E6491" s="126"/>
    </row>
    <row r="6492" s="64" customFormat="1" ht="13.5" spans="5:5">
      <c r="E6492" s="126"/>
    </row>
    <row r="6493" s="64" customFormat="1" ht="13.5" spans="5:5">
      <c r="E6493" s="126"/>
    </row>
    <row r="6494" s="64" customFormat="1" ht="13.5" spans="5:5">
      <c r="E6494" s="126"/>
    </row>
    <row r="6495" s="64" customFormat="1" ht="13.5" spans="5:5">
      <c r="E6495" s="126"/>
    </row>
    <row r="6496" s="64" customFormat="1" ht="13.5" spans="5:5">
      <c r="E6496" s="126"/>
    </row>
    <row r="6497" s="64" customFormat="1" ht="13.5" spans="5:5">
      <c r="E6497" s="126"/>
    </row>
    <row r="6498" s="64" customFormat="1" ht="13.5" spans="5:5">
      <c r="E6498" s="126"/>
    </row>
    <row r="6499" s="64" customFormat="1" ht="13.5" spans="5:5">
      <c r="E6499" s="126"/>
    </row>
    <row r="6500" s="64" customFormat="1" ht="13.5" spans="5:5">
      <c r="E6500" s="126"/>
    </row>
    <row r="6501" s="64" customFormat="1" ht="13.5" spans="5:5">
      <c r="E6501" s="126"/>
    </row>
    <row r="6502" s="64" customFormat="1" ht="13.5" spans="5:5">
      <c r="E6502" s="126"/>
    </row>
    <row r="6503" s="64" customFormat="1" ht="13.5" spans="5:5">
      <c r="E6503" s="126"/>
    </row>
    <row r="6504" s="64" customFormat="1" ht="13.5" spans="5:5">
      <c r="E6504" s="126"/>
    </row>
    <row r="6505" s="64" customFormat="1" ht="13.5" spans="5:5">
      <c r="E6505" s="126"/>
    </row>
    <row r="6506" s="64" customFormat="1" ht="13.5" spans="5:5">
      <c r="E6506" s="126"/>
    </row>
    <row r="6507" s="64" customFormat="1" ht="13.5" spans="5:5">
      <c r="E6507" s="126"/>
    </row>
    <row r="6508" s="64" customFormat="1" ht="13.5" spans="5:5">
      <c r="E6508" s="126"/>
    </row>
    <row r="6509" s="64" customFormat="1" ht="13.5" spans="5:5">
      <c r="E6509" s="126"/>
    </row>
    <row r="6510" s="64" customFormat="1" ht="13.5" spans="5:5">
      <c r="E6510" s="126"/>
    </row>
    <row r="6511" s="64" customFormat="1" ht="13.5" spans="5:5">
      <c r="E6511" s="126"/>
    </row>
    <row r="6512" s="64" customFormat="1" ht="13.5" spans="5:5">
      <c r="E6512" s="126"/>
    </row>
    <row r="6513" s="64" customFormat="1" ht="13.5" spans="5:5">
      <c r="E6513" s="126"/>
    </row>
    <row r="6514" s="64" customFormat="1" ht="13.5" spans="5:5">
      <c r="E6514" s="126"/>
    </row>
    <row r="6515" s="64" customFormat="1" ht="13.5" spans="5:5">
      <c r="E6515" s="126"/>
    </row>
    <row r="6516" s="64" customFormat="1" ht="13.5" spans="5:5">
      <c r="E6516" s="126"/>
    </row>
    <row r="6517" s="64" customFormat="1" ht="13.5" spans="5:5">
      <c r="E6517" s="126"/>
    </row>
    <row r="6518" s="64" customFormat="1" ht="13.5" spans="5:5">
      <c r="E6518" s="126"/>
    </row>
    <row r="6519" s="64" customFormat="1" ht="13.5" spans="5:5">
      <c r="E6519" s="126"/>
    </row>
    <row r="6520" s="64" customFormat="1" ht="13.5" spans="5:5">
      <c r="E6520" s="126"/>
    </row>
    <row r="6521" s="64" customFormat="1" ht="13.5" spans="5:5">
      <c r="E6521" s="126"/>
    </row>
    <row r="6522" s="64" customFormat="1" ht="13.5" spans="5:5">
      <c r="E6522" s="126"/>
    </row>
    <row r="6523" s="64" customFormat="1" ht="13.5" spans="5:5">
      <c r="E6523" s="126"/>
    </row>
    <row r="6524" s="64" customFormat="1" ht="13.5" spans="5:5">
      <c r="E6524" s="126"/>
    </row>
    <row r="6525" s="64" customFormat="1" ht="13.5" spans="5:5">
      <c r="E6525" s="126"/>
    </row>
    <row r="6526" s="64" customFormat="1" ht="13.5" spans="5:5">
      <c r="E6526" s="126"/>
    </row>
    <row r="6527" s="64" customFormat="1" ht="13.5" spans="5:5">
      <c r="E6527" s="126"/>
    </row>
    <row r="6528" s="64" customFormat="1" ht="13.5" spans="5:5">
      <c r="E6528" s="126"/>
    </row>
    <row r="6529" s="64" customFormat="1" ht="13.5" spans="5:5">
      <c r="E6529" s="126"/>
    </row>
    <row r="6530" s="64" customFormat="1" ht="13.5" spans="5:5">
      <c r="E6530" s="126"/>
    </row>
    <row r="6531" s="64" customFormat="1" ht="13.5" spans="5:5">
      <c r="E6531" s="126"/>
    </row>
    <row r="6532" s="64" customFormat="1" ht="13.5" spans="5:5">
      <c r="E6532" s="126"/>
    </row>
    <row r="6533" s="64" customFormat="1" ht="13.5" spans="5:5">
      <c r="E6533" s="126"/>
    </row>
    <row r="6534" s="64" customFormat="1" ht="13.5" spans="5:5">
      <c r="E6534" s="126"/>
    </row>
    <row r="6535" s="64" customFormat="1" ht="13.5" spans="5:5">
      <c r="E6535" s="126"/>
    </row>
    <row r="6536" s="64" customFormat="1" ht="13.5" spans="5:5">
      <c r="E6536" s="126"/>
    </row>
    <row r="6537" s="64" customFormat="1" ht="13.5" spans="5:5">
      <c r="E6537" s="126"/>
    </row>
    <row r="6538" s="64" customFormat="1" ht="13.5" spans="5:5">
      <c r="E6538" s="126"/>
    </row>
    <row r="6539" s="64" customFormat="1" ht="13.5" spans="5:5">
      <c r="E6539" s="126"/>
    </row>
    <row r="6540" s="64" customFormat="1" ht="13.5" spans="5:5">
      <c r="E6540" s="126"/>
    </row>
    <row r="6541" s="64" customFormat="1" ht="13.5" spans="5:5">
      <c r="E6541" s="126"/>
    </row>
    <row r="6542" s="64" customFormat="1" ht="13.5" spans="5:5">
      <c r="E6542" s="126"/>
    </row>
    <row r="6543" s="64" customFormat="1" ht="13.5" spans="5:5">
      <c r="E6543" s="126"/>
    </row>
    <row r="6544" s="64" customFormat="1" ht="13.5" spans="5:5">
      <c r="E6544" s="126"/>
    </row>
    <row r="6545" s="64" customFormat="1" ht="13.5" spans="5:5">
      <c r="E6545" s="126"/>
    </row>
    <row r="6546" s="64" customFormat="1" ht="13.5" spans="5:5">
      <c r="E6546" s="126"/>
    </row>
    <row r="6547" s="64" customFormat="1" ht="13.5" spans="5:5">
      <c r="E6547" s="126"/>
    </row>
    <row r="6548" s="64" customFormat="1" ht="13.5" spans="5:5">
      <c r="E6548" s="126"/>
    </row>
    <row r="6549" s="64" customFormat="1" ht="13.5" spans="5:5">
      <c r="E6549" s="126"/>
    </row>
    <row r="6550" s="64" customFormat="1" ht="13.5" spans="5:5">
      <c r="E6550" s="126"/>
    </row>
    <row r="6551" s="64" customFormat="1" ht="13.5" spans="5:5">
      <c r="E6551" s="126"/>
    </row>
    <row r="6552" s="64" customFormat="1" ht="13.5" spans="5:5">
      <c r="E6552" s="126"/>
    </row>
    <row r="6553" s="64" customFormat="1" ht="13.5" spans="5:5">
      <c r="E6553" s="126"/>
    </row>
    <row r="6554" s="64" customFormat="1" ht="13.5" spans="5:5">
      <c r="E6554" s="126"/>
    </row>
    <row r="6555" s="64" customFormat="1" ht="13.5" spans="5:5">
      <c r="E6555" s="126"/>
    </row>
    <row r="6556" s="64" customFormat="1" ht="13.5" spans="5:5">
      <c r="E6556" s="126"/>
    </row>
    <row r="6557" s="64" customFormat="1" ht="13.5" spans="5:5">
      <c r="E6557" s="126"/>
    </row>
    <row r="6558" s="64" customFormat="1" ht="13.5" spans="5:5">
      <c r="E6558" s="126"/>
    </row>
    <row r="6559" s="64" customFormat="1" ht="13.5" spans="5:5">
      <c r="E6559" s="126"/>
    </row>
    <row r="6560" s="64" customFormat="1" ht="13.5" spans="5:5">
      <c r="E6560" s="126"/>
    </row>
    <row r="6561" s="64" customFormat="1" ht="13.5" spans="5:5">
      <c r="E6561" s="126"/>
    </row>
    <row r="6562" s="64" customFormat="1" ht="13.5" spans="5:5">
      <c r="E6562" s="126"/>
    </row>
    <row r="6563" s="64" customFormat="1" ht="13.5" spans="5:5">
      <c r="E6563" s="126"/>
    </row>
    <row r="6564" s="64" customFormat="1" ht="13.5" spans="5:5">
      <c r="E6564" s="126"/>
    </row>
    <row r="6565" s="64" customFormat="1" ht="13.5" spans="5:5">
      <c r="E6565" s="126"/>
    </row>
    <row r="6566" s="64" customFormat="1" ht="13.5" spans="5:5">
      <c r="E6566" s="126"/>
    </row>
    <row r="6567" s="64" customFormat="1" ht="13.5" spans="5:5">
      <c r="E6567" s="126"/>
    </row>
    <row r="6568" s="64" customFormat="1" ht="13.5" spans="5:5">
      <c r="E6568" s="126"/>
    </row>
    <row r="6569" s="64" customFormat="1" ht="13.5" spans="5:5">
      <c r="E6569" s="126"/>
    </row>
    <row r="6570" s="64" customFormat="1" ht="13.5" spans="5:5">
      <c r="E6570" s="126"/>
    </row>
    <row r="6571" s="64" customFormat="1" ht="13.5" spans="5:5">
      <c r="E6571" s="126"/>
    </row>
    <row r="6572" s="64" customFormat="1" ht="13.5" spans="5:5">
      <c r="E6572" s="126"/>
    </row>
    <row r="6573" s="64" customFormat="1" ht="13.5" spans="5:5">
      <c r="E6573" s="126"/>
    </row>
    <row r="6574" s="64" customFormat="1" ht="13.5" spans="5:5">
      <c r="E6574" s="126"/>
    </row>
    <row r="6575" s="64" customFormat="1" ht="13.5" spans="5:5">
      <c r="E6575" s="126"/>
    </row>
    <row r="6576" s="64" customFormat="1" ht="13.5" spans="5:5">
      <c r="E6576" s="126"/>
    </row>
    <row r="6577" s="64" customFormat="1" ht="13.5" spans="5:5">
      <c r="E6577" s="126"/>
    </row>
    <row r="6578" s="64" customFormat="1" ht="13.5" spans="5:5">
      <c r="E6578" s="126"/>
    </row>
    <row r="6579" s="64" customFormat="1" ht="13.5" spans="5:5">
      <c r="E6579" s="126"/>
    </row>
    <row r="6580" s="64" customFormat="1" ht="13.5" spans="5:5">
      <c r="E6580" s="126"/>
    </row>
    <row r="6581" s="64" customFormat="1" ht="13.5" spans="5:5">
      <c r="E6581" s="126"/>
    </row>
    <row r="6582" s="64" customFormat="1" ht="13.5" spans="5:5">
      <c r="E6582" s="126"/>
    </row>
    <row r="6583" s="64" customFormat="1" ht="13.5" spans="5:5">
      <c r="E6583" s="126"/>
    </row>
    <row r="6584" s="64" customFormat="1" ht="13.5" spans="5:5">
      <c r="E6584" s="126"/>
    </row>
    <row r="6585" s="64" customFormat="1" ht="13.5" spans="5:5">
      <c r="E6585" s="126"/>
    </row>
    <row r="6586" s="64" customFormat="1" ht="13.5" spans="5:5">
      <c r="E6586" s="126"/>
    </row>
    <row r="6587" s="64" customFormat="1" ht="13.5" spans="5:5">
      <c r="E6587" s="126"/>
    </row>
    <row r="6588" s="64" customFormat="1" ht="13.5" spans="5:5">
      <c r="E6588" s="126"/>
    </row>
    <row r="6589" s="64" customFormat="1" ht="13.5" spans="5:5">
      <c r="E6589" s="126"/>
    </row>
    <row r="6590" s="64" customFormat="1" ht="13.5" spans="5:5">
      <c r="E6590" s="126"/>
    </row>
    <row r="6591" s="64" customFormat="1" ht="13.5" spans="5:5">
      <c r="E6591" s="126"/>
    </row>
    <row r="6592" s="64" customFormat="1" ht="13.5" spans="5:5">
      <c r="E6592" s="126"/>
    </row>
    <row r="6593" s="64" customFormat="1" ht="13.5" spans="5:5">
      <c r="E6593" s="126"/>
    </row>
    <row r="6594" s="64" customFormat="1" ht="13.5" spans="5:5">
      <c r="E6594" s="126"/>
    </row>
    <row r="6595" s="64" customFormat="1" ht="13.5" spans="5:5">
      <c r="E6595" s="126"/>
    </row>
    <row r="6596" s="64" customFormat="1" ht="13.5" spans="5:5">
      <c r="E6596" s="126"/>
    </row>
    <row r="6597" s="64" customFormat="1" ht="13.5" spans="5:5">
      <c r="E6597" s="126"/>
    </row>
    <row r="6598" s="64" customFormat="1" ht="13.5" spans="5:5">
      <c r="E6598" s="126"/>
    </row>
    <row r="6599" s="64" customFormat="1" ht="13.5" spans="5:5">
      <c r="E6599" s="126"/>
    </row>
    <row r="6600" s="64" customFormat="1" ht="13.5" spans="5:5">
      <c r="E6600" s="126"/>
    </row>
    <row r="6601" s="64" customFormat="1" ht="13.5" spans="5:5">
      <c r="E6601" s="126"/>
    </row>
    <row r="6602" s="64" customFormat="1" ht="13.5" spans="5:5">
      <c r="E6602" s="126"/>
    </row>
    <row r="6603" s="64" customFormat="1" ht="13.5" spans="5:5">
      <c r="E6603" s="126"/>
    </row>
    <row r="6604" s="64" customFormat="1" ht="13.5" spans="5:5">
      <c r="E6604" s="126"/>
    </row>
    <row r="6605" s="64" customFormat="1" ht="13.5" spans="5:5">
      <c r="E6605" s="126"/>
    </row>
    <row r="6606" s="64" customFormat="1" ht="13.5" spans="5:5">
      <c r="E6606" s="126"/>
    </row>
    <row r="6607" s="64" customFormat="1" ht="13.5" spans="5:5">
      <c r="E6607" s="126"/>
    </row>
    <row r="6608" s="64" customFormat="1" ht="13.5" spans="5:5">
      <c r="E6608" s="126"/>
    </row>
    <row r="6609" s="64" customFormat="1" ht="13.5" spans="5:5">
      <c r="E6609" s="126"/>
    </row>
    <row r="6610" s="64" customFormat="1" ht="13.5" spans="5:5">
      <c r="E6610" s="126"/>
    </row>
    <row r="6611" s="64" customFormat="1" ht="13.5" spans="5:5">
      <c r="E6611" s="126"/>
    </row>
    <row r="6612" s="64" customFormat="1" ht="13.5" spans="5:5">
      <c r="E6612" s="126"/>
    </row>
    <row r="6613" s="64" customFormat="1" ht="13.5" spans="5:5">
      <c r="E6613" s="126"/>
    </row>
    <row r="6614" s="64" customFormat="1" ht="13.5" spans="5:5">
      <c r="E6614" s="126"/>
    </row>
    <row r="6615" s="64" customFormat="1" ht="13.5" spans="5:5">
      <c r="E6615" s="126"/>
    </row>
    <row r="6616" s="64" customFormat="1" ht="13.5" spans="5:5">
      <c r="E6616" s="126"/>
    </row>
    <row r="6617" s="64" customFormat="1" ht="13.5" spans="5:5">
      <c r="E6617" s="126"/>
    </row>
    <row r="6618" s="64" customFormat="1" ht="13.5" spans="5:5">
      <c r="E6618" s="126"/>
    </row>
    <row r="6619" s="64" customFormat="1" ht="13.5" spans="5:5">
      <c r="E6619" s="126"/>
    </row>
    <row r="6620" s="64" customFormat="1" ht="13.5" spans="5:5">
      <c r="E6620" s="126"/>
    </row>
    <row r="6621" s="64" customFormat="1" ht="13.5" spans="5:5">
      <c r="E6621" s="126"/>
    </row>
    <row r="6622" s="64" customFormat="1" ht="13.5" spans="5:5">
      <c r="E6622" s="126"/>
    </row>
    <row r="6623" s="64" customFormat="1" ht="13.5" spans="5:5">
      <c r="E6623" s="126"/>
    </row>
    <row r="6624" s="64" customFormat="1" ht="13.5" spans="5:5">
      <c r="E6624" s="126"/>
    </row>
    <row r="6625" s="64" customFormat="1" ht="13.5" spans="5:5">
      <c r="E6625" s="126"/>
    </row>
    <row r="6626" s="64" customFormat="1" ht="13.5" spans="5:5">
      <c r="E6626" s="126"/>
    </row>
    <row r="6627" s="64" customFormat="1" ht="13.5" spans="5:5">
      <c r="E6627" s="126"/>
    </row>
    <row r="6628" s="64" customFormat="1" ht="13.5" spans="5:5">
      <c r="E6628" s="126"/>
    </row>
    <row r="6629" s="64" customFormat="1" ht="13.5" spans="5:5">
      <c r="E6629" s="126"/>
    </row>
    <row r="6630" s="64" customFormat="1" ht="13.5" spans="5:5">
      <c r="E6630" s="126"/>
    </row>
    <row r="6631" s="64" customFormat="1" ht="13.5" spans="5:5">
      <c r="E6631" s="126"/>
    </row>
    <row r="6632" s="64" customFormat="1" ht="13.5" spans="5:5">
      <c r="E6632" s="126"/>
    </row>
    <row r="6633" s="64" customFormat="1" ht="13.5" spans="5:5">
      <c r="E6633" s="126"/>
    </row>
    <row r="6634" s="64" customFormat="1" ht="13.5" spans="5:5">
      <c r="E6634" s="126"/>
    </row>
    <row r="6635" s="64" customFormat="1" ht="13.5" spans="5:5">
      <c r="E6635" s="126"/>
    </row>
    <row r="6636" s="64" customFormat="1" ht="13.5" spans="5:5">
      <c r="E6636" s="126"/>
    </row>
    <row r="6637" s="64" customFormat="1" ht="13.5" spans="5:5">
      <c r="E6637" s="126"/>
    </row>
    <row r="6638" s="64" customFormat="1" ht="13.5" spans="5:5">
      <c r="E6638" s="126"/>
    </row>
    <row r="6639" s="64" customFormat="1" ht="13.5" spans="5:5">
      <c r="E6639" s="126"/>
    </row>
    <row r="6640" s="64" customFormat="1" ht="13.5" spans="5:5">
      <c r="E6640" s="126"/>
    </row>
    <row r="6641" s="64" customFormat="1" ht="13.5" spans="5:5">
      <c r="E6641" s="126"/>
    </row>
    <row r="6642" s="64" customFormat="1" ht="13.5" spans="5:5">
      <c r="E6642" s="126"/>
    </row>
    <row r="6643" s="64" customFormat="1" ht="13.5" spans="5:5">
      <c r="E6643" s="126"/>
    </row>
    <row r="6644" s="64" customFormat="1" ht="13.5" spans="5:5">
      <c r="E6644" s="126"/>
    </row>
    <row r="6645" s="64" customFormat="1" ht="13.5" spans="5:5">
      <c r="E6645" s="126"/>
    </row>
    <row r="6646" s="64" customFormat="1" ht="13.5" spans="5:5">
      <c r="E6646" s="126"/>
    </row>
    <row r="6647" s="64" customFormat="1" ht="13.5" spans="5:5">
      <c r="E6647" s="126"/>
    </row>
    <row r="6648" s="64" customFormat="1" ht="13.5" spans="5:5">
      <c r="E6648" s="126"/>
    </row>
    <row r="6649" s="64" customFormat="1" ht="13.5" spans="5:5">
      <c r="E6649" s="126"/>
    </row>
    <row r="6650" s="64" customFormat="1" ht="13.5" spans="5:5">
      <c r="E6650" s="126"/>
    </row>
    <row r="6651" s="64" customFormat="1" ht="13.5" spans="5:5">
      <c r="E6651" s="126"/>
    </row>
    <row r="6652" s="64" customFormat="1" ht="13.5" spans="5:5">
      <c r="E6652" s="126"/>
    </row>
    <row r="6653" s="64" customFormat="1" ht="13.5" spans="5:5">
      <c r="E6653" s="126"/>
    </row>
    <row r="6654" s="64" customFormat="1" ht="13.5" spans="5:5">
      <c r="E6654" s="126"/>
    </row>
    <row r="6655" s="64" customFormat="1" ht="13.5" spans="5:5">
      <c r="E6655" s="126"/>
    </row>
    <row r="6656" s="64" customFormat="1" ht="13.5" spans="5:5">
      <c r="E6656" s="126"/>
    </row>
    <row r="6657" s="64" customFormat="1" ht="13.5" spans="5:5">
      <c r="E6657" s="126"/>
    </row>
    <row r="6658" s="64" customFormat="1" ht="13.5" spans="5:5">
      <c r="E6658" s="126"/>
    </row>
    <row r="6659" s="64" customFormat="1" ht="13.5" spans="5:5">
      <c r="E6659" s="126"/>
    </row>
    <row r="6660" s="64" customFormat="1" ht="13.5" spans="5:5">
      <c r="E6660" s="126"/>
    </row>
    <row r="6661" s="64" customFormat="1" ht="13.5" spans="5:5">
      <c r="E6661" s="126"/>
    </row>
    <row r="6662" s="64" customFormat="1" ht="13.5" spans="5:5">
      <c r="E6662" s="126"/>
    </row>
    <row r="6663" s="64" customFormat="1" ht="13.5" spans="5:5">
      <c r="E6663" s="126"/>
    </row>
    <row r="6664" s="64" customFormat="1" ht="13.5" spans="5:5">
      <c r="E6664" s="126"/>
    </row>
    <row r="6665" s="64" customFormat="1" ht="13.5" spans="5:5">
      <c r="E6665" s="126"/>
    </row>
    <row r="6666" s="64" customFormat="1" ht="13.5" spans="5:5">
      <c r="E6666" s="126"/>
    </row>
    <row r="6667" s="64" customFormat="1" ht="13.5" spans="5:5">
      <c r="E6667" s="126"/>
    </row>
    <row r="6668" s="64" customFormat="1" ht="13.5" spans="5:5">
      <c r="E6668" s="126"/>
    </row>
    <row r="6669" s="64" customFormat="1" ht="13.5" spans="5:5">
      <c r="E6669" s="126"/>
    </row>
    <row r="6670" s="64" customFormat="1" ht="13.5" spans="5:5">
      <c r="E6670" s="126"/>
    </row>
    <row r="6671" s="64" customFormat="1" ht="13.5" spans="5:5">
      <c r="E6671" s="126"/>
    </row>
    <row r="6672" s="64" customFormat="1" ht="13.5" spans="5:5">
      <c r="E6672" s="126"/>
    </row>
    <row r="6673" s="64" customFormat="1" ht="13.5" spans="5:5">
      <c r="E6673" s="126"/>
    </row>
    <row r="6674" s="64" customFormat="1" ht="13.5" spans="5:5">
      <c r="E6674" s="126"/>
    </row>
    <row r="6675" s="64" customFormat="1" ht="13.5" spans="5:5">
      <c r="E6675" s="126"/>
    </row>
    <row r="6676" s="64" customFormat="1" ht="13.5" spans="5:5">
      <c r="E6676" s="126"/>
    </row>
    <row r="6677" s="64" customFormat="1" ht="13.5" spans="5:5">
      <c r="E6677" s="126"/>
    </row>
    <row r="6678" s="64" customFormat="1" ht="13.5" spans="5:5">
      <c r="E6678" s="126"/>
    </row>
    <row r="6679" s="64" customFormat="1" ht="13.5" spans="5:5">
      <c r="E6679" s="126"/>
    </row>
    <row r="6680" s="64" customFormat="1" ht="13.5" spans="5:5">
      <c r="E6680" s="126"/>
    </row>
    <row r="6681" s="64" customFormat="1" ht="13.5" spans="5:5">
      <c r="E6681" s="126"/>
    </row>
    <row r="6682" s="64" customFormat="1" ht="13.5" spans="5:5">
      <c r="E6682" s="126"/>
    </row>
    <row r="6683" s="64" customFormat="1" ht="13.5" spans="5:5">
      <c r="E6683" s="126"/>
    </row>
    <row r="6684" s="64" customFormat="1" ht="13.5" spans="5:5">
      <c r="E6684" s="126"/>
    </row>
    <row r="6685" s="64" customFormat="1" ht="13.5" spans="5:5">
      <c r="E6685" s="126"/>
    </row>
    <row r="6686" s="64" customFormat="1" ht="13.5" spans="5:5">
      <c r="E6686" s="126"/>
    </row>
    <row r="6687" s="64" customFormat="1" ht="13.5" spans="5:5">
      <c r="E6687" s="126"/>
    </row>
    <row r="6688" s="64" customFormat="1" ht="13.5" spans="5:5">
      <c r="E6688" s="126"/>
    </row>
    <row r="6689" s="64" customFormat="1" ht="13.5" spans="5:5">
      <c r="E6689" s="126"/>
    </row>
    <row r="6690" s="64" customFormat="1" ht="13.5" spans="5:5">
      <c r="E6690" s="126"/>
    </row>
    <row r="6691" s="64" customFormat="1" ht="13.5" spans="5:5">
      <c r="E6691" s="126"/>
    </row>
    <row r="6692" s="64" customFormat="1" ht="13.5" spans="5:5">
      <c r="E6692" s="126"/>
    </row>
    <row r="6693" s="64" customFormat="1" ht="13.5" spans="5:5">
      <c r="E6693" s="126"/>
    </row>
    <row r="6694" s="64" customFormat="1" ht="13.5" spans="5:5">
      <c r="E6694" s="126"/>
    </row>
    <row r="6695" s="64" customFormat="1" ht="13.5" spans="5:5">
      <c r="E6695" s="126"/>
    </row>
    <row r="6696" s="64" customFormat="1" ht="13.5" spans="5:5">
      <c r="E6696" s="126"/>
    </row>
    <row r="6697" s="64" customFormat="1" ht="13.5" spans="5:5">
      <c r="E6697" s="126"/>
    </row>
    <row r="6698" s="64" customFormat="1" ht="13.5" spans="5:5">
      <c r="E6698" s="126"/>
    </row>
    <row r="6699" s="64" customFormat="1" ht="13.5" spans="5:5">
      <c r="E6699" s="126"/>
    </row>
    <row r="6700" s="64" customFormat="1" ht="13.5" spans="5:5">
      <c r="E6700" s="126"/>
    </row>
    <row r="6701" s="64" customFormat="1" ht="13.5" spans="5:5">
      <c r="E6701" s="126"/>
    </row>
    <row r="6702" s="64" customFormat="1" ht="13.5" spans="5:5">
      <c r="E6702" s="126"/>
    </row>
    <row r="6703" s="64" customFormat="1" ht="13.5" spans="5:5">
      <c r="E6703" s="126"/>
    </row>
    <row r="6704" s="64" customFormat="1" ht="13.5" spans="5:5">
      <c r="E6704" s="126"/>
    </row>
    <row r="6705" s="64" customFormat="1" ht="13.5" spans="5:5">
      <c r="E6705" s="126"/>
    </row>
    <row r="6706" s="64" customFormat="1" ht="13.5" spans="5:5">
      <c r="E6706" s="126"/>
    </row>
    <row r="6707" s="64" customFormat="1" ht="13.5" spans="5:5">
      <c r="E6707" s="126"/>
    </row>
    <row r="6708" s="64" customFormat="1" ht="13.5" spans="5:5">
      <c r="E6708" s="126"/>
    </row>
    <row r="6709" s="64" customFormat="1" ht="13.5" spans="5:5">
      <c r="E6709" s="126"/>
    </row>
    <row r="6710" s="64" customFormat="1" ht="13.5" spans="5:5">
      <c r="E6710" s="126"/>
    </row>
    <row r="6711" s="64" customFormat="1" ht="13.5" spans="5:5">
      <c r="E6711" s="126"/>
    </row>
    <row r="6712" s="64" customFormat="1" ht="13.5" spans="5:5">
      <c r="E6712" s="126"/>
    </row>
    <row r="6713" s="64" customFormat="1" ht="13.5" spans="5:5">
      <c r="E6713" s="126"/>
    </row>
    <row r="6714" s="64" customFormat="1" ht="13.5" spans="5:5">
      <c r="E6714" s="126"/>
    </row>
    <row r="6715" s="64" customFormat="1" ht="13.5" spans="5:5">
      <c r="E6715" s="126"/>
    </row>
    <row r="6716" s="64" customFormat="1" ht="13.5" spans="5:5">
      <c r="E6716" s="126"/>
    </row>
    <row r="6717" s="64" customFormat="1" ht="13.5" spans="5:5">
      <c r="E6717" s="126"/>
    </row>
    <row r="6718" s="64" customFormat="1" ht="13.5" spans="5:5">
      <c r="E6718" s="126"/>
    </row>
    <row r="6719" s="64" customFormat="1" ht="13.5" spans="5:5">
      <c r="E6719" s="126"/>
    </row>
    <row r="6720" s="64" customFormat="1" ht="13.5" spans="5:5">
      <c r="E6720" s="126"/>
    </row>
    <row r="6721" s="64" customFormat="1" ht="13.5" spans="5:5">
      <c r="E6721" s="126"/>
    </row>
    <row r="6722" s="64" customFormat="1" ht="13.5" spans="5:5">
      <c r="E6722" s="126"/>
    </row>
    <row r="6723" s="64" customFormat="1" ht="13.5" spans="5:5">
      <c r="E6723" s="126"/>
    </row>
    <row r="6724" s="64" customFormat="1" ht="13.5" spans="5:5">
      <c r="E6724" s="126"/>
    </row>
    <row r="6725" s="64" customFormat="1" ht="13.5" spans="5:5">
      <c r="E6725" s="126"/>
    </row>
    <row r="6726" s="64" customFormat="1" ht="13.5" spans="5:5">
      <c r="E6726" s="126"/>
    </row>
    <row r="6727" s="64" customFormat="1" ht="13.5" spans="5:5">
      <c r="E6727" s="126"/>
    </row>
    <row r="6728" s="64" customFormat="1" ht="13.5" spans="5:5">
      <c r="E6728" s="126"/>
    </row>
    <row r="6729" s="64" customFormat="1" ht="13.5" spans="5:5">
      <c r="E6729" s="126"/>
    </row>
    <row r="6730" s="64" customFormat="1" ht="13.5" spans="5:5">
      <c r="E6730" s="126"/>
    </row>
    <row r="6731" s="64" customFormat="1" ht="13.5" spans="5:5">
      <c r="E6731" s="126"/>
    </row>
    <row r="6732" s="64" customFormat="1" ht="13.5" spans="5:5">
      <c r="E6732" s="126"/>
    </row>
    <row r="6733" s="64" customFormat="1" ht="13.5" spans="5:5">
      <c r="E6733" s="126"/>
    </row>
    <row r="6734" s="64" customFormat="1" ht="13.5" spans="5:5">
      <c r="E6734" s="126"/>
    </row>
    <row r="6735" s="64" customFormat="1" ht="13.5" spans="5:5">
      <c r="E6735" s="126"/>
    </row>
    <row r="6736" s="64" customFormat="1" ht="13.5" spans="5:5">
      <c r="E6736" s="126"/>
    </row>
    <row r="6737" s="64" customFormat="1" ht="13.5" spans="5:5">
      <c r="E6737" s="126"/>
    </row>
    <row r="6738" s="64" customFormat="1" ht="13.5" spans="5:5">
      <c r="E6738" s="126"/>
    </row>
    <row r="6739" s="64" customFormat="1" ht="13.5" spans="5:5">
      <c r="E6739" s="126"/>
    </row>
    <row r="6740" s="64" customFormat="1" ht="13.5" spans="5:5">
      <c r="E6740" s="126"/>
    </row>
    <row r="6741" s="64" customFormat="1" ht="13.5" spans="5:5">
      <c r="E6741" s="126"/>
    </row>
    <row r="6742" s="64" customFormat="1" ht="13.5" spans="5:5">
      <c r="E6742" s="126"/>
    </row>
    <row r="6743" s="64" customFormat="1" ht="13.5" spans="5:5">
      <c r="E6743" s="126"/>
    </row>
    <row r="6744" s="64" customFormat="1" ht="13.5" spans="5:5">
      <c r="E6744" s="126"/>
    </row>
    <row r="6745" s="64" customFormat="1" ht="13.5" spans="5:5">
      <c r="E6745" s="126"/>
    </row>
    <row r="6746" s="64" customFormat="1" ht="13.5" spans="5:5">
      <c r="E6746" s="126"/>
    </row>
    <row r="6747" s="64" customFormat="1" ht="13.5" spans="5:5">
      <c r="E6747" s="126"/>
    </row>
    <row r="6748" s="64" customFormat="1" ht="13.5" spans="5:5">
      <c r="E6748" s="126"/>
    </row>
    <row r="6749" s="64" customFormat="1" ht="13.5" spans="5:5">
      <c r="E6749" s="126"/>
    </row>
    <row r="6750" s="64" customFormat="1" ht="13.5" spans="5:5">
      <c r="E6750" s="126"/>
    </row>
    <row r="6751" s="64" customFormat="1" ht="13.5" spans="5:5">
      <c r="E6751" s="126"/>
    </row>
    <row r="6752" s="64" customFormat="1" ht="13.5" spans="5:5">
      <c r="E6752" s="126"/>
    </row>
    <row r="6753" s="64" customFormat="1" ht="13.5" spans="5:5">
      <c r="E6753" s="126"/>
    </row>
    <row r="6754" s="64" customFormat="1" ht="13.5" spans="5:5">
      <c r="E6754" s="126"/>
    </row>
    <row r="6755" s="64" customFormat="1" ht="13.5" spans="5:5">
      <c r="E6755" s="126"/>
    </row>
    <row r="6756" s="64" customFormat="1" ht="13.5" spans="5:5">
      <c r="E6756" s="126"/>
    </row>
    <row r="6757" s="64" customFormat="1" ht="13.5" spans="5:5">
      <c r="E6757" s="126"/>
    </row>
    <row r="6758" s="64" customFormat="1" ht="13.5" spans="5:5">
      <c r="E6758" s="126"/>
    </row>
    <row r="6759" s="64" customFormat="1" ht="13.5" spans="5:5">
      <c r="E6759" s="126"/>
    </row>
    <row r="6760" s="64" customFormat="1" ht="13.5" spans="5:5">
      <c r="E6760" s="126"/>
    </row>
    <row r="6761" s="64" customFormat="1" ht="13.5" spans="5:5">
      <c r="E6761" s="126"/>
    </row>
    <row r="6762" s="64" customFormat="1" ht="13.5" spans="5:5">
      <c r="E6762" s="126"/>
    </row>
    <row r="6763" s="64" customFormat="1" ht="13.5" spans="5:5">
      <c r="E6763" s="126"/>
    </row>
    <row r="6764" s="64" customFormat="1" ht="13.5" spans="5:5">
      <c r="E6764" s="126"/>
    </row>
    <row r="6765" s="64" customFormat="1" ht="13.5" spans="5:5">
      <c r="E6765" s="126"/>
    </row>
    <row r="6766" s="64" customFormat="1" ht="13.5" spans="5:5">
      <c r="E6766" s="126"/>
    </row>
    <row r="6767" s="64" customFormat="1" ht="13.5" spans="5:5">
      <c r="E6767" s="126"/>
    </row>
    <row r="6768" s="64" customFormat="1" ht="13.5" spans="5:5">
      <c r="E6768" s="126"/>
    </row>
    <row r="6769" s="64" customFormat="1" ht="13.5" spans="5:5">
      <c r="E6769" s="126"/>
    </row>
    <row r="6770" s="64" customFormat="1" ht="13.5" spans="5:5">
      <c r="E6770" s="126"/>
    </row>
    <row r="6771" s="64" customFormat="1" ht="13.5" spans="5:5">
      <c r="E6771" s="126"/>
    </row>
    <row r="6772" s="64" customFormat="1" ht="13.5" spans="5:5">
      <c r="E6772" s="126"/>
    </row>
    <row r="6773" s="64" customFormat="1" ht="13.5" spans="5:5">
      <c r="E6773" s="126"/>
    </row>
    <row r="6774" s="64" customFormat="1" ht="13.5" spans="5:5">
      <c r="E6774" s="126"/>
    </row>
    <row r="6775" s="64" customFormat="1" ht="13.5" spans="5:5">
      <c r="E6775" s="126"/>
    </row>
    <row r="6776" s="64" customFormat="1" ht="13.5" spans="5:5">
      <c r="E6776" s="126"/>
    </row>
    <row r="6777" s="64" customFormat="1" ht="13.5" spans="5:5">
      <c r="E6777" s="126"/>
    </row>
    <row r="6778" s="64" customFormat="1" ht="13.5" spans="5:5">
      <c r="E6778" s="126"/>
    </row>
    <row r="6779" s="64" customFormat="1" ht="13.5" spans="5:5">
      <c r="E6779" s="126"/>
    </row>
    <row r="6780" s="64" customFormat="1" ht="13.5" spans="5:5">
      <c r="E6780" s="126"/>
    </row>
    <row r="6781" s="64" customFormat="1" ht="13.5" spans="5:5">
      <c r="E6781" s="126"/>
    </row>
    <row r="6782" s="64" customFormat="1" ht="13.5" spans="5:5">
      <c r="E6782" s="126"/>
    </row>
    <row r="6783" s="64" customFormat="1" ht="13.5" spans="5:5">
      <c r="E6783" s="126"/>
    </row>
    <row r="6784" s="64" customFormat="1" ht="13.5" spans="5:5">
      <c r="E6784" s="126"/>
    </row>
    <row r="6785" s="64" customFormat="1" ht="13.5" spans="5:5">
      <c r="E6785" s="126"/>
    </row>
    <row r="6786" s="64" customFormat="1" ht="13.5" spans="5:5">
      <c r="E6786" s="126"/>
    </row>
    <row r="6787" s="64" customFormat="1" ht="13.5" spans="5:5">
      <c r="E6787" s="126"/>
    </row>
    <row r="6788" s="64" customFormat="1" ht="13.5" spans="5:5">
      <c r="E6788" s="126"/>
    </row>
    <row r="6789" s="64" customFormat="1" ht="13.5" spans="5:5">
      <c r="E6789" s="126"/>
    </row>
    <row r="6790" s="64" customFormat="1" ht="13.5" spans="5:5">
      <c r="E6790" s="126"/>
    </row>
    <row r="6791" s="64" customFormat="1" ht="13.5" spans="5:5">
      <c r="E6791" s="126"/>
    </row>
    <row r="6792" s="64" customFormat="1" ht="13.5" spans="5:5">
      <c r="E6792" s="126"/>
    </row>
    <row r="6793" s="64" customFormat="1" ht="13.5" spans="5:5">
      <c r="E6793" s="126"/>
    </row>
    <row r="6794" s="64" customFormat="1" ht="13.5" spans="5:5">
      <c r="E6794" s="126"/>
    </row>
    <row r="6795" s="64" customFormat="1" ht="13.5" spans="5:5">
      <c r="E6795" s="126"/>
    </row>
    <row r="6796" s="64" customFormat="1" ht="13.5" spans="5:5">
      <c r="E6796" s="126"/>
    </row>
    <row r="6797" s="64" customFormat="1" ht="13.5" spans="5:5">
      <c r="E6797" s="126"/>
    </row>
    <row r="6798" s="64" customFormat="1" ht="13.5" spans="5:5">
      <c r="E6798" s="126"/>
    </row>
    <row r="6799" s="64" customFormat="1" ht="13.5" spans="5:5">
      <c r="E6799" s="126"/>
    </row>
    <row r="6800" s="64" customFormat="1" ht="13.5" spans="5:5">
      <c r="E6800" s="126"/>
    </row>
    <row r="6801" s="64" customFormat="1" ht="13.5" spans="5:5">
      <c r="E6801" s="126"/>
    </row>
    <row r="6802" s="64" customFormat="1" ht="13.5" spans="5:5">
      <c r="E6802" s="126"/>
    </row>
    <row r="6803" s="64" customFormat="1" ht="13.5" spans="5:5">
      <c r="E6803" s="126"/>
    </row>
    <row r="6804" s="64" customFormat="1" ht="13.5" spans="5:5">
      <c r="E6804" s="126"/>
    </row>
    <row r="6805" s="64" customFormat="1" ht="13.5" spans="5:5">
      <c r="E6805" s="126"/>
    </row>
    <row r="6806" s="64" customFormat="1" ht="13.5" spans="5:5">
      <c r="E6806" s="126"/>
    </row>
    <row r="6807" s="64" customFormat="1" ht="13.5" spans="5:5">
      <c r="E6807" s="126"/>
    </row>
    <row r="6808" s="64" customFormat="1" ht="13.5" spans="5:5">
      <c r="E6808" s="126"/>
    </row>
    <row r="6809" s="64" customFormat="1" ht="13.5" spans="5:5">
      <c r="E6809" s="126"/>
    </row>
    <row r="6810" s="64" customFormat="1" ht="13.5" spans="5:5">
      <c r="E6810" s="126"/>
    </row>
    <row r="6811" s="64" customFormat="1" ht="13.5" spans="5:5">
      <c r="E6811" s="126"/>
    </row>
    <row r="6812" s="64" customFormat="1" ht="13.5" spans="5:5">
      <c r="E6812" s="126"/>
    </row>
    <row r="6813" s="64" customFormat="1" ht="13.5" spans="5:5">
      <c r="E6813" s="126"/>
    </row>
    <row r="6814" s="64" customFormat="1" ht="13.5" spans="5:5">
      <c r="E6814" s="126"/>
    </row>
    <row r="6815" s="64" customFormat="1" ht="13.5" spans="5:5">
      <c r="E6815" s="126"/>
    </row>
    <row r="6816" s="64" customFormat="1" ht="13.5" spans="5:5">
      <c r="E6816" s="126"/>
    </row>
    <row r="6817" s="64" customFormat="1" ht="13.5" spans="5:5">
      <c r="E6817" s="126"/>
    </row>
    <row r="6818" s="64" customFormat="1" ht="13.5" spans="5:5">
      <c r="E6818" s="126"/>
    </row>
    <row r="6819" s="64" customFormat="1" ht="13.5" spans="5:5">
      <c r="E6819" s="126"/>
    </row>
    <row r="6820" s="64" customFormat="1" ht="13.5" spans="5:5">
      <c r="E6820" s="126"/>
    </row>
    <row r="6821" s="64" customFormat="1" ht="13.5" spans="5:5">
      <c r="E6821" s="126"/>
    </row>
    <row r="6822" s="64" customFormat="1" ht="13.5" spans="5:5">
      <c r="E6822" s="126"/>
    </row>
    <row r="6823" s="64" customFormat="1" ht="13.5" spans="5:5">
      <c r="E6823" s="126"/>
    </row>
    <row r="6824" s="64" customFormat="1" ht="13.5" spans="5:5">
      <c r="E6824" s="126"/>
    </row>
    <row r="6825" s="64" customFormat="1" ht="13.5" spans="5:5">
      <c r="E6825" s="126"/>
    </row>
    <row r="6826" s="64" customFormat="1" ht="13.5" spans="5:5">
      <c r="E6826" s="126"/>
    </row>
    <row r="6827" s="64" customFormat="1" ht="13.5" spans="5:5">
      <c r="E6827" s="126"/>
    </row>
    <row r="6828" s="64" customFormat="1" ht="13.5" spans="5:5">
      <c r="E6828" s="126"/>
    </row>
    <row r="6829" s="64" customFormat="1" ht="13.5" spans="5:5">
      <c r="E6829" s="126"/>
    </row>
    <row r="6830" s="64" customFormat="1" ht="13.5" spans="5:5">
      <c r="E6830" s="126"/>
    </row>
    <row r="6831" s="64" customFormat="1" ht="13.5" spans="5:5">
      <c r="E6831" s="126"/>
    </row>
    <row r="6832" s="64" customFormat="1" ht="13.5" spans="5:5">
      <c r="E6832" s="126"/>
    </row>
    <row r="6833" s="64" customFormat="1" ht="13.5" spans="5:5">
      <c r="E6833" s="126"/>
    </row>
    <row r="6834" s="64" customFormat="1" ht="13.5" spans="5:5">
      <c r="E6834" s="126"/>
    </row>
    <row r="6835" s="64" customFormat="1" ht="13.5" spans="5:5">
      <c r="E6835" s="126"/>
    </row>
    <row r="6836" s="64" customFormat="1" ht="13.5" spans="5:5">
      <c r="E6836" s="126"/>
    </row>
    <row r="6837" s="64" customFormat="1" ht="13.5" spans="5:5">
      <c r="E6837" s="126"/>
    </row>
    <row r="6838" s="64" customFormat="1" ht="13.5" spans="5:5">
      <c r="E6838" s="126"/>
    </row>
    <row r="6839" s="64" customFormat="1" ht="13.5" spans="5:5">
      <c r="E6839" s="126"/>
    </row>
    <row r="6840" s="64" customFormat="1" ht="13.5" spans="5:5">
      <c r="E6840" s="126"/>
    </row>
    <row r="6841" s="64" customFormat="1" ht="13.5" spans="5:5">
      <c r="E6841" s="126"/>
    </row>
    <row r="6842" s="64" customFormat="1" ht="13.5" spans="5:5">
      <c r="E6842" s="126"/>
    </row>
    <row r="6843" s="64" customFormat="1" ht="13.5" spans="5:5">
      <c r="E6843" s="126"/>
    </row>
    <row r="6844" s="64" customFormat="1" ht="13.5" spans="5:5">
      <c r="E6844" s="126"/>
    </row>
    <row r="6845" s="64" customFormat="1" ht="13.5" spans="5:5">
      <c r="E6845" s="126"/>
    </row>
    <row r="6846" s="64" customFormat="1" ht="13.5" spans="5:5">
      <c r="E6846" s="126"/>
    </row>
    <row r="6847" s="64" customFormat="1" ht="13.5" spans="5:5">
      <c r="E6847" s="126"/>
    </row>
    <row r="6848" s="64" customFormat="1" ht="13.5" spans="5:5">
      <c r="E6848" s="126"/>
    </row>
    <row r="6849" s="64" customFormat="1" ht="13.5" spans="5:5">
      <c r="E6849" s="126"/>
    </row>
    <row r="6850" s="64" customFormat="1" ht="13.5" spans="5:5">
      <c r="E6850" s="126"/>
    </row>
    <row r="6851" s="64" customFormat="1" ht="13.5" spans="5:5">
      <c r="E6851" s="126"/>
    </row>
    <row r="6852" s="64" customFormat="1" ht="13.5" spans="5:5">
      <c r="E6852" s="126"/>
    </row>
    <row r="6853" s="64" customFormat="1" ht="13.5" spans="5:5">
      <c r="E6853" s="126"/>
    </row>
    <row r="6854" s="64" customFormat="1" ht="13.5" spans="5:5">
      <c r="E6854" s="126"/>
    </row>
    <row r="6855" s="64" customFormat="1" ht="13.5" spans="5:5">
      <c r="E6855" s="126"/>
    </row>
    <row r="6856" s="64" customFormat="1" ht="13.5" spans="5:5">
      <c r="E6856" s="126"/>
    </row>
    <row r="6857" s="64" customFormat="1" ht="13.5" spans="5:5">
      <c r="E6857" s="126"/>
    </row>
    <row r="6858" s="64" customFormat="1" ht="13.5" spans="5:5">
      <c r="E6858" s="126"/>
    </row>
    <row r="6859" s="64" customFormat="1" ht="13.5" spans="5:5">
      <c r="E6859" s="126"/>
    </row>
    <row r="6860" s="64" customFormat="1" ht="13.5" spans="5:5">
      <c r="E6860" s="126"/>
    </row>
    <row r="6861" s="64" customFormat="1" ht="13.5" spans="5:5">
      <c r="E6861" s="126"/>
    </row>
    <row r="6862" s="64" customFormat="1" ht="13.5" spans="5:5">
      <c r="E6862" s="126"/>
    </row>
    <row r="6863" s="64" customFormat="1" ht="13.5" spans="5:5">
      <c r="E6863" s="126"/>
    </row>
    <row r="6864" s="64" customFormat="1" ht="13.5" spans="5:5">
      <c r="E6864" s="126"/>
    </row>
    <row r="6865" s="64" customFormat="1" ht="13.5" spans="5:5">
      <c r="E6865" s="126"/>
    </row>
    <row r="6866" s="64" customFormat="1" ht="13.5" spans="5:5">
      <c r="E6866" s="126"/>
    </row>
    <row r="6867" s="64" customFormat="1" ht="13.5" spans="5:5">
      <c r="E6867" s="126"/>
    </row>
    <row r="6868" s="64" customFormat="1" ht="13.5" spans="5:5">
      <c r="E6868" s="126"/>
    </row>
    <row r="6869" s="64" customFormat="1" ht="13.5" spans="5:5">
      <c r="E6869" s="126"/>
    </row>
    <row r="6870" s="64" customFormat="1" ht="13.5" spans="5:5">
      <c r="E6870" s="126"/>
    </row>
    <row r="6871" s="64" customFormat="1" ht="13.5" spans="5:5">
      <c r="E6871" s="126"/>
    </row>
    <row r="6872" s="64" customFormat="1" ht="13.5" spans="5:5">
      <c r="E6872" s="126"/>
    </row>
    <row r="6873" s="64" customFormat="1" ht="13.5" spans="5:5">
      <c r="E6873" s="126"/>
    </row>
    <row r="6874" s="64" customFormat="1" ht="13.5" spans="5:5">
      <c r="E6874" s="126"/>
    </row>
    <row r="6875" s="64" customFormat="1" ht="13.5" spans="5:5">
      <c r="E6875" s="126"/>
    </row>
    <row r="6876" s="64" customFormat="1" ht="13.5" spans="5:5">
      <c r="E6876" s="126"/>
    </row>
    <row r="6877" s="64" customFormat="1" ht="13.5" spans="5:5">
      <c r="E6877" s="126"/>
    </row>
    <row r="6878" s="64" customFormat="1" ht="13.5" spans="5:5">
      <c r="E6878" s="126"/>
    </row>
    <row r="6879" s="64" customFormat="1" ht="13.5" spans="5:5">
      <c r="E6879" s="126"/>
    </row>
    <row r="6880" s="64" customFormat="1" ht="13.5" spans="5:5">
      <c r="E6880" s="126"/>
    </row>
    <row r="6881" s="64" customFormat="1" ht="13.5" spans="5:5">
      <c r="E6881" s="126"/>
    </row>
    <row r="6882" s="64" customFormat="1" ht="13.5" spans="5:5">
      <c r="E6882" s="126"/>
    </row>
    <row r="6883" s="64" customFormat="1" ht="13.5" spans="5:5">
      <c r="E6883" s="126"/>
    </row>
    <row r="6884" s="64" customFormat="1" ht="13.5" spans="5:5">
      <c r="E6884" s="126"/>
    </row>
    <row r="6885" s="64" customFormat="1" ht="13.5" spans="5:5">
      <c r="E6885" s="126"/>
    </row>
    <row r="6886" s="64" customFormat="1" ht="13.5" spans="5:5">
      <c r="E6886" s="126"/>
    </row>
    <row r="6887" s="64" customFormat="1" ht="13.5" spans="5:5">
      <c r="E6887" s="126"/>
    </row>
    <row r="6888" s="64" customFormat="1" ht="13.5" spans="5:5">
      <c r="E6888" s="126"/>
    </row>
    <row r="6889" s="64" customFormat="1" ht="13.5" spans="5:5">
      <c r="E6889" s="126"/>
    </row>
    <row r="6890" s="64" customFormat="1" ht="13.5" spans="5:5">
      <c r="E6890" s="126"/>
    </row>
    <row r="6891" s="64" customFormat="1" ht="13.5" spans="5:5">
      <c r="E6891" s="126"/>
    </row>
    <row r="6892" s="64" customFormat="1" ht="13.5" spans="5:5">
      <c r="E6892" s="126"/>
    </row>
    <row r="6893" s="64" customFormat="1" ht="13.5" spans="5:5">
      <c r="E6893" s="126"/>
    </row>
    <row r="6894" s="64" customFormat="1" ht="13.5" spans="5:5">
      <c r="E6894" s="126"/>
    </row>
    <row r="6895" s="64" customFormat="1" ht="13.5" spans="5:5">
      <c r="E6895" s="126"/>
    </row>
    <row r="6896" s="64" customFormat="1" ht="13.5" spans="5:5">
      <c r="E6896" s="126"/>
    </row>
    <row r="6897" s="64" customFormat="1" ht="13.5" spans="5:5">
      <c r="E6897" s="126"/>
    </row>
    <row r="6898" s="64" customFormat="1" ht="13.5" spans="5:5">
      <c r="E6898" s="126"/>
    </row>
    <row r="6899" s="64" customFormat="1" ht="13.5" spans="5:5">
      <c r="E6899" s="126"/>
    </row>
    <row r="6900" s="64" customFormat="1" ht="13.5" spans="5:5">
      <c r="E6900" s="126"/>
    </row>
    <row r="6901" s="64" customFormat="1" ht="13.5" spans="5:5">
      <c r="E6901" s="126"/>
    </row>
    <row r="6902" s="64" customFormat="1" ht="13.5" spans="5:5">
      <c r="E6902" s="126"/>
    </row>
    <row r="6903" s="64" customFormat="1" ht="13.5" spans="5:5">
      <c r="E6903" s="126"/>
    </row>
    <row r="6904" s="64" customFormat="1" ht="13.5" spans="5:5">
      <c r="E6904" s="126"/>
    </row>
    <row r="6905" s="64" customFormat="1" ht="13.5" spans="5:5">
      <c r="E6905" s="126"/>
    </row>
    <row r="6906" s="64" customFormat="1" ht="13.5" spans="5:5">
      <c r="E6906" s="126"/>
    </row>
    <row r="6907" s="64" customFormat="1" ht="13.5" spans="5:5">
      <c r="E6907" s="126"/>
    </row>
    <row r="6908" s="64" customFormat="1" ht="13.5" spans="5:5">
      <c r="E6908" s="126"/>
    </row>
    <row r="6909" s="64" customFormat="1" ht="13.5" spans="5:5">
      <c r="E6909" s="126"/>
    </row>
    <row r="6910" s="64" customFormat="1" ht="13.5" spans="5:5">
      <c r="E6910" s="126"/>
    </row>
    <row r="6911" s="64" customFormat="1" ht="13.5" spans="5:5">
      <c r="E6911" s="126"/>
    </row>
    <row r="6912" s="64" customFormat="1" ht="13.5" spans="5:5">
      <c r="E6912" s="126"/>
    </row>
    <row r="6913" s="64" customFormat="1" ht="13.5" spans="5:5">
      <c r="E6913" s="126"/>
    </row>
    <row r="6914" s="64" customFormat="1" ht="13.5" spans="5:5">
      <c r="E6914" s="126"/>
    </row>
    <row r="6915" s="64" customFormat="1" ht="13.5" spans="5:5">
      <c r="E6915" s="126"/>
    </row>
    <row r="6916" s="64" customFormat="1" ht="13.5" spans="5:5">
      <c r="E6916" s="126"/>
    </row>
    <row r="6917" s="64" customFormat="1" ht="13.5" spans="5:5">
      <c r="E6917" s="126"/>
    </row>
    <row r="6918" s="64" customFormat="1" ht="13.5" spans="5:5">
      <c r="E6918" s="126"/>
    </row>
    <row r="6919" s="64" customFormat="1" ht="13.5" spans="5:5">
      <c r="E6919" s="126"/>
    </row>
    <row r="6920" s="64" customFormat="1" ht="13.5" spans="5:5">
      <c r="E6920" s="126"/>
    </row>
    <row r="6921" s="64" customFormat="1" ht="13.5" spans="5:5">
      <c r="E6921" s="126"/>
    </row>
    <row r="6922" s="64" customFormat="1" ht="13.5" spans="5:5">
      <c r="E6922" s="126"/>
    </row>
    <row r="6923" s="64" customFormat="1" ht="13.5" spans="5:5">
      <c r="E6923" s="126"/>
    </row>
    <row r="6924" s="64" customFormat="1" ht="13.5" spans="5:5">
      <c r="E6924" s="126"/>
    </row>
    <row r="6925" s="64" customFormat="1" ht="13.5" spans="5:5">
      <c r="E6925" s="126"/>
    </row>
    <row r="6926" s="64" customFormat="1" ht="13.5" spans="5:5">
      <c r="E6926" s="126"/>
    </row>
    <row r="6927" s="64" customFormat="1" ht="13.5" spans="5:5">
      <c r="E6927" s="126"/>
    </row>
    <row r="6928" s="64" customFormat="1" ht="13.5" spans="5:5">
      <c r="E6928" s="126"/>
    </row>
    <row r="6929" s="64" customFormat="1" ht="13.5" spans="5:5">
      <c r="E6929" s="126"/>
    </row>
    <row r="6930" s="64" customFormat="1" ht="13.5" spans="5:5">
      <c r="E6930" s="126"/>
    </row>
    <row r="6931" s="64" customFormat="1" ht="13.5" spans="5:5">
      <c r="E6931" s="126"/>
    </row>
    <row r="6932" s="64" customFormat="1" ht="13.5" spans="5:5">
      <c r="E6932" s="126"/>
    </row>
    <row r="6933" s="64" customFormat="1" ht="13.5" spans="5:5">
      <c r="E6933" s="126"/>
    </row>
    <row r="6934" s="64" customFormat="1" ht="13.5" spans="5:5">
      <c r="E6934" s="126"/>
    </row>
    <row r="6935" s="64" customFormat="1" ht="13.5" spans="5:5">
      <c r="E6935" s="126"/>
    </row>
    <row r="6936" s="64" customFormat="1" ht="13.5" spans="5:5">
      <c r="E6936" s="126"/>
    </row>
    <row r="6937" s="64" customFormat="1" ht="13.5" spans="5:5">
      <c r="E6937" s="126"/>
    </row>
    <row r="6938" s="64" customFormat="1" ht="13.5" spans="5:5">
      <c r="E6938" s="126"/>
    </row>
    <row r="6939" s="64" customFormat="1" ht="13.5" spans="5:5">
      <c r="E6939" s="126"/>
    </row>
    <row r="6940" s="64" customFormat="1" ht="13.5" spans="5:5">
      <c r="E6940" s="126"/>
    </row>
    <row r="6941" s="64" customFormat="1" ht="13.5" spans="5:5">
      <c r="E6941" s="126"/>
    </row>
    <row r="6942" s="64" customFormat="1" ht="13.5" spans="5:5">
      <c r="E6942" s="126"/>
    </row>
    <row r="6943" s="64" customFormat="1" ht="13.5" spans="5:5">
      <c r="E6943" s="126"/>
    </row>
    <row r="6944" s="64" customFormat="1" ht="13.5" spans="5:5">
      <c r="E6944" s="126"/>
    </row>
    <row r="6945" s="64" customFormat="1" ht="13.5" spans="5:5">
      <c r="E6945" s="126"/>
    </row>
    <row r="6946" s="64" customFormat="1" ht="13.5" spans="5:5">
      <c r="E6946" s="126"/>
    </row>
    <row r="6947" s="64" customFormat="1" ht="13.5" spans="5:5">
      <c r="E6947" s="126"/>
    </row>
    <row r="6948" s="64" customFormat="1" ht="13.5" spans="5:5">
      <c r="E6948" s="126"/>
    </row>
    <row r="6949" s="64" customFormat="1" ht="13.5" spans="5:5">
      <c r="E6949" s="126"/>
    </row>
    <row r="6950" s="64" customFormat="1" ht="13.5" spans="5:5">
      <c r="E6950" s="126"/>
    </row>
    <row r="6951" s="64" customFormat="1" ht="13.5" spans="5:5">
      <c r="E6951" s="126"/>
    </row>
    <row r="6952" s="64" customFormat="1" ht="13.5" spans="5:5">
      <c r="E6952" s="126"/>
    </row>
    <row r="6953" s="64" customFormat="1" ht="13.5" spans="5:5">
      <c r="E6953" s="126"/>
    </row>
    <row r="6954" s="64" customFormat="1" ht="13.5" spans="5:5">
      <c r="E6954" s="126"/>
    </row>
    <row r="6955" s="64" customFormat="1" ht="13.5" spans="5:5">
      <c r="E6955" s="126"/>
    </row>
    <row r="6956" s="64" customFormat="1" ht="13.5" spans="5:5">
      <c r="E6956" s="126"/>
    </row>
    <row r="6957" s="64" customFormat="1" ht="13.5" spans="5:5">
      <c r="E6957" s="126"/>
    </row>
    <row r="6958" s="64" customFormat="1" ht="13.5" spans="5:5">
      <c r="E6958" s="126"/>
    </row>
    <row r="6959" s="64" customFormat="1" ht="13.5" spans="5:5">
      <c r="E6959" s="126"/>
    </row>
    <row r="6960" s="64" customFormat="1" ht="13.5" spans="5:5">
      <c r="E6960" s="126"/>
    </row>
    <row r="6961" s="64" customFormat="1" ht="13.5" spans="5:5">
      <c r="E6961" s="126"/>
    </row>
    <row r="6962" s="64" customFormat="1" ht="13.5" spans="5:5">
      <c r="E6962" s="126"/>
    </row>
    <row r="6963" s="64" customFormat="1" ht="13.5" spans="5:5">
      <c r="E6963" s="126"/>
    </row>
    <row r="6964" s="64" customFormat="1" ht="13.5" spans="5:5">
      <c r="E6964" s="126"/>
    </row>
    <row r="6965" s="64" customFormat="1" ht="13.5" spans="5:5">
      <c r="E6965" s="126"/>
    </row>
    <row r="6966" s="64" customFormat="1" ht="13.5" spans="5:5">
      <c r="E6966" s="126"/>
    </row>
    <row r="6967" s="64" customFormat="1" ht="13.5" spans="5:5">
      <c r="E6967" s="126"/>
    </row>
    <row r="6968" s="64" customFormat="1" ht="13.5" spans="5:5">
      <c r="E6968" s="126"/>
    </row>
    <row r="6969" s="64" customFormat="1" ht="13.5" spans="5:5">
      <c r="E6969" s="126"/>
    </row>
    <row r="6970" s="64" customFormat="1" ht="13.5" spans="5:5">
      <c r="E6970" s="126"/>
    </row>
    <row r="6971" s="64" customFormat="1" ht="13.5" spans="5:5">
      <c r="E6971" s="126"/>
    </row>
    <row r="6972" s="64" customFormat="1" ht="13.5" spans="5:5">
      <c r="E6972" s="126"/>
    </row>
    <row r="6973" s="64" customFormat="1" ht="13.5" spans="5:5">
      <c r="E6973" s="126"/>
    </row>
    <row r="6974" s="64" customFormat="1" ht="13.5" spans="5:5">
      <c r="E6974" s="126"/>
    </row>
    <row r="6975" s="64" customFormat="1" ht="13.5" spans="5:5">
      <c r="E6975" s="126"/>
    </row>
    <row r="6976" s="64" customFormat="1" ht="13.5" spans="5:5">
      <c r="E6976" s="126"/>
    </row>
    <row r="6977" s="64" customFormat="1" ht="13.5" spans="5:5">
      <c r="E6977" s="126"/>
    </row>
    <row r="6978" s="64" customFormat="1" ht="13.5" spans="5:5">
      <c r="E6978" s="126"/>
    </row>
    <row r="6979" s="64" customFormat="1" ht="13.5" spans="5:5">
      <c r="E6979" s="126"/>
    </row>
    <row r="6980" s="64" customFormat="1" ht="13.5" spans="5:5">
      <c r="E6980" s="126"/>
    </row>
    <row r="6981" s="64" customFormat="1" ht="13.5" spans="5:5">
      <c r="E6981" s="126"/>
    </row>
    <row r="6982" s="64" customFormat="1" ht="13.5" spans="5:5">
      <c r="E6982" s="126"/>
    </row>
    <row r="6983" s="64" customFormat="1" ht="13.5" spans="5:5">
      <c r="E6983" s="126"/>
    </row>
    <row r="6984" s="64" customFormat="1" ht="13.5" spans="5:5">
      <c r="E6984" s="126"/>
    </row>
    <row r="6985" s="64" customFormat="1" ht="13.5" spans="5:5">
      <c r="E6985" s="126"/>
    </row>
    <row r="6986" s="64" customFormat="1" ht="13.5" spans="5:5">
      <c r="E6986" s="126"/>
    </row>
    <row r="6987" s="64" customFormat="1" ht="13.5" spans="5:5">
      <c r="E6987" s="126"/>
    </row>
    <row r="6988" s="64" customFormat="1" ht="13.5" spans="5:5">
      <c r="E6988" s="126"/>
    </row>
    <row r="6989" s="64" customFormat="1" ht="13.5" spans="5:5">
      <c r="E6989" s="126"/>
    </row>
    <row r="6990" s="64" customFormat="1" ht="13.5" spans="5:5">
      <c r="E6990" s="126"/>
    </row>
    <row r="6991" s="64" customFormat="1" ht="13.5" spans="5:5">
      <c r="E6991" s="126"/>
    </row>
    <row r="6992" s="64" customFormat="1" ht="13.5" spans="5:5">
      <c r="E6992" s="126"/>
    </row>
    <row r="6993" s="64" customFormat="1" ht="13.5" spans="5:5">
      <c r="E6993" s="126"/>
    </row>
    <row r="6994" s="64" customFormat="1" ht="13.5" spans="5:5">
      <c r="E6994" s="126"/>
    </row>
    <row r="6995" s="64" customFormat="1" ht="13.5" spans="5:5">
      <c r="E6995" s="126"/>
    </row>
    <row r="6996" s="64" customFormat="1" ht="13.5" spans="5:5">
      <c r="E6996" s="126"/>
    </row>
    <row r="6997" s="64" customFormat="1" ht="13.5" spans="5:5">
      <c r="E6997" s="126"/>
    </row>
    <row r="6998" s="64" customFormat="1" ht="13.5" spans="5:5">
      <c r="E6998" s="126"/>
    </row>
    <row r="6999" s="64" customFormat="1" ht="13.5" spans="5:5">
      <c r="E6999" s="126"/>
    </row>
    <row r="7000" s="64" customFormat="1" ht="13.5" spans="5:5">
      <c r="E7000" s="126"/>
    </row>
    <row r="7001" s="64" customFormat="1" ht="13.5" spans="5:5">
      <c r="E7001" s="126"/>
    </row>
    <row r="7002" s="64" customFormat="1" ht="13.5" spans="5:5">
      <c r="E7002" s="126"/>
    </row>
    <row r="7003" s="64" customFormat="1" ht="13.5" spans="5:5">
      <c r="E7003" s="126"/>
    </row>
    <row r="7004" s="64" customFormat="1" ht="13.5" spans="5:5">
      <c r="E7004" s="126"/>
    </row>
    <row r="7005" s="64" customFormat="1" ht="13.5" spans="5:5">
      <c r="E7005" s="126"/>
    </row>
    <row r="7006" s="64" customFormat="1" ht="13.5" spans="5:5">
      <c r="E7006" s="126"/>
    </row>
    <row r="7007" s="64" customFormat="1" ht="13.5" spans="5:5">
      <c r="E7007" s="126"/>
    </row>
    <row r="7008" s="64" customFormat="1" ht="13.5" spans="5:5">
      <c r="E7008" s="126"/>
    </row>
    <row r="7009" s="64" customFormat="1" ht="13.5" spans="5:5">
      <c r="E7009" s="126"/>
    </row>
    <row r="7010" s="64" customFormat="1" ht="13.5" spans="5:5">
      <c r="E7010" s="126"/>
    </row>
    <row r="7011" s="64" customFormat="1" ht="13.5" spans="5:5">
      <c r="E7011" s="126"/>
    </row>
    <row r="7012" s="64" customFormat="1" ht="13.5" spans="5:5">
      <c r="E7012" s="126"/>
    </row>
    <row r="7013" s="64" customFormat="1" ht="13.5" spans="5:5">
      <c r="E7013" s="126"/>
    </row>
    <row r="7014" s="64" customFormat="1" ht="13.5" spans="5:5">
      <c r="E7014" s="126"/>
    </row>
    <row r="7015" s="64" customFormat="1" ht="13.5" spans="5:5">
      <c r="E7015" s="126"/>
    </row>
    <row r="7016" s="64" customFormat="1" ht="13.5" spans="5:5">
      <c r="E7016" s="126"/>
    </row>
    <row r="7017" s="64" customFormat="1" ht="13.5" spans="5:5">
      <c r="E7017" s="126"/>
    </row>
    <row r="7018" s="64" customFormat="1" ht="13.5" spans="5:5">
      <c r="E7018" s="126"/>
    </row>
    <row r="7019" s="64" customFormat="1" ht="13.5" spans="5:5">
      <c r="E7019" s="126"/>
    </row>
    <row r="7020" s="64" customFormat="1" ht="13.5" spans="5:5">
      <c r="E7020" s="126"/>
    </row>
    <row r="7021" s="64" customFormat="1" ht="13.5" spans="5:5">
      <c r="E7021" s="126"/>
    </row>
    <row r="7022" s="64" customFormat="1" ht="13.5" spans="5:5">
      <c r="E7022" s="126"/>
    </row>
    <row r="7023" s="64" customFormat="1" ht="13.5" spans="5:5">
      <c r="E7023" s="126"/>
    </row>
    <row r="7024" s="64" customFormat="1" ht="13.5" spans="5:5">
      <c r="E7024" s="126"/>
    </row>
    <row r="7025" s="64" customFormat="1" ht="13.5" spans="5:5">
      <c r="E7025" s="126"/>
    </row>
    <row r="7026" s="64" customFormat="1" ht="13.5" spans="5:5">
      <c r="E7026" s="126"/>
    </row>
    <row r="7027" s="64" customFormat="1" ht="13.5" spans="5:5">
      <c r="E7027" s="126"/>
    </row>
    <row r="7028" s="64" customFormat="1" ht="13.5" spans="5:5">
      <c r="E7028" s="126"/>
    </row>
    <row r="7029" s="64" customFormat="1" ht="13.5" spans="5:5">
      <c r="E7029" s="126"/>
    </row>
    <row r="7030" s="64" customFormat="1" ht="13.5" spans="5:5">
      <c r="E7030" s="126"/>
    </row>
    <row r="7031" s="64" customFormat="1" ht="13.5" spans="5:5">
      <c r="E7031" s="126"/>
    </row>
    <row r="7032" s="64" customFormat="1" ht="13.5" spans="5:5">
      <c r="E7032" s="126"/>
    </row>
    <row r="7033" s="64" customFormat="1" ht="13.5" spans="5:5">
      <c r="E7033" s="126"/>
    </row>
    <row r="7034" s="64" customFormat="1" ht="13.5" spans="5:5">
      <c r="E7034" s="126"/>
    </row>
    <row r="7035" s="64" customFormat="1" ht="13.5" spans="5:5">
      <c r="E7035" s="126"/>
    </row>
    <row r="7036" s="64" customFormat="1" ht="13.5" spans="5:5">
      <c r="E7036" s="126"/>
    </row>
    <row r="7037" s="64" customFormat="1" ht="13.5" spans="5:5">
      <c r="E7037" s="126"/>
    </row>
    <row r="7038" s="64" customFormat="1" ht="13.5" spans="5:5">
      <c r="E7038" s="126"/>
    </row>
    <row r="7039" s="64" customFormat="1" ht="13.5" spans="5:5">
      <c r="E7039" s="126"/>
    </row>
    <row r="7040" s="64" customFormat="1" ht="13.5" spans="5:5">
      <c r="E7040" s="126"/>
    </row>
    <row r="7041" s="64" customFormat="1" ht="13.5" spans="5:5">
      <c r="E7041" s="126"/>
    </row>
    <row r="7042" s="64" customFormat="1" ht="13.5" spans="5:5">
      <c r="E7042" s="126"/>
    </row>
    <row r="7043" s="64" customFormat="1" ht="13.5" spans="5:5">
      <c r="E7043" s="126"/>
    </row>
    <row r="7044" s="64" customFormat="1" ht="13.5" spans="5:5">
      <c r="E7044" s="126"/>
    </row>
    <row r="7045" s="64" customFormat="1" ht="13.5" spans="5:5">
      <c r="E7045" s="126"/>
    </row>
    <row r="7046" s="64" customFormat="1" ht="13.5" spans="5:5">
      <c r="E7046" s="126"/>
    </row>
    <row r="7047" s="64" customFormat="1" ht="13.5" spans="5:5">
      <c r="E7047" s="126"/>
    </row>
    <row r="7048" s="64" customFormat="1" ht="13.5" spans="5:5">
      <c r="E7048" s="126"/>
    </row>
    <row r="7049" s="64" customFormat="1" ht="13.5" spans="5:5">
      <c r="E7049" s="126"/>
    </row>
    <row r="7050" s="64" customFormat="1" ht="13.5" spans="5:5">
      <c r="E7050" s="126"/>
    </row>
    <row r="7051" s="64" customFormat="1" ht="13.5" spans="5:5">
      <c r="E7051" s="126"/>
    </row>
    <row r="7052" s="64" customFormat="1" ht="13.5" spans="5:5">
      <c r="E7052" s="126"/>
    </row>
    <row r="7053" s="64" customFormat="1" ht="13.5" spans="5:5">
      <c r="E7053" s="126"/>
    </row>
    <row r="7054" s="64" customFormat="1" ht="13.5" spans="5:5">
      <c r="E7054" s="126"/>
    </row>
    <row r="7055" s="64" customFormat="1" ht="13.5" spans="5:5">
      <c r="E7055" s="126"/>
    </row>
    <row r="7056" s="64" customFormat="1" ht="13.5" spans="5:5">
      <c r="E7056" s="126"/>
    </row>
    <row r="7057" s="64" customFormat="1" ht="13.5" spans="5:5">
      <c r="E7057" s="126"/>
    </row>
    <row r="7058" s="64" customFormat="1" ht="13.5" spans="5:5">
      <c r="E7058" s="126"/>
    </row>
    <row r="7059" s="64" customFormat="1" ht="13.5" spans="5:5">
      <c r="E7059" s="126"/>
    </row>
    <row r="7060" s="64" customFormat="1" ht="13.5" spans="5:5">
      <c r="E7060" s="126"/>
    </row>
    <row r="7061" s="64" customFormat="1" ht="13.5" spans="5:5">
      <c r="E7061" s="126"/>
    </row>
    <row r="7062" s="64" customFormat="1" ht="13.5" spans="5:5">
      <c r="E7062" s="126"/>
    </row>
    <row r="7063" s="64" customFormat="1" ht="13.5" spans="5:5">
      <c r="E7063" s="126"/>
    </row>
    <row r="7064" s="64" customFormat="1" ht="13.5" spans="5:5">
      <c r="E7064" s="126"/>
    </row>
    <row r="7065" s="64" customFormat="1" ht="13.5" spans="5:5">
      <c r="E7065" s="126"/>
    </row>
    <row r="7066" s="64" customFormat="1" ht="13.5" spans="5:5">
      <c r="E7066" s="126"/>
    </row>
    <row r="7067" s="64" customFormat="1" ht="13.5" spans="5:5">
      <c r="E7067" s="126"/>
    </row>
    <row r="7068" s="64" customFormat="1" ht="13.5" spans="5:5">
      <c r="E7068" s="126"/>
    </row>
    <row r="7069" s="64" customFormat="1" ht="13.5" spans="5:5">
      <c r="E7069" s="126"/>
    </row>
    <row r="7070" s="64" customFormat="1" ht="13.5" spans="5:5">
      <c r="E7070" s="126"/>
    </row>
    <row r="7071" s="64" customFormat="1" ht="13.5" spans="5:5">
      <c r="E7071" s="126"/>
    </row>
    <row r="7072" s="64" customFormat="1" ht="13.5" spans="5:5">
      <c r="E7072" s="126"/>
    </row>
    <row r="7073" s="64" customFormat="1" ht="13.5" spans="5:5">
      <c r="E7073" s="126"/>
    </row>
    <row r="7074" s="64" customFormat="1" ht="13.5" spans="5:5">
      <c r="E7074" s="126"/>
    </row>
    <row r="7075" s="64" customFormat="1" ht="13.5" spans="5:5">
      <c r="E7075" s="126"/>
    </row>
    <row r="7076" s="64" customFormat="1" ht="13.5" spans="5:5">
      <c r="E7076" s="126"/>
    </row>
    <row r="7077" s="64" customFormat="1" ht="13.5" spans="5:5">
      <c r="E7077" s="126"/>
    </row>
    <row r="7078" s="64" customFormat="1" ht="13.5" spans="5:5">
      <c r="E7078" s="126"/>
    </row>
    <row r="7079" s="64" customFormat="1" ht="13.5" spans="5:5">
      <c r="E7079" s="126"/>
    </row>
    <row r="7080" s="64" customFormat="1" ht="13.5" spans="5:5">
      <c r="E7080" s="126"/>
    </row>
    <row r="7081" s="64" customFormat="1" ht="13.5" spans="5:5">
      <c r="E7081" s="126"/>
    </row>
    <row r="7082" s="64" customFormat="1" ht="13.5" spans="5:5">
      <c r="E7082" s="126"/>
    </row>
    <row r="7083" s="64" customFormat="1" ht="13.5" spans="5:5">
      <c r="E7083" s="126"/>
    </row>
    <row r="7084" s="64" customFormat="1" ht="13.5" spans="5:5">
      <c r="E7084" s="126"/>
    </row>
    <row r="7085" s="64" customFormat="1" ht="13.5" spans="5:5">
      <c r="E7085" s="126"/>
    </row>
    <row r="7086" s="64" customFormat="1" ht="13.5" spans="5:5">
      <c r="E7086" s="126"/>
    </row>
    <row r="7087" s="64" customFormat="1" ht="13.5" spans="5:5">
      <c r="E7087" s="126"/>
    </row>
    <row r="7088" s="64" customFormat="1" ht="13.5" spans="5:5">
      <c r="E7088" s="126"/>
    </row>
    <row r="7089" s="64" customFormat="1" ht="13.5" spans="5:5">
      <c r="E7089" s="126"/>
    </row>
    <row r="7090" s="64" customFormat="1" ht="13.5" spans="5:5">
      <c r="E7090" s="126"/>
    </row>
    <row r="7091" s="64" customFormat="1" ht="13.5" spans="5:5">
      <c r="E7091" s="126"/>
    </row>
    <row r="7092" s="64" customFormat="1" ht="13.5" spans="5:5">
      <c r="E7092" s="126"/>
    </row>
    <row r="7093" s="64" customFormat="1" ht="13.5" spans="5:5">
      <c r="E7093" s="126"/>
    </row>
    <row r="7094" s="64" customFormat="1" ht="13.5" spans="5:5">
      <c r="E7094" s="126"/>
    </row>
    <row r="7095" s="64" customFormat="1" ht="13.5" spans="5:5">
      <c r="E7095" s="126"/>
    </row>
    <row r="7096" s="64" customFormat="1" ht="13.5" spans="5:5">
      <c r="E7096" s="126"/>
    </row>
    <row r="7097" s="64" customFormat="1" ht="13.5" spans="5:5">
      <c r="E7097" s="126"/>
    </row>
    <row r="7098" s="64" customFormat="1" ht="13.5" spans="5:5">
      <c r="E7098" s="126"/>
    </row>
    <row r="7099" s="64" customFormat="1" ht="13.5" spans="5:5">
      <c r="E7099" s="126"/>
    </row>
    <row r="7100" s="64" customFormat="1" ht="13.5" spans="5:5">
      <c r="E7100" s="126"/>
    </row>
    <row r="7101" s="64" customFormat="1" ht="13.5" spans="5:5">
      <c r="E7101" s="126"/>
    </row>
    <row r="7102" s="64" customFormat="1" ht="13.5" spans="5:5">
      <c r="E7102" s="126"/>
    </row>
    <row r="7103" s="64" customFormat="1" ht="13.5" spans="5:5">
      <c r="E7103" s="126"/>
    </row>
    <row r="7104" s="64" customFormat="1" ht="13.5" spans="5:5">
      <c r="E7104" s="126"/>
    </row>
    <row r="7105" s="64" customFormat="1" ht="13.5" spans="5:5">
      <c r="E7105" s="126"/>
    </row>
    <row r="7106" s="64" customFormat="1" ht="13.5" spans="5:5">
      <c r="E7106" s="126"/>
    </row>
    <row r="7107" s="64" customFormat="1" ht="13.5" spans="5:5">
      <c r="E7107" s="126"/>
    </row>
    <row r="7108" s="64" customFormat="1" ht="13.5" spans="5:5">
      <c r="E7108" s="126"/>
    </row>
    <row r="7109" s="64" customFormat="1" ht="13.5" spans="5:5">
      <c r="E7109" s="126"/>
    </row>
    <row r="7110" s="64" customFormat="1" ht="13.5" spans="5:5">
      <c r="E7110" s="126"/>
    </row>
    <row r="7111" s="64" customFormat="1" ht="13.5" spans="5:5">
      <c r="E7111" s="126"/>
    </row>
    <row r="7112" s="64" customFormat="1" ht="13.5" spans="5:5">
      <c r="E7112" s="126"/>
    </row>
    <row r="7113" s="64" customFormat="1" ht="13.5" spans="5:5">
      <c r="E7113" s="126"/>
    </row>
    <row r="7114" s="64" customFormat="1" ht="13.5" spans="5:5">
      <c r="E7114" s="126"/>
    </row>
    <row r="7115" s="64" customFormat="1" ht="13.5" spans="5:5">
      <c r="E7115" s="126"/>
    </row>
    <row r="7116" s="64" customFormat="1" ht="13.5" spans="5:5">
      <c r="E7116" s="126"/>
    </row>
    <row r="7117" s="64" customFormat="1" ht="13.5" spans="5:5">
      <c r="E7117" s="126"/>
    </row>
    <row r="7118" s="64" customFormat="1" ht="13.5" spans="5:5">
      <c r="E7118" s="126"/>
    </row>
    <row r="7119" s="64" customFormat="1" ht="13.5" spans="5:5">
      <c r="E7119" s="126"/>
    </row>
    <row r="7120" s="64" customFormat="1" ht="13.5" spans="5:5">
      <c r="E7120" s="126"/>
    </row>
    <row r="7121" s="64" customFormat="1" ht="13.5" spans="5:5">
      <c r="E7121" s="126"/>
    </row>
    <row r="7122" s="64" customFormat="1" ht="13.5" spans="5:5">
      <c r="E7122" s="126"/>
    </row>
    <row r="7123" s="64" customFormat="1" ht="13.5" spans="5:5">
      <c r="E7123" s="126"/>
    </row>
    <row r="7124" s="64" customFormat="1" ht="13.5" spans="5:5">
      <c r="E7124" s="126"/>
    </row>
    <row r="7125" s="64" customFormat="1" ht="13.5" spans="5:5">
      <c r="E7125" s="126"/>
    </row>
    <row r="7126" s="64" customFormat="1" ht="13.5" spans="5:5">
      <c r="E7126" s="126"/>
    </row>
    <row r="7127" s="64" customFormat="1" ht="13.5" spans="5:5">
      <c r="E7127" s="126"/>
    </row>
    <row r="7128" s="64" customFormat="1" ht="13.5" spans="5:5">
      <c r="E7128" s="126"/>
    </row>
    <row r="7129" s="64" customFormat="1" ht="13.5" spans="5:5">
      <c r="E7129" s="126"/>
    </row>
    <row r="7130" s="64" customFormat="1" ht="13.5" spans="5:5">
      <c r="E7130" s="126"/>
    </row>
    <row r="7131" s="64" customFormat="1" ht="13.5" spans="5:5">
      <c r="E7131" s="126"/>
    </row>
    <row r="7132" s="64" customFormat="1" ht="13.5" spans="5:5">
      <c r="E7132" s="126"/>
    </row>
    <row r="7133" s="64" customFormat="1" ht="13.5" spans="5:5">
      <c r="E7133" s="126"/>
    </row>
    <row r="7134" s="64" customFormat="1" ht="13.5" spans="5:5">
      <c r="E7134" s="126"/>
    </row>
    <row r="7135" s="64" customFormat="1" ht="13.5" spans="5:5">
      <c r="E7135" s="126"/>
    </row>
    <row r="7136" s="64" customFormat="1" ht="13.5" spans="5:5">
      <c r="E7136" s="126"/>
    </row>
    <row r="7137" s="64" customFormat="1" ht="13.5" spans="5:5">
      <c r="E7137" s="126"/>
    </row>
    <row r="7138" s="64" customFormat="1" ht="13.5" spans="5:5">
      <c r="E7138" s="126"/>
    </row>
    <row r="7139" s="64" customFormat="1" ht="13.5" spans="5:5">
      <c r="E7139" s="126"/>
    </row>
    <row r="7140" s="64" customFormat="1" ht="13.5" spans="5:5">
      <c r="E7140" s="126"/>
    </row>
    <row r="7141" s="64" customFormat="1" ht="13.5" spans="5:5">
      <c r="E7141" s="126"/>
    </row>
    <row r="7142" s="64" customFormat="1" ht="13.5" spans="5:5">
      <c r="E7142" s="126"/>
    </row>
    <row r="7143" s="64" customFormat="1" ht="13.5" spans="5:5">
      <c r="E7143" s="126"/>
    </row>
    <row r="7144" s="64" customFormat="1" ht="13.5" spans="5:5">
      <c r="E7144" s="126"/>
    </row>
    <row r="7145" s="64" customFormat="1" ht="13.5" spans="5:5">
      <c r="E7145" s="126"/>
    </row>
    <row r="7146" s="64" customFormat="1" ht="13.5" spans="5:5">
      <c r="E7146" s="126"/>
    </row>
    <row r="7147" s="64" customFormat="1" ht="13.5" spans="5:5">
      <c r="E7147" s="126"/>
    </row>
    <row r="7148" s="64" customFormat="1" ht="13.5" spans="5:5">
      <c r="E7148" s="126"/>
    </row>
    <row r="7149" s="64" customFormat="1" ht="13.5" spans="5:5">
      <c r="E7149" s="126"/>
    </row>
    <row r="7150" s="64" customFormat="1" ht="13.5" spans="5:5">
      <c r="E7150" s="126"/>
    </row>
    <row r="7151" s="64" customFormat="1" ht="13.5" spans="5:5">
      <c r="E7151" s="126"/>
    </row>
    <row r="7152" s="64" customFormat="1" ht="13.5" spans="5:5">
      <c r="E7152" s="126"/>
    </row>
    <row r="7153" s="64" customFormat="1" ht="13.5" spans="5:5">
      <c r="E7153" s="126"/>
    </row>
    <row r="7154" s="64" customFormat="1" ht="13.5" spans="5:5">
      <c r="E7154" s="126"/>
    </row>
    <row r="7155" s="64" customFormat="1" ht="13.5" spans="5:5">
      <c r="E7155" s="126"/>
    </row>
    <row r="7156" s="64" customFormat="1" ht="13.5" spans="5:5">
      <c r="E7156" s="126"/>
    </row>
    <row r="7157" s="64" customFormat="1" ht="13.5" spans="5:5">
      <c r="E7157" s="126"/>
    </row>
    <row r="7158" s="64" customFormat="1" ht="13.5" spans="5:5">
      <c r="E7158" s="126"/>
    </row>
    <row r="7159" s="64" customFormat="1" ht="13.5" spans="5:5">
      <c r="E7159" s="126"/>
    </row>
    <row r="7160" s="64" customFormat="1" ht="13.5" spans="5:5">
      <c r="E7160" s="126"/>
    </row>
    <row r="7161" s="64" customFormat="1" ht="13.5" spans="5:5">
      <c r="E7161" s="126"/>
    </row>
    <row r="7162" s="64" customFormat="1" ht="13.5" spans="5:5">
      <c r="E7162" s="126"/>
    </row>
    <row r="7163" s="64" customFormat="1" ht="13.5" spans="5:5">
      <c r="E7163" s="126"/>
    </row>
    <row r="7164" s="64" customFormat="1" ht="13.5" spans="5:5">
      <c r="E7164" s="126"/>
    </row>
    <row r="7165" s="64" customFormat="1" ht="13.5" spans="5:5">
      <c r="E7165" s="126"/>
    </row>
    <row r="7166" s="64" customFormat="1" ht="13.5" spans="5:5">
      <c r="E7166" s="126"/>
    </row>
    <row r="7167" s="64" customFormat="1" ht="13.5" spans="5:5">
      <c r="E7167" s="126"/>
    </row>
    <row r="7168" s="64" customFormat="1" ht="13.5" spans="5:5">
      <c r="E7168" s="126"/>
    </row>
    <row r="7169" s="64" customFormat="1" ht="13.5" spans="5:5">
      <c r="E7169" s="126"/>
    </row>
    <row r="7170" s="64" customFormat="1" ht="13.5" spans="5:5">
      <c r="E7170" s="126"/>
    </row>
    <row r="7171" s="64" customFormat="1" ht="13.5" spans="5:5">
      <c r="E7171" s="126"/>
    </row>
    <row r="7172" s="64" customFormat="1" ht="13.5" spans="5:5">
      <c r="E7172" s="126"/>
    </row>
    <row r="7173" s="64" customFormat="1" ht="13.5" spans="5:5">
      <c r="E7173" s="126"/>
    </row>
    <row r="7174" s="64" customFormat="1" ht="13.5" spans="5:5">
      <c r="E7174" s="126"/>
    </row>
    <row r="7175" s="64" customFormat="1" ht="13.5" spans="5:5">
      <c r="E7175" s="126"/>
    </row>
    <row r="7176" s="64" customFormat="1" ht="13.5" spans="5:5">
      <c r="E7176" s="126"/>
    </row>
    <row r="7177" s="64" customFormat="1" ht="13.5" spans="5:5">
      <c r="E7177" s="126"/>
    </row>
    <row r="7178" s="64" customFormat="1" ht="13.5" spans="5:5">
      <c r="E7178" s="126"/>
    </row>
    <row r="7179" s="64" customFormat="1" ht="13.5" spans="5:5">
      <c r="E7179" s="126"/>
    </row>
    <row r="7180" s="64" customFormat="1" ht="13.5" spans="5:5">
      <c r="E7180" s="126"/>
    </row>
    <row r="7181" s="64" customFormat="1" ht="13.5" spans="5:5">
      <c r="E7181" s="126"/>
    </row>
    <row r="7182" s="64" customFormat="1" ht="13.5" spans="5:5">
      <c r="E7182" s="126"/>
    </row>
    <row r="7183" s="64" customFormat="1" ht="13.5" spans="5:5">
      <c r="E7183" s="126"/>
    </row>
    <row r="7184" s="64" customFormat="1" ht="13.5" spans="5:5">
      <c r="E7184" s="126"/>
    </row>
    <row r="7185" s="64" customFormat="1" ht="13.5" spans="5:5">
      <c r="E7185" s="126"/>
    </row>
    <row r="7186" s="64" customFormat="1" ht="13.5" spans="5:5">
      <c r="E7186" s="126"/>
    </row>
    <row r="7187" s="64" customFormat="1" ht="13.5" spans="5:5">
      <c r="E7187" s="126"/>
    </row>
    <row r="7188" s="64" customFormat="1" ht="13.5" spans="5:5">
      <c r="E7188" s="126"/>
    </row>
    <row r="7189" s="64" customFormat="1" ht="13.5" spans="5:5">
      <c r="E7189" s="126"/>
    </row>
    <row r="7190" s="64" customFormat="1" ht="13.5" spans="5:5">
      <c r="E7190" s="126"/>
    </row>
    <row r="7191" s="64" customFormat="1" ht="13.5" spans="5:5">
      <c r="E7191" s="126"/>
    </row>
    <row r="7192" s="64" customFormat="1" ht="13.5" spans="5:5">
      <c r="E7192" s="126"/>
    </row>
    <row r="7193" s="64" customFormat="1" ht="13.5" spans="5:5">
      <c r="E7193" s="126"/>
    </row>
    <row r="7194" s="64" customFormat="1" ht="13.5" spans="5:5">
      <c r="E7194" s="126"/>
    </row>
    <row r="7195" s="64" customFormat="1" ht="13.5" spans="5:5">
      <c r="E7195" s="126"/>
    </row>
    <row r="7196" s="64" customFormat="1" ht="13.5" spans="5:5">
      <c r="E7196" s="126"/>
    </row>
    <row r="7197" s="64" customFormat="1" ht="13.5" spans="5:5">
      <c r="E7197" s="126"/>
    </row>
    <row r="7198" s="64" customFormat="1" ht="13.5" spans="5:5">
      <c r="E7198" s="126"/>
    </row>
    <row r="7199" s="64" customFormat="1" ht="13.5" spans="5:5">
      <c r="E7199" s="126"/>
    </row>
    <row r="7200" s="64" customFormat="1" ht="13.5" spans="5:5">
      <c r="E7200" s="126"/>
    </row>
    <row r="7201" s="64" customFormat="1" ht="13.5" spans="5:5">
      <c r="E7201" s="126"/>
    </row>
    <row r="7202" s="64" customFormat="1" ht="13.5" spans="5:5">
      <c r="E7202" s="126"/>
    </row>
    <row r="7203" s="64" customFormat="1" ht="13.5" spans="5:5">
      <c r="E7203" s="126"/>
    </row>
    <row r="7204" s="64" customFormat="1" ht="13.5" spans="5:5">
      <c r="E7204" s="126"/>
    </row>
    <row r="7205" s="64" customFormat="1" ht="13.5" spans="5:5">
      <c r="E7205" s="126"/>
    </row>
    <row r="7206" s="64" customFormat="1" ht="13.5" spans="5:5">
      <c r="E7206" s="126"/>
    </row>
    <row r="7207" s="64" customFormat="1" ht="13.5" spans="5:5">
      <c r="E7207" s="126"/>
    </row>
    <row r="7208" s="64" customFormat="1" ht="13.5" spans="5:5">
      <c r="E7208" s="126"/>
    </row>
    <row r="7209" s="64" customFormat="1" ht="13.5" spans="5:5">
      <c r="E7209" s="126"/>
    </row>
    <row r="7210" s="64" customFormat="1" ht="13.5" spans="5:5">
      <c r="E7210" s="126"/>
    </row>
    <row r="7211" s="64" customFormat="1" ht="13.5" spans="5:5">
      <c r="E7211" s="126"/>
    </row>
    <row r="7212" s="64" customFormat="1" ht="13.5" spans="5:5">
      <c r="E7212" s="126"/>
    </row>
    <row r="7213" s="64" customFormat="1" ht="13.5" spans="5:5">
      <c r="E7213" s="126"/>
    </row>
    <row r="7214" s="64" customFormat="1" ht="13.5" spans="5:5">
      <c r="E7214" s="126"/>
    </row>
    <row r="7215" s="64" customFormat="1" ht="13.5" spans="5:5">
      <c r="E7215" s="126"/>
    </row>
    <row r="7216" s="64" customFormat="1" ht="13.5" spans="5:5">
      <c r="E7216" s="126"/>
    </row>
    <row r="7217" s="64" customFormat="1" ht="13.5" spans="5:5">
      <c r="E7217" s="126"/>
    </row>
    <row r="7218" s="64" customFormat="1" ht="13.5" spans="5:5">
      <c r="E7218" s="126"/>
    </row>
    <row r="7219" s="64" customFormat="1" ht="13.5" spans="5:5">
      <c r="E7219" s="126"/>
    </row>
    <row r="7220" s="64" customFormat="1" ht="13.5" spans="5:5">
      <c r="E7220" s="126"/>
    </row>
    <row r="7221" s="64" customFormat="1" ht="13.5" spans="5:5">
      <c r="E7221" s="126"/>
    </row>
    <row r="7222" s="64" customFormat="1" ht="13.5" spans="5:5">
      <c r="E7222" s="126"/>
    </row>
    <row r="7223" s="64" customFormat="1" ht="13.5" spans="5:5">
      <c r="E7223" s="126"/>
    </row>
    <row r="7224" s="64" customFormat="1" ht="13.5" spans="5:5">
      <c r="E7224" s="126"/>
    </row>
    <row r="7225" s="64" customFormat="1" ht="13.5" spans="5:5">
      <c r="E7225" s="126"/>
    </row>
    <row r="7226" s="64" customFormat="1" ht="13.5" spans="5:5">
      <c r="E7226" s="126"/>
    </row>
    <row r="7227" s="64" customFormat="1" ht="13.5" spans="5:5">
      <c r="E7227" s="126"/>
    </row>
    <row r="7228" s="64" customFormat="1" ht="13.5" spans="5:5">
      <c r="E7228" s="126"/>
    </row>
    <row r="7229" s="64" customFormat="1" ht="13.5" spans="5:5">
      <c r="E7229" s="126"/>
    </row>
    <row r="7230" s="64" customFormat="1" ht="13.5" spans="5:5">
      <c r="E7230" s="126"/>
    </row>
    <row r="7231" s="64" customFormat="1" ht="13.5" spans="5:5">
      <c r="E7231" s="126"/>
    </row>
    <row r="7232" s="64" customFormat="1" ht="13.5" spans="5:5">
      <c r="E7232" s="126"/>
    </row>
    <row r="7233" s="64" customFormat="1" ht="13.5" spans="5:5">
      <c r="E7233" s="126"/>
    </row>
    <row r="7234" s="64" customFormat="1" ht="13.5" spans="5:5">
      <c r="E7234" s="126"/>
    </row>
    <row r="7235" s="64" customFormat="1" ht="13.5" spans="5:5">
      <c r="E7235" s="126"/>
    </row>
    <row r="7236" s="64" customFormat="1" ht="13.5" spans="5:5">
      <c r="E7236" s="126"/>
    </row>
    <row r="7237" s="64" customFormat="1" ht="13.5" spans="5:5">
      <c r="E7237" s="126"/>
    </row>
    <row r="7238" s="64" customFormat="1" ht="13.5" spans="5:5">
      <c r="E7238" s="126"/>
    </row>
    <row r="7239" s="64" customFormat="1" ht="13.5" spans="5:5">
      <c r="E7239" s="126"/>
    </row>
    <row r="7240" s="64" customFormat="1" ht="13.5" spans="5:5">
      <c r="E7240" s="126"/>
    </row>
    <row r="7241" s="64" customFormat="1" ht="13.5" spans="5:5">
      <c r="E7241" s="126"/>
    </row>
    <row r="7242" s="64" customFormat="1" ht="13.5" spans="5:5">
      <c r="E7242" s="126"/>
    </row>
    <row r="7243" s="64" customFormat="1" ht="13.5" spans="5:5">
      <c r="E7243" s="126"/>
    </row>
    <row r="7244" s="64" customFormat="1" ht="13.5" spans="5:5">
      <c r="E7244" s="126"/>
    </row>
    <row r="7245" s="64" customFormat="1" ht="13.5" spans="5:5">
      <c r="E7245" s="126"/>
    </row>
    <row r="7246" s="64" customFormat="1" ht="13.5" spans="5:5">
      <c r="E7246" s="126"/>
    </row>
    <row r="7247" s="64" customFormat="1" ht="13.5" spans="5:5">
      <c r="E7247" s="126"/>
    </row>
    <row r="7248" s="64" customFormat="1" ht="13.5" spans="5:5">
      <c r="E7248" s="126"/>
    </row>
    <row r="7249" s="64" customFormat="1" ht="13.5" spans="5:5">
      <c r="E7249" s="126"/>
    </row>
    <row r="7250" s="64" customFormat="1" ht="13.5" spans="5:5">
      <c r="E7250" s="126"/>
    </row>
    <row r="7251" s="64" customFormat="1" ht="13.5" spans="5:5">
      <c r="E7251" s="126"/>
    </row>
    <row r="7252" s="64" customFormat="1" ht="13.5" spans="5:5">
      <c r="E7252" s="126"/>
    </row>
    <row r="7253" s="64" customFormat="1" ht="13.5" spans="5:5">
      <c r="E7253" s="126"/>
    </row>
    <row r="7254" s="64" customFormat="1" ht="13.5" spans="5:5">
      <c r="E7254" s="126"/>
    </row>
    <row r="7255" s="64" customFormat="1" ht="13.5" spans="5:5">
      <c r="E7255" s="126"/>
    </row>
    <row r="7256" s="64" customFormat="1" ht="13.5" spans="5:5">
      <c r="E7256" s="126"/>
    </row>
    <row r="7257" s="64" customFormat="1" ht="13.5" spans="5:5">
      <c r="E7257" s="126"/>
    </row>
    <row r="7258" s="64" customFormat="1" ht="13.5" spans="5:5">
      <c r="E7258" s="126"/>
    </row>
    <row r="7259" s="64" customFormat="1" ht="13.5" spans="5:5">
      <c r="E7259" s="126"/>
    </row>
    <row r="7260" s="64" customFormat="1" ht="13.5" spans="5:5">
      <c r="E7260" s="126"/>
    </row>
    <row r="7261" s="64" customFormat="1" ht="13.5" spans="5:5">
      <c r="E7261" s="126"/>
    </row>
    <row r="7262" s="64" customFormat="1" ht="13.5" spans="5:5">
      <c r="E7262" s="126"/>
    </row>
    <row r="7263" s="64" customFormat="1" ht="13.5" spans="5:5">
      <c r="E7263" s="126"/>
    </row>
    <row r="7264" s="64" customFormat="1" ht="13.5" spans="5:5">
      <c r="E7264" s="126"/>
    </row>
    <row r="7265" s="64" customFormat="1" ht="13.5" spans="5:5">
      <c r="E7265" s="126"/>
    </row>
    <row r="7266" s="64" customFormat="1" ht="13.5" spans="5:5">
      <c r="E7266" s="126"/>
    </row>
    <row r="7267" s="64" customFormat="1" ht="13.5" spans="5:5">
      <c r="E7267" s="126"/>
    </row>
    <row r="7268" s="64" customFormat="1" ht="13.5" spans="5:5">
      <c r="E7268" s="126"/>
    </row>
    <row r="7269" s="64" customFormat="1" ht="13.5" spans="5:5">
      <c r="E7269" s="126"/>
    </row>
    <row r="7270" s="64" customFormat="1" ht="13.5" spans="5:5">
      <c r="E7270" s="126"/>
    </row>
    <row r="7271" s="64" customFormat="1" ht="13.5" spans="5:5">
      <c r="E7271" s="126"/>
    </row>
    <row r="7272" s="64" customFormat="1" ht="13.5" spans="5:5">
      <c r="E7272" s="126"/>
    </row>
    <row r="7273" s="64" customFormat="1" ht="13.5" spans="5:5">
      <c r="E7273" s="126"/>
    </row>
    <row r="7274" s="64" customFormat="1" ht="13.5" spans="5:5">
      <c r="E7274" s="126"/>
    </row>
    <row r="7275" s="64" customFormat="1" ht="13.5" spans="5:5">
      <c r="E7275" s="126"/>
    </row>
    <row r="7276" s="64" customFormat="1" ht="13.5" spans="5:5">
      <c r="E7276" s="126"/>
    </row>
    <row r="7277" s="64" customFormat="1" ht="13.5" spans="5:5">
      <c r="E7277" s="126"/>
    </row>
    <row r="7278" s="64" customFormat="1" ht="13.5" spans="5:5">
      <c r="E7278" s="126"/>
    </row>
    <row r="7279" s="64" customFormat="1" ht="13.5" spans="5:5">
      <c r="E7279" s="126"/>
    </row>
    <row r="7280" s="64" customFormat="1" ht="13.5" spans="5:5">
      <c r="E7280" s="126"/>
    </row>
    <row r="7281" s="64" customFormat="1" ht="13.5" spans="5:5">
      <c r="E7281" s="126"/>
    </row>
    <row r="7282" s="64" customFormat="1" ht="13.5" spans="5:5">
      <c r="E7282" s="126"/>
    </row>
    <row r="7283" s="64" customFormat="1" ht="13.5" spans="5:5">
      <c r="E7283" s="126"/>
    </row>
    <row r="7284" s="64" customFormat="1" ht="13.5" spans="5:5">
      <c r="E7284" s="126"/>
    </row>
    <row r="7285" s="64" customFormat="1" ht="13.5" spans="5:5">
      <c r="E7285" s="126"/>
    </row>
    <row r="7286" s="64" customFormat="1" ht="13.5" spans="5:5">
      <c r="E7286" s="126"/>
    </row>
    <row r="7287" s="64" customFormat="1" ht="13.5" spans="5:5">
      <c r="E7287" s="126"/>
    </row>
    <row r="7288" s="64" customFormat="1" ht="13.5" spans="5:5">
      <c r="E7288" s="126"/>
    </row>
    <row r="7289" s="64" customFormat="1" ht="13.5" spans="5:5">
      <c r="E7289" s="126"/>
    </row>
    <row r="7290" s="64" customFormat="1" ht="13.5" spans="5:5">
      <c r="E7290" s="126"/>
    </row>
    <row r="7291" s="64" customFormat="1" ht="13.5" spans="5:5">
      <c r="E7291" s="126"/>
    </row>
    <row r="7292" s="64" customFormat="1" ht="13.5" spans="5:5">
      <c r="E7292" s="126"/>
    </row>
    <row r="7293" s="64" customFormat="1" ht="13.5" spans="5:5">
      <c r="E7293" s="126"/>
    </row>
    <row r="7294" s="64" customFormat="1" ht="13.5" spans="5:5">
      <c r="E7294" s="126"/>
    </row>
    <row r="7295" s="64" customFormat="1" ht="13.5" spans="5:5">
      <c r="E7295" s="126"/>
    </row>
    <row r="7296" s="64" customFormat="1" ht="13.5" spans="5:5">
      <c r="E7296" s="126"/>
    </row>
    <row r="7297" s="64" customFormat="1" ht="13.5" spans="5:5">
      <c r="E7297" s="126"/>
    </row>
    <row r="7298" s="64" customFormat="1" ht="13.5" spans="5:5">
      <c r="E7298" s="126"/>
    </row>
    <row r="7299" s="64" customFormat="1" ht="13.5" spans="5:5">
      <c r="E7299" s="126"/>
    </row>
    <row r="7300" s="64" customFormat="1" ht="13.5" spans="5:5">
      <c r="E7300" s="126"/>
    </row>
    <row r="7301" s="64" customFormat="1" ht="13.5" spans="5:5">
      <c r="E7301" s="126"/>
    </row>
    <row r="7302" s="64" customFormat="1" ht="13.5" spans="5:5">
      <c r="E7302" s="126"/>
    </row>
    <row r="7303" s="64" customFormat="1" ht="13.5" spans="5:5">
      <c r="E7303" s="126"/>
    </row>
    <row r="7304" s="64" customFormat="1" ht="13.5" spans="5:5">
      <c r="E7304" s="126"/>
    </row>
    <row r="7305" s="64" customFormat="1" ht="13.5" spans="5:5">
      <c r="E7305" s="126"/>
    </row>
    <row r="7306" s="64" customFormat="1" ht="13.5" spans="5:5">
      <c r="E7306" s="126"/>
    </row>
    <row r="7307" s="64" customFormat="1" ht="13.5" spans="5:5">
      <c r="E7307" s="126"/>
    </row>
    <row r="7308" s="64" customFormat="1" ht="13.5" spans="5:5">
      <c r="E7308" s="126"/>
    </row>
    <row r="7309" s="64" customFormat="1" ht="13.5" spans="5:5">
      <c r="E7309" s="126"/>
    </row>
    <row r="7310" s="64" customFormat="1" ht="13.5" spans="5:5">
      <c r="E7310" s="126"/>
    </row>
    <row r="7311" s="64" customFormat="1" ht="13.5" spans="5:5">
      <c r="E7311" s="126"/>
    </row>
    <row r="7312" s="64" customFormat="1" ht="13.5" spans="5:5">
      <c r="E7312" s="126"/>
    </row>
    <row r="7313" s="64" customFormat="1" ht="13.5" spans="5:5">
      <c r="E7313" s="126"/>
    </row>
    <row r="7314" s="64" customFormat="1" ht="13.5" spans="5:5">
      <c r="E7314" s="126"/>
    </row>
    <row r="7315" s="64" customFormat="1" ht="13.5" spans="5:5">
      <c r="E7315" s="126"/>
    </row>
    <row r="7316" s="64" customFormat="1" ht="13.5" spans="5:5">
      <c r="E7316" s="126"/>
    </row>
    <row r="7317" s="64" customFormat="1" ht="13.5" spans="5:5">
      <c r="E7317" s="126"/>
    </row>
    <row r="7318" s="64" customFormat="1" ht="13.5" spans="5:5">
      <c r="E7318" s="126"/>
    </row>
    <row r="7319" s="64" customFormat="1" ht="13.5" spans="5:5">
      <c r="E7319" s="126"/>
    </row>
    <row r="7320" s="64" customFormat="1" ht="13.5" spans="5:5">
      <c r="E7320" s="126"/>
    </row>
    <row r="7321" s="64" customFormat="1" ht="13.5" spans="5:5">
      <c r="E7321" s="126"/>
    </row>
    <row r="7322" s="64" customFormat="1" ht="13.5" spans="5:5">
      <c r="E7322" s="126"/>
    </row>
    <row r="7323" s="64" customFormat="1" ht="13.5" spans="5:5">
      <c r="E7323" s="126"/>
    </row>
    <row r="7324" s="64" customFormat="1" ht="13.5" spans="5:5">
      <c r="E7324" s="126"/>
    </row>
    <row r="7325" s="64" customFormat="1" ht="13.5" spans="5:5">
      <c r="E7325" s="126"/>
    </row>
    <row r="7326" s="64" customFormat="1" ht="13.5" spans="5:5">
      <c r="E7326" s="126"/>
    </row>
    <row r="7327" s="64" customFormat="1" ht="13.5" spans="5:5">
      <c r="E7327" s="126"/>
    </row>
    <row r="7328" s="64" customFormat="1" ht="13.5" spans="5:5">
      <c r="E7328" s="126"/>
    </row>
    <row r="7329" s="64" customFormat="1" ht="13.5" spans="5:5">
      <c r="E7329" s="126"/>
    </row>
    <row r="7330" s="64" customFormat="1" ht="13.5" spans="5:5">
      <c r="E7330" s="126"/>
    </row>
    <row r="7331" s="64" customFormat="1" ht="13.5" spans="5:5">
      <c r="E7331" s="126"/>
    </row>
    <row r="7332" s="64" customFormat="1" ht="13.5" spans="5:5">
      <c r="E7332" s="126"/>
    </row>
    <row r="7333" s="64" customFormat="1" ht="13.5" spans="5:5">
      <c r="E7333" s="126"/>
    </row>
    <row r="7334" s="64" customFormat="1" ht="13.5" spans="5:5">
      <c r="E7334" s="126"/>
    </row>
    <row r="7335" s="64" customFormat="1" ht="13.5" spans="5:5">
      <c r="E7335" s="126"/>
    </row>
    <row r="7336" s="64" customFormat="1" ht="13.5" spans="5:5">
      <c r="E7336" s="126"/>
    </row>
    <row r="7337" s="64" customFormat="1" ht="13.5" spans="5:5">
      <c r="E7337" s="126"/>
    </row>
    <row r="7338" s="64" customFormat="1" ht="13.5" spans="5:5">
      <c r="E7338" s="126"/>
    </row>
    <row r="7339" s="64" customFormat="1" ht="13.5" spans="5:5">
      <c r="E7339" s="126"/>
    </row>
    <row r="7340" s="64" customFormat="1" ht="13.5" spans="5:5">
      <c r="E7340" s="126"/>
    </row>
    <row r="7341" s="64" customFormat="1" ht="13.5" spans="5:5">
      <c r="E7341" s="126"/>
    </row>
    <row r="7342" s="64" customFormat="1" ht="13.5" spans="5:5">
      <c r="E7342" s="126"/>
    </row>
    <row r="7343" s="64" customFormat="1" ht="13.5" spans="5:5">
      <c r="E7343" s="126"/>
    </row>
    <row r="7344" s="64" customFormat="1" ht="13.5" spans="5:5">
      <c r="E7344" s="126"/>
    </row>
    <row r="7345" s="64" customFormat="1" ht="13.5" spans="5:5">
      <c r="E7345" s="126"/>
    </row>
    <row r="7346" s="64" customFormat="1" ht="13.5" spans="5:5">
      <c r="E7346" s="126"/>
    </row>
    <row r="7347" s="64" customFormat="1" ht="13.5" spans="5:5">
      <c r="E7347" s="126"/>
    </row>
    <row r="7348" s="64" customFormat="1" ht="13.5" spans="5:5">
      <c r="E7348" s="126"/>
    </row>
    <row r="7349" s="64" customFormat="1" ht="13.5" spans="5:5">
      <c r="E7349" s="126"/>
    </row>
    <row r="7350" s="64" customFormat="1" ht="13.5" spans="5:5">
      <c r="E7350" s="126"/>
    </row>
    <row r="7351" s="64" customFormat="1" ht="13.5" spans="5:5">
      <c r="E7351" s="126"/>
    </row>
    <row r="7352" s="64" customFormat="1" ht="13.5" spans="5:5">
      <c r="E7352" s="126"/>
    </row>
    <row r="7353" s="64" customFormat="1" ht="13.5" spans="5:5">
      <c r="E7353" s="126"/>
    </row>
    <row r="7354" s="64" customFormat="1" ht="13.5" spans="5:5">
      <c r="E7354" s="126"/>
    </row>
    <row r="7355" s="64" customFormat="1" ht="13.5" spans="5:5">
      <c r="E7355" s="126"/>
    </row>
    <row r="7356" s="64" customFormat="1" ht="13.5" spans="5:5">
      <c r="E7356" s="126"/>
    </row>
    <row r="7357" s="64" customFormat="1" ht="13.5" spans="5:5">
      <c r="E7357" s="126"/>
    </row>
    <row r="7358" s="64" customFormat="1" ht="13.5" spans="5:5">
      <c r="E7358" s="126"/>
    </row>
    <row r="7359" s="64" customFormat="1" ht="13.5" spans="5:5">
      <c r="E7359" s="126"/>
    </row>
    <row r="7360" s="64" customFormat="1" ht="13.5" spans="5:5">
      <c r="E7360" s="126"/>
    </row>
    <row r="7361" s="64" customFormat="1" ht="13.5" spans="5:5">
      <c r="E7361" s="126"/>
    </row>
    <row r="7362" s="64" customFormat="1" ht="13.5" spans="5:5">
      <c r="E7362" s="126"/>
    </row>
    <row r="7363" s="64" customFormat="1" ht="13.5" spans="5:5">
      <c r="E7363" s="126"/>
    </row>
    <row r="7364" s="64" customFormat="1" ht="13.5" spans="5:5">
      <c r="E7364" s="126"/>
    </row>
    <row r="7365" s="64" customFormat="1" ht="13.5" spans="5:5">
      <c r="E7365" s="126"/>
    </row>
    <row r="7366" s="64" customFormat="1" ht="13.5" spans="5:5">
      <c r="E7366" s="126"/>
    </row>
    <row r="7367" s="64" customFormat="1" ht="13.5" spans="5:5">
      <c r="E7367" s="126"/>
    </row>
    <row r="7368" s="64" customFormat="1" ht="13.5" spans="5:5">
      <c r="E7368" s="126"/>
    </row>
    <row r="7369" s="64" customFormat="1" ht="13.5" spans="5:5">
      <c r="E7369" s="126"/>
    </row>
    <row r="7370" s="64" customFormat="1" ht="13.5" spans="5:5">
      <c r="E7370" s="126"/>
    </row>
    <row r="7371" s="64" customFormat="1" ht="13.5" spans="5:5">
      <c r="E7371" s="126"/>
    </row>
    <row r="7372" s="64" customFormat="1" ht="13.5" spans="5:5">
      <c r="E7372" s="126"/>
    </row>
    <row r="7373" s="64" customFormat="1" ht="13.5" spans="5:5">
      <c r="E7373" s="126"/>
    </row>
    <row r="7374" s="64" customFormat="1" ht="13.5" spans="5:5">
      <c r="E7374" s="126"/>
    </row>
    <row r="7375" s="64" customFormat="1" ht="13.5" spans="5:5">
      <c r="E7375" s="126"/>
    </row>
    <row r="7376" s="64" customFormat="1" ht="13.5" spans="5:5">
      <c r="E7376" s="126"/>
    </row>
    <row r="7377" s="64" customFormat="1" ht="13.5" spans="5:5">
      <c r="E7377" s="126"/>
    </row>
    <row r="7378" s="64" customFormat="1" ht="13.5" spans="5:5">
      <c r="E7378" s="126"/>
    </row>
    <row r="7379" s="64" customFormat="1" ht="13.5" spans="5:5">
      <c r="E7379" s="126"/>
    </row>
    <row r="7380" s="64" customFormat="1" ht="13.5" spans="5:5">
      <c r="E7380" s="126"/>
    </row>
    <row r="7381" s="64" customFormat="1" ht="13.5" spans="5:5">
      <c r="E7381" s="126"/>
    </row>
    <row r="7382" s="64" customFormat="1" ht="13.5" spans="5:5">
      <c r="E7382" s="126"/>
    </row>
    <row r="7383" s="64" customFormat="1" ht="13.5" spans="5:5">
      <c r="E7383" s="126"/>
    </row>
    <row r="7384" s="64" customFormat="1" ht="13.5" spans="5:5">
      <c r="E7384" s="126"/>
    </row>
    <row r="7385" s="64" customFormat="1" ht="13.5" spans="5:5">
      <c r="E7385" s="126"/>
    </row>
    <row r="7386" s="64" customFormat="1" ht="13.5" spans="5:5">
      <c r="E7386" s="126"/>
    </row>
    <row r="7387" s="64" customFormat="1" ht="13.5" spans="5:5">
      <c r="E7387" s="126"/>
    </row>
    <row r="7388" s="64" customFormat="1" ht="13.5" spans="5:5">
      <c r="E7388" s="126"/>
    </row>
    <row r="7389" s="64" customFormat="1" ht="13.5" spans="5:5">
      <c r="E7389" s="126"/>
    </row>
    <row r="7390" s="64" customFormat="1" ht="13.5" spans="5:5">
      <c r="E7390" s="126"/>
    </row>
    <row r="7391" s="64" customFormat="1" ht="13.5" spans="5:5">
      <c r="E7391" s="126"/>
    </row>
    <row r="7392" s="64" customFormat="1" ht="13.5" spans="5:5">
      <c r="E7392" s="126"/>
    </row>
    <row r="7393" s="64" customFormat="1" ht="13.5" spans="5:5">
      <c r="E7393" s="126"/>
    </row>
    <row r="7394" s="64" customFormat="1" ht="13.5" spans="5:5">
      <c r="E7394" s="126"/>
    </row>
    <row r="7395" s="64" customFormat="1" ht="13.5" spans="5:5">
      <c r="E7395" s="126"/>
    </row>
    <row r="7396" s="64" customFormat="1" ht="13.5" spans="5:5">
      <c r="E7396" s="126"/>
    </row>
    <row r="7397" s="64" customFormat="1" ht="13.5" spans="5:5">
      <c r="E7397" s="126"/>
    </row>
    <row r="7398" s="64" customFormat="1" ht="13.5" spans="5:5">
      <c r="E7398" s="126"/>
    </row>
    <row r="7399" s="64" customFormat="1" ht="13.5" spans="5:5">
      <c r="E7399" s="126"/>
    </row>
    <row r="7400" s="64" customFormat="1" ht="13.5" spans="5:5">
      <c r="E7400" s="126"/>
    </row>
    <row r="7401" s="64" customFormat="1" ht="13.5" spans="5:5">
      <c r="E7401" s="126"/>
    </row>
    <row r="7402" s="64" customFormat="1" ht="13.5" spans="5:5">
      <c r="E7402" s="126"/>
    </row>
    <row r="7403" s="64" customFormat="1" ht="13.5" spans="5:5">
      <c r="E7403" s="126"/>
    </row>
    <row r="7404" s="64" customFormat="1" ht="13.5" spans="5:5">
      <c r="E7404" s="126"/>
    </row>
    <row r="7405" s="64" customFormat="1" ht="13.5" spans="5:5">
      <c r="E7405" s="126"/>
    </row>
    <row r="7406" s="64" customFormat="1" ht="13.5" spans="5:5">
      <c r="E7406" s="126"/>
    </row>
    <row r="7407" s="64" customFormat="1" ht="13.5" spans="5:5">
      <c r="E7407" s="126"/>
    </row>
    <row r="7408" s="64" customFormat="1" ht="13.5" spans="5:5">
      <c r="E7408" s="126"/>
    </row>
    <row r="7409" s="64" customFormat="1" ht="13.5" spans="5:5">
      <c r="E7409" s="126"/>
    </row>
    <row r="7410" s="64" customFormat="1" ht="13.5" spans="5:5">
      <c r="E7410" s="126"/>
    </row>
    <row r="7411" s="64" customFormat="1" ht="13.5" spans="5:5">
      <c r="E7411" s="126"/>
    </row>
    <row r="7412" s="64" customFormat="1" ht="13.5" spans="5:5">
      <c r="E7412" s="126"/>
    </row>
    <row r="7413" s="64" customFormat="1" ht="13.5" spans="5:5">
      <c r="E7413" s="126"/>
    </row>
    <row r="7414" s="64" customFormat="1" ht="13.5" spans="5:5">
      <c r="E7414" s="126"/>
    </row>
    <row r="7415" s="64" customFormat="1" ht="13.5" spans="5:5">
      <c r="E7415" s="126"/>
    </row>
    <row r="7416" s="64" customFormat="1" ht="13.5" spans="5:5">
      <c r="E7416" s="126"/>
    </row>
    <row r="7417" s="64" customFormat="1" ht="13.5" spans="5:5">
      <c r="E7417" s="126"/>
    </row>
    <row r="7418" s="64" customFormat="1" ht="13.5" spans="5:5">
      <c r="E7418" s="126"/>
    </row>
    <row r="7419" s="64" customFormat="1" ht="13.5" spans="5:5">
      <c r="E7419" s="126"/>
    </row>
    <row r="7420" s="64" customFormat="1" ht="13.5" spans="5:5">
      <c r="E7420" s="126"/>
    </row>
    <row r="7421" s="64" customFormat="1" ht="13.5" spans="5:5">
      <c r="E7421" s="126"/>
    </row>
    <row r="7422" s="64" customFormat="1" ht="13.5" spans="5:5">
      <c r="E7422" s="126"/>
    </row>
    <row r="7423" s="64" customFormat="1" ht="13.5" spans="5:5">
      <c r="E7423" s="126"/>
    </row>
    <row r="7424" s="64" customFormat="1" ht="13.5" spans="5:5">
      <c r="E7424" s="126"/>
    </row>
    <row r="7425" s="64" customFormat="1" ht="13.5" spans="5:5">
      <c r="E7425" s="126"/>
    </row>
    <row r="7426" s="64" customFormat="1" ht="13.5" spans="5:5">
      <c r="E7426" s="126"/>
    </row>
    <row r="7427" s="64" customFormat="1" ht="13.5" spans="5:5">
      <c r="E7427" s="126"/>
    </row>
    <row r="7428" s="64" customFormat="1" ht="13.5" spans="5:5">
      <c r="E7428" s="126"/>
    </row>
    <row r="7429" s="64" customFormat="1" ht="13.5" spans="5:5">
      <c r="E7429" s="126"/>
    </row>
    <row r="7430" s="64" customFormat="1" ht="13.5" spans="5:5">
      <c r="E7430" s="126"/>
    </row>
    <row r="7431" s="64" customFormat="1" ht="13.5" spans="5:5">
      <c r="E7431" s="126"/>
    </row>
    <row r="7432" s="64" customFormat="1" ht="13.5" spans="5:5">
      <c r="E7432" s="126"/>
    </row>
    <row r="7433" s="64" customFormat="1" ht="13.5" spans="5:5">
      <c r="E7433" s="126"/>
    </row>
    <row r="7434" s="64" customFormat="1" ht="13.5" spans="5:5">
      <c r="E7434" s="126"/>
    </row>
    <row r="7435" s="64" customFormat="1" ht="13.5" spans="5:5">
      <c r="E7435" s="126"/>
    </row>
    <row r="7436" s="64" customFormat="1" ht="13.5" spans="5:5">
      <c r="E7436" s="126"/>
    </row>
    <row r="7437" s="64" customFormat="1" ht="13.5" spans="5:5">
      <c r="E7437" s="126"/>
    </row>
    <row r="7438" s="64" customFormat="1" ht="13.5" spans="5:5">
      <c r="E7438" s="126"/>
    </row>
    <row r="7439" s="64" customFormat="1" ht="13.5" spans="5:5">
      <c r="E7439" s="126"/>
    </row>
    <row r="7440" s="64" customFormat="1" ht="13.5" spans="5:5">
      <c r="E7440" s="126"/>
    </row>
    <row r="7441" s="64" customFormat="1" ht="13.5" spans="5:5">
      <c r="E7441" s="126"/>
    </row>
    <row r="7442" s="64" customFormat="1" ht="13.5" spans="5:5">
      <c r="E7442" s="126"/>
    </row>
    <row r="7443" s="64" customFormat="1" ht="13.5" spans="5:5">
      <c r="E7443" s="126"/>
    </row>
    <row r="7444" s="64" customFormat="1" ht="13.5" spans="5:5">
      <c r="E7444" s="126"/>
    </row>
    <row r="7445" s="64" customFormat="1" ht="13.5" spans="5:5">
      <c r="E7445" s="126"/>
    </row>
    <row r="7446" s="64" customFormat="1" ht="13.5" spans="5:5">
      <c r="E7446" s="126"/>
    </row>
    <row r="7447" s="64" customFormat="1" ht="13.5" spans="5:5">
      <c r="E7447" s="126"/>
    </row>
    <row r="7448" s="64" customFormat="1" ht="13.5" spans="5:5">
      <c r="E7448" s="126"/>
    </row>
    <row r="7449" s="64" customFormat="1" ht="13.5" spans="5:5">
      <c r="E7449" s="126"/>
    </row>
    <row r="7450" s="64" customFormat="1" ht="13.5" spans="5:5">
      <c r="E7450" s="126"/>
    </row>
    <row r="7451" s="64" customFormat="1" ht="13.5" spans="5:5">
      <c r="E7451" s="126"/>
    </row>
    <row r="7452" s="64" customFormat="1" ht="13.5" spans="5:5">
      <c r="E7452" s="126"/>
    </row>
    <row r="7453" s="64" customFormat="1" ht="13.5" spans="5:5">
      <c r="E7453" s="126"/>
    </row>
    <row r="7454" s="64" customFormat="1" ht="13.5" spans="5:5">
      <c r="E7454" s="126"/>
    </row>
    <row r="7455" s="64" customFormat="1" ht="13.5" spans="5:5">
      <c r="E7455" s="126"/>
    </row>
    <row r="7456" s="64" customFormat="1" ht="13.5" spans="5:5">
      <c r="E7456" s="126"/>
    </row>
    <row r="7457" s="64" customFormat="1" ht="13.5" spans="5:5">
      <c r="E7457" s="126"/>
    </row>
    <row r="7458" s="64" customFormat="1" ht="13.5" spans="5:5">
      <c r="E7458" s="126"/>
    </row>
    <row r="7459" s="64" customFormat="1" ht="13.5" spans="5:5">
      <c r="E7459" s="126"/>
    </row>
    <row r="7460" s="64" customFormat="1" ht="13.5" spans="5:5">
      <c r="E7460" s="126"/>
    </row>
    <row r="7461" s="64" customFormat="1" ht="13.5" spans="5:5">
      <c r="E7461" s="126"/>
    </row>
    <row r="7462" s="64" customFormat="1" ht="13.5" spans="5:5">
      <c r="E7462" s="126"/>
    </row>
    <row r="7463" s="64" customFormat="1" ht="13.5" spans="5:5">
      <c r="E7463" s="126"/>
    </row>
    <row r="7464" s="64" customFormat="1" ht="13.5" spans="5:5">
      <c r="E7464" s="126"/>
    </row>
    <row r="7465" s="64" customFormat="1" ht="13.5" spans="5:5">
      <c r="E7465" s="126"/>
    </row>
    <row r="7466" s="64" customFormat="1" ht="13.5" spans="5:5">
      <c r="E7466" s="126"/>
    </row>
    <row r="7467" s="64" customFormat="1" ht="13.5" spans="5:5">
      <c r="E7467" s="126"/>
    </row>
    <row r="7468" s="64" customFormat="1" ht="13.5" spans="5:5">
      <c r="E7468" s="126"/>
    </row>
    <row r="7469" s="64" customFormat="1" ht="13.5" spans="5:5">
      <c r="E7469" s="126"/>
    </row>
    <row r="7470" s="64" customFormat="1" ht="13.5" spans="5:5">
      <c r="E7470" s="126"/>
    </row>
    <row r="7471" s="64" customFormat="1" ht="13.5" spans="5:5">
      <c r="E7471" s="126"/>
    </row>
    <row r="7472" s="64" customFormat="1" ht="13.5" spans="5:5">
      <c r="E7472" s="126"/>
    </row>
    <row r="7473" s="64" customFormat="1" ht="13.5" spans="5:5">
      <c r="E7473" s="126"/>
    </row>
    <row r="7474" s="64" customFormat="1" ht="13.5" spans="5:5">
      <c r="E7474" s="126"/>
    </row>
    <row r="7475" s="64" customFormat="1" ht="13.5" spans="5:5">
      <c r="E7475" s="126"/>
    </row>
    <row r="7476" s="64" customFormat="1" ht="13.5" spans="5:5">
      <c r="E7476" s="126"/>
    </row>
    <row r="7477" s="64" customFormat="1" ht="13.5" spans="5:5">
      <c r="E7477" s="126"/>
    </row>
    <row r="7478" s="64" customFormat="1" ht="13.5" spans="5:5">
      <c r="E7478" s="126"/>
    </row>
    <row r="7479" s="64" customFormat="1" ht="13.5" spans="5:5">
      <c r="E7479" s="126"/>
    </row>
    <row r="7480" s="64" customFormat="1" ht="13.5" spans="5:5">
      <c r="E7480" s="126"/>
    </row>
    <row r="7481" s="64" customFormat="1" ht="13.5" spans="5:5">
      <c r="E7481" s="126"/>
    </row>
    <row r="7482" s="64" customFormat="1" ht="13.5" spans="5:5">
      <c r="E7482" s="126"/>
    </row>
    <row r="7483" s="64" customFormat="1" ht="13.5" spans="5:5">
      <c r="E7483" s="126"/>
    </row>
    <row r="7484" s="64" customFormat="1" ht="13.5" spans="5:5">
      <c r="E7484" s="126"/>
    </row>
    <row r="7485" s="64" customFormat="1" ht="13.5" spans="5:5">
      <c r="E7485" s="126"/>
    </row>
    <row r="7486" s="64" customFormat="1" ht="13.5" spans="5:5">
      <c r="E7486" s="126"/>
    </row>
    <row r="7487" s="64" customFormat="1" ht="13.5" spans="5:5">
      <c r="E7487" s="126"/>
    </row>
    <row r="7488" s="64" customFormat="1" ht="13.5" spans="5:5">
      <c r="E7488" s="126"/>
    </row>
    <row r="7489" s="64" customFormat="1" ht="13.5" spans="5:5">
      <c r="E7489" s="126"/>
    </row>
    <row r="7490" s="64" customFormat="1" ht="13.5" spans="5:5">
      <c r="E7490" s="126"/>
    </row>
    <row r="7491" s="64" customFormat="1" ht="13.5" spans="5:5">
      <c r="E7491" s="126"/>
    </row>
    <row r="7492" s="64" customFormat="1" ht="13.5" spans="5:5">
      <c r="E7492" s="126"/>
    </row>
    <row r="7493" s="64" customFormat="1" ht="13.5" spans="5:5">
      <c r="E7493" s="126"/>
    </row>
    <row r="7494" s="64" customFormat="1" ht="13.5" spans="5:5">
      <c r="E7494" s="126"/>
    </row>
    <row r="7495" s="64" customFormat="1" ht="13.5" spans="5:5">
      <c r="E7495" s="126"/>
    </row>
    <row r="7496" s="64" customFormat="1" ht="13.5" spans="5:5">
      <c r="E7496" s="126"/>
    </row>
    <row r="7497" s="64" customFormat="1" ht="13.5" spans="5:5">
      <c r="E7497" s="126"/>
    </row>
    <row r="7498" s="64" customFormat="1" ht="13.5" spans="5:5">
      <c r="E7498" s="126"/>
    </row>
    <row r="7499" s="64" customFormat="1" ht="13.5" spans="5:5">
      <c r="E7499" s="126"/>
    </row>
    <row r="7500" s="64" customFormat="1" ht="13.5" spans="5:5">
      <c r="E7500" s="126"/>
    </row>
    <row r="7501" s="64" customFormat="1" ht="13.5" spans="5:5">
      <c r="E7501" s="126"/>
    </row>
    <row r="7502" s="64" customFormat="1" ht="13.5" spans="5:5">
      <c r="E7502" s="126"/>
    </row>
    <row r="7503" s="64" customFormat="1" ht="13.5" spans="5:5">
      <c r="E7503" s="126"/>
    </row>
    <row r="7504" s="64" customFormat="1" ht="13.5" spans="5:5">
      <c r="E7504" s="126"/>
    </row>
    <row r="7505" s="64" customFormat="1" ht="13.5" spans="5:5">
      <c r="E7505" s="126"/>
    </row>
    <row r="7506" s="64" customFormat="1" ht="13.5" spans="5:5">
      <c r="E7506" s="126"/>
    </row>
    <row r="7507" s="64" customFormat="1" ht="13.5" spans="5:5">
      <c r="E7507" s="126"/>
    </row>
    <row r="7508" s="64" customFormat="1" ht="13.5" spans="5:5">
      <c r="E7508" s="126"/>
    </row>
    <row r="7509" s="64" customFormat="1" ht="13.5" spans="5:5">
      <c r="E7509" s="126"/>
    </row>
    <row r="7510" s="64" customFormat="1" ht="13.5" spans="5:5">
      <c r="E7510" s="126"/>
    </row>
    <row r="7511" s="64" customFormat="1" ht="13.5" spans="5:5">
      <c r="E7511" s="126"/>
    </row>
    <row r="7512" s="64" customFormat="1" ht="13.5" spans="5:5">
      <c r="E7512" s="126"/>
    </row>
    <row r="7513" s="64" customFormat="1" ht="13.5" spans="5:5">
      <c r="E7513" s="126"/>
    </row>
    <row r="7514" s="64" customFormat="1" ht="13.5" spans="5:5">
      <c r="E7514" s="126"/>
    </row>
    <row r="7515" s="64" customFormat="1" ht="13.5" spans="5:5">
      <c r="E7515" s="126"/>
    </row>
    <row r="7516" s="64" customFormat="1" ht="13.5" spans="5:5">
      <c r="E7516" s="126"/>
    </row>
    <row r="7517" s="64" customFormat="1" ht="13.5" spans="5:5">
      <c r="E7517" s="126"/>
    </row>
    <row r="7518" s="64" customFormat="1" ht="13.5" spans="5:5">
      <c r="E7518" s="126"/>
    </row>
    <row r="7519" s="64" customFormat="1" ht="13.5" spans="5:5">
      <c r="E7519" s="126"/>
    </row>
    <row r="7520" s="64" customFormat="1" ht="13.5" spans="5:5">
      <c r="E7520" s="126"/>
    </row>
    <row r="7521" s="64" customFormat="1" ht="13.5" spans="5:5">
      <c r="E7521" s="126"/>
    </row>
    <row r="7522" s="64" customFormat="1" ht="13.5" spans="5:5">
      <c r="E7522" s="126"/>
    </row>
    <row r="7523" s="64" customFormat="1" ht="13.5" spans="5:5">
      <c r="E7523" s="126"/>
    </row>
    <row r="7524" s="64" customFormat="1" ht="13.5" spans="5:5">
      <c r="E7524" s="126"/>
    </row>
    <row r="7525" s="64" customFormat="1" ht="13.5" spans="5:5">
      <c r="E7525" s="126"/>
    </row>
    <row r="7526" s="64" customFormat="1" ht="13.5" spans="5:5">
      <c r="E7526" s="126"/>
    </row>
    <row r="7527" s="64" customFormat="1" ht="13.5" spans="5:5">
      <c r="E7527" s="126"/>
    </row>
    <row r="7528" s="64" customFormat="1" ht="13.5" spans="5:5">
      <c r="E7528" s="126"/>
    </row>
    <row r="7529" s="64" customFormat="1" ht="13.5" spans="5:5">
      <c r="E7529" s="126"/>
    </row>
    <row r="7530" s="64" customFormat="1" ht="13.5" spans="5:5">
      <c r="E7530" s="126"/>
    </row>
    <row r="7531" s="64" customFormat="1" ht="13.5" spans="5:5">
      <c r="E7531" s="126"/>
    </row>
    <row r="7532" s="64" customFormat="1" ht="13.5" spans="5:5">
      <c r="E7532" s="126"/>
    </row>
    <row r="7533" s="64" customFormat="1" ht="13.5" spans="5:5">
      <c r="E7533" s="126"/>
    </row>
    <row r="7534" s="64" customFormat="1" ht="13.5" spans="5:5">
      <c r="E7534" s="126"/>
    </row>
    <row r="7535" s="64" customFormat="1" ht="13.5" spans="5:5">
      <c r="E7535" s="126"/>
    </row>
    <row r="7536" s="64" customFormat="1" ht="13.5" spans="5:5">
      <c r="E7536" s="126"/>
    </row>
    <row r="7537" s="64" customFormat="1" ht="13.5" spans="5:5">
      <c r="E7537" s="126"/>
    </row>
    <row r="7538" s="64" customFormat="1" ht="13.5" spans="5:5">
      <c r="E7538" s="126"/>
    </row>
    <row r="7539" s="64" customFormat="1" ht="13.5" spans="5:5">
      <c r="E7539" s="126"/>
    </row>
    <row r="7540" s="64" customFormat="1" ht="13.5" spans="5:5">
      <c r="E7540" s="126"/>
    </row>
    <row r="7541" s="64" customFormat="1" ht="13.5" spans="5:5">
      <c r="E7541" s="126"/>
    </row>
    <row r="7542" s="64" customFormat="1" ht="13.5" spans="5:5">
      <c r="E7542" s="126"/>
    </row>
    <row r="7543" s="64" customFormat="1" ht="13.5" spans="5:5">
      <c r="E7543" s="126"/>
    </row>
    <row r="7544" s="64" customFormat="1" ht="13.5" spans="5:5">
      <c r="E7544" s="126"/>
    </row>
    <row r="7545" s="64" customFormat="1" ht="13.5" spans="5:5">
      <c r="E7545" s="126"/>
    </row>
    <row r="7546" s="64" customFormat="1" ht="13.5" spans="5:5">
      <c r="E7546" s="126"/>
    </row>
    <row r="7547" s="64" customFormat="1" ht="13.5" spans="5:5">
      <c r="E7547" s="126"/>
    </row>
    <row r="7548" s="64" customFormat="1" ht="13.5" spans="5:5">
      <c r="E7548" s="126"/>
    </row>
    <row r="7549" s="64" customFormat="1" ht="13.5" spans="5:5">
      <c r="E7549" s="126"/>
    </row>
    <row r="7550" s="64" customFormat="1" ht="13.5" spans="5:5">
      <c r="E7550" s="126"/>
    </row>
    <row r="7551" s="64" customFormat="1" ht="13.5" spans="5:5">
      <c r="E7551" s="126"/>
    </row>
    <row r="7552" s="64" customFormat="1" ht="13.5" spans="5:5">
      <c r="E7552" s="126"/>
    </row>
    <row r="7553" s="64" customFormat="1" ht="13.5" spans="5:5">
      <c r="E7553" s="126"/>
    </row>
    <row r="7554" s="64" customFormat="1" ht="13.5" spans="5:5">
      <c r="E7554" s="126"/>
    </row>
    <row r="7555" s="64" customFormat="1" ht="13.5" spans="5:5">
      <c r="E7555" s="126"/>
    </row>
    <row r="7556" s="64" customFormat="1" ht="13.5" spans="5:5">
      <c r="E7556" s="126"/>
    </row>
    <row r="7557" s="64" customFormat="1" ht="13.5" spans="5:5">
      <c r="E7557" s="126"/>
    </row>
    <row r="7558" s="64" customFormat="1" ht="13.5" spans="5:5">
      <c r="E7558" s="126"/>
    </row>
    <row r="7559" s="64" customFormat="1" ht="13.5" spans="5:5">
      <c r="E7559" s="126"/>
    </row>
    <row r="7560" s="64" customFormat="1" ht="13.5" spans="5:5">
      <c r="E7560" s="126"/>
    </row>
    <row r="7561" s="64" customFormat="1" ht="13.5" spans="5:5">
      <c r="E7561" s="126"/>
    </row>
    <row r="7562" s="64" customFormat="1" ht="13.5" spans="5:5">
      <c r="E7562" s="126"/>
    </row>
    <row r="7563" s="64" customFormat="1" ht="13.5" spans="5:5">
      <c r="E7563" s="126"/>
    </row>
    <row r="7564" s="64" customFormat="1" ht="13.5" spans="5:5">
      <c r="E7564" s="126"/>
    </row>
    <row r="7565" s="64" customFormat="1" ht="13.5" spans="5:5">
      <c r="E7565" s="126"/>
    </row>
    <row r="7566" s="64" customFormat="1" ht="13.5" spans="5:5">
      <c r="E7566" s="126"/>
    </row>
    <row r="7567" s="64" customFormat="1" ht="13.5" spans="5:5">
      <c r="E7567" s="126"/>
    </row>
    <row r="7568" s="64" customFormat="1" ht="13.5" spans="5:5">
      <c r="E7568" s="126"/>
    </row>
    <row r="7569" s="64" customFormat="1" ht="13.5" spans="5:5">
      <c r="E7569" s="126"/>
    </row>
    <row r="7570" s="64" customFormat="1" ht="13.5" spans="5:5">
      <c r="E7570" s="126"/>
    </row>
    <row r="7571" s="64" customFormat="1" ht="13.5" spans="5:5">
      <c r="E7571" s="126"/>
    </row>
    <row r="7572" s="64" customFormat="1" ht="13.5" spans="5:5">
      <c r="E7572" s="126"/>
    </row>
    <row r="7573" s="64" customFormat="1" ht="13.5" spans="5:5">
      <c r="E7573" s="126"/>
    </row>
    <row r="7574" s="64" customFormat="1" ht="13.5" spans="5:5">
      <c r="E7574" s="126"/>
    </row>
    <row r="7575" s="64" customFormat="1" ht="13.5" spans="5:5">
      <c r="E7575" s="126"/>
    </row>
    <row r="7576" s="64" customFormat="1" ht="13.5" spans="5:5">
      <c r="E7576" s="126"/>
    </row>
    <row r="7577" s="64" customFormat="1" ht="13.5" spans="5:5">
      <c r="E7577" s="126"/>
    </row>
    <row r="7578" s="64" customFormat="1" ht="13.5" spans="5:5">
      <c r="E7578" s="126"/>
    </row>
    <row r="7579" s="64" customFormat="1" ht="13.5" spans="5:5">
      <c r="E7579" s="126"/>
    </row>
    <row r="7580" s="64" customFormat="1" ht="13.5" spans="5:5">
      <c r="E7580" s="126"/>
    </row>
    <row r="7581" s="64" customFormat="1" ht="13.5" spans="5:5">
      <c r="E7581" s="126"/>
    </row>
    <row r="7582" s="64" customFormat="1" ht="13.5" spans="5:5">
      <c r="E7582" s="126"/>
    </row>
    <row r="7583" s="64" customFormat="1" ht="13.5" spans="5:5">
      <c r="E7583" s="126"/>
    </row>
    <row r="7584" s="64" customFormat="1" ht="13.5" spans="5:5">
      <c r="E7584" s="126"/>
    </row>
    <row r="7585" s="64" customFormat="1" ht="13.5" spans="5:5">
      <c r="E7585" s="126"/>
    </row>
    <row r="7586" s="64" customFormat="1" ht="13.5" spans="5:5">
      <c r="E7586" s="126"/>
    </row>
    <row r="7587" s="64" customFormat="1" ht="13.5" spans="5:5">
      <c r="E7587" s="126"/>
    </row>
    <row r="7588" s="64" customFormat="1" ht="13.5" spans="5:5">
      <c r="E7588" s="126"/>
    </row>
    <row r="7589" s="64" customFormat="1" ht="13.5" spans="5:5">
      <c r="E7589" s="126"/>
    </row>
    <row r="7590" s="64" customFormat="1" ht="13.5" spans="5:5">
      <c r="E7590" s="126"/>
    </row>
    <row r="7591" s="64" customFormat="1" ht="13.5" spans="5:5">
      <c r="E7591" s="126"/>
    </row>
    <row r="7592" s="64" customFormat="1" ht="13.5" spans="5:5">
      <c r="E7592" s="126"/>
    </row>
    <row r="7593" s="64" customFormat="1" ht="13.5" spans="5:5">
      <c r="E7593" s="126"/>
    </row>
    <row r="7594" s="64" customFormat="1" ht="13.5" spans="5:5">
      <c r="E7594" s="126"/>
    </row>
    <row r="7595" s="64" customFormat="1" ht="13.5" spans="5:5">
      <c r="E7595" s="126"/>
    </row>
    <row r="7596" s="64" customFormat="1" ht="13.5" spans="5:5">
      <c r="E7596" s="126"/>
    </row>
    <row r="7597" s="64" customFormat="1" ht="13.5" spans="5:5">
      <c r="E7597" s="126"/>
    </row>
    <row r="7598" s="64" customFormat="1" ht="13.5" spans="5:5">
      <c r="E7598" s="126"/>
    </row>
    <row r="7599" s="64" customFormat="1" ht="13.5" spans="5:5">
      <c r="E7599" s="126"/>
    </row>
    <row r="7600" s="64" customFormat="1" ht="13.5" spans="5:5">
      <c r="E7600" s="126"/>
    </row>
    <row r="7601" s="64" customFormat="1" ht="13.5" spans="5:5">
      <c r="E7601" s="126"/>
    </row>
    <row r="7602" s="64" customFormat="1" ht="13.5" spans="5:5">
      <c r="E7602" s="126"/>
    </row>
    <row r="7603" s="64" customFormat="1" ht="13.5" spans="5:5">
      <c r="E7603" s="126"/>
    </row>
    <row r="7604" s="64" customFormat="1" ht="13.5" spans="5:5">
      <c r="E7604" s="126"/>
    </row>
    <row r="7605" s="64" customFormat="1" ht="13.5" spans="5:5">
      <c r="E7605" s="126"/>
    </row>
    <row r="7606" s="64" customFormat="1" ht="13.5" spans="5:5">
      <c r="E7606" s="126"/>
    </row>
    <row r="7607" s="64" customFormat="1" ht="13.5" spans="5:5">
      <c r="E7607" s="126"/>
    </row>
    <row r="7608" s="64" customFormat="1" ht="13.5" spans="5:5">
      <c r="E7608" s="126"/>
    </row>
    <row r="7609" s="64" customFormat="1" ht="13.5" spans="5:5">
      <c r="E7609" s="126"/>
    </row>
    <row r="7610" s="64" customFormat="1" ht="13.5" spans="5:5">
      <c r="E7610" s="126"/>
    </row>
    <row r="7611" s="64" customFormat="1" ht="13.5" spans="5:5">
      <c r="E7611" s="126"/>
    </row>
    <row r="7612" s="64" customFormat="1" ht="13.5" spans="5:5">
      <c r="E7612" s="126"/>
    </row>
    <row r="7613" s="64" customFormat="1" ht="13.5" spans="5:5">
      <c r="E7613" s="126"/>
    </row>
    <row r="7614" s="64" customFormat="1" ht="13.5" spans="5:5">
      <c r="E7614" s="126"/>
    </row>
    <row r="7615" s="64" customFormat="1" ht="13.5" spans="5:5">
      <c r="E7615" s="126"/>
    </row>
    <row r="7616" s="64" customFormat="1" ht="13.5" spans="5:5">
      <c r="E7616" s="126"/>
    </row>
    <row r="7617" s="64" customFormat="1" ht="13.5" spans="5:5">
      <c r="E7617" s="126"/>
    </row>
    <row r="7618" s="64" customFormat="1" ht="13.5" spans="5:5">
      <c r="E7618" s="126"/>
    </row>
    <row r="7619" s="64" customFormat="1" ht="13.5" spans="5:5">
      <c r="E7619" s="126"/>
    </row>
    <row r="7620" s="64" customFormat="1" ht="13.5" spans="5:5">
      <c r="E7620" s="126"/>
    </row>
    <row r="7621" s="64" customFormat="1" ht="13.5" spans="5:5">
      <c r="E7621" s="126"/>
    </row>
    <row r="7622" s="64" customFormat="1" ht="13.5" spans="5:5">
      <c r="E7622" s="126"/>
    </row>
    <row r="7623" s="64" customFormat="1" ht="13.5" spans="5:5">
      <c r="E7623" s="126"/>
    </row>
    <row r="7624" s="64" customFormat="1" ht="13.5" spans="5:5">
      <c r="E7624" s="126"/>
    </row>
    <row r="7625" s="64" customFormat="1" ht="13.5" spans="5:5">
      <c r="E7625" s="126"/>
    </row>
    <row r="7626" s="64" customFormat="1" ht="13.5" spans="5:5">
      <c r="E7626" s="126"/>
    </row>
    <row r="7627" s="64" customFormat="1" ht="13.5" spans="5:5">
      <c r="E7627" s="126"/>
    </row>
    <row r="7628" s="64" customFormat="1" ht="13.5" spans="5:5">
      <c r="E7628" s="126"/>
    </row>
    <row r="7629" s="64" customFormat="1" ht="13.5" spans="5:5">
      <c r="E7629" s="126"/>
    </row>
    <row r="7630" s="64" customFormat="1" ht="13.5" spans="5:5">
      <c r="E7630" s="126"/>
    </row>
    <row r="7631" s="64" customFormat="1" ht="13.5" spans="5:5">
      <c r="E7631" s="126"/>
    </row>
    <row r="7632" s="64" customFormat="1" ht="13.5" spans="5:5">
      <c r="E7632" s="126"/>
    </row>
    <row r="7633" s="64" customFormat="1" ht="13.5" spans="5:5">
      <c r="E7633" s="126"/>
    </row>
    <row r="7634" s="64" customFormat="1" ht="13.5" spans="5:5">
      <c r="E7634" s="126"/>
    </row>
    <row r="7635" s="64" customFormat="1" ht="13.5" spans="5:5">
      <c r="E7635" s="126"/>
    </row>
    <row r="7636" s="64" customFormat="1" ht="13.5" spans="5:5">
      <c r="E7636" s="126"/>
    </row>
    <row r="7637" s="64" customFormat="1" ht="13.5" spans="5:5">
      <c r="E7637" s="126"/>
    </row>
    <row r="7638" s="64" customFormat="1" ht="13.5" spans="5:5">
      <c r="E7638" s="126"/>
    </row>
    <row r="7639" s="64" customFormat="1" ht="13.5" spans="5:5">
      <c r="E7639" s="126"/>
    </row>
    <row r="7640" s="64" customFormat="1" ht="13.5" spans="5:5">
      <c r="E7640" s="126"/>
    </row>
    <row r="7641" s="64" customFormat="1" ht="13.5" spans="5:5">
      <c r="E7641" s="126"/>
    </row>
    <row r="7642" s="64" customFormat="1" ht="13.5" spans="5:5">
      <c r="E7642" s="126"/>
    </row>
    <row r="7643" s="64" customFormat="1" ht="13.5" spans="5:5">
      <c r="E7643" s="126"/>
    </row>
    <row r="7644" s="64" customFormat="1" ht="13.5" spans="5:5">
      <c r="E7644" s="126"/>
    </row>
    <row r="7645" s="64" customFormat="1" ht="13.5" spans="5:5">
      <c r="E7645" s="126"/>
    </row>
    <row r="7646" s="64" customFormat="1" ht="13.5" spans="5:5">
      <c r="E7646" s="126"/>
    </row>
    <row r="7647" s="64" customFormat="1" ht="13.5" spans="5:5">
      <c r="E7647" s="126"/>
    </row>
    <row r="7648" s="64" customFormat="1" ht="13.5" spans="5:5">
      <c r="E7648" s="126"/>
    </row>
    <row r="7649" s="64" customFormat="1" ht="13.5" spans="5:5">
      <c r="E7649" s="126"/>
    </row>
    <row r="7650" s="64" customFormat="1" ht="13.5" spans="5:5">
      <c r="E7650" s="126"/>
    </row>
    <row r="7651" s="64" customFormat="1" ht="13.5" spans="5:5">
      <c r="E7651" s="126"/>
    </row>
    <row r="7652" s="64" customFormat="1" ht="13.5" spans="5:5">
      <c r="E7652" s="126"/>
    </row>
    <row r="7653" s="64" customFormat="1" ht="13.5" spans="5:5">
      <c r="E7653" s="126"/>
    </row>
    <row r="7654" s="64" customFormat="1" ht="13.5" spans="5:5">
      <c r="E7654" s="126"/>
    </row>
    <row r="7655" s="64" customFormat="1" ht="13.5" spans="5:5">
      <c r="E7655" s="126"/>
    </row>
    <row r="7656" s="64" customFormat="1" ht="13.5" spans="5:5">
      <c r="E7656" s="126"/>
    </row>
    <row r="7657" s="64" customFormat="1" ht="13.5" spans="5:5">
      <c r="E7657" s="126"/>
    </row>
    <row r="7658" s="64" customFormat="1" ht="13.5" spans="5:5">
      <c r="E7658" s="126"/>
    </row>
    <row r="7659" s="64" customFormat="1" ht="13.5" spans="5:5">
      <c r="E7659" s="126"/>
    </row>
    <row r="7660" s="64" customFormat="1" ht="13.5" spans="5:5">
      <c r="E7660" s="126"/>
    </row>
    <row r="7661" s="64" customFormat="1" ht="13.5" spans="5:5">
      <c r="E7661" s="126"/>
    </row>
    <row r="7662" s="64" customFormat="1" ht="13.5" spans="5:5">
      <c r="E7662" s="126"/>
    </row>
    <row r="7663" s="64" customFormat="1" ht="13.5" spans="5:5">
      <c r="E7663" s="126"/>
    </row>
    <row r="7664" s="64" customFormat="1" ht="13.5" spans="5:5">
      <c r="E7664" s="126"/>
    </row>
    <row r="7665" s="64" customFormat="1" ht="13.5" spans="5:5">
      <c r="E7665" s="126"/>
    </row>
    <row r="7666" s="64" customFormat="1" ht="13.5" spans="5:5">
      <c r="E7666" s="126"/>
    </row>
    <row r="7667" s="64" customFormat="1" ht="13.5" spans="5:5">
      <c r="E7667" s="126"/>
    </row>
    <row r="7668" s="64" customFormat="1" ht="13.5" spans="5:5">
      <c r="E7668" s="126"/>
    </row>
    <row r="7669" s="64" customFormat="1" ht="13.5" spans="5:5">
      <c r="E7669" s="126"/>
    </row>
    <row r="7670" s="64" customFormat="1" ht="13.5" spans="5:5">
      <c r="E7670" s="126"/>
    </row>
    <row r="7671" s="64" customFormat="1" ht="13.5" spans="5:5">
      <c r="E7671" s="126"/>
    </row>
    <row r="7672" s="64" customFormat="1" ht="13.5" spans="5:5">
      <c r="E7672" s="126"/>
    </row>
    <row r="7673" s="64" customFormat="1" ht="13.5" spans="5:5">
      <c r="E7673" s="126"/>
    </row>
    <row r="7674" s="64" customFormat="1" ht="13.5" spans="5:5">
      <c r="E7674" s="126"/>
    </row>
    <row r="7675" s="64" customFormat="1" ht="13.5" spans="5:5">
      <c r="E7675" s="126"/>
    </row>
    <row r="7676" s="64" customFormat="1" ht="13.5" spans="5:5">
      <c r="E7676" s="126"/>
    </row>
    <row r="7677" s="64" customFormat="1" ht="13.5" spans="5:5">
      <c r="E7677" s="126"/>
    </row>
    <row r="7678" s="64" customFormat="1" ht="13.5" spans="5:5">
      <c r="E7678" s="126"/>
    </row>
    <row r="7679" s="64" customFormat="1" ht="13.5" spans="5:5">
      <c r="E7679" s="126"/>
    </row>
    <row r="7680" s="64" customFormat="1" ht="13.5" spans="5:5">
      <c r="E7680" s="126"/>
    </row>
    <row r="7681" s="64" customFormat="1" ht="13.5" spans="5:5">
      <c r="E7681" s="126"/>
    </row>
    <row r="7682" s="64" customFormat="1" ht="13.5" spans="5:5">
      <c r="E7682" s="126"/>
    </row>
    <row r="7683" s="64" customFormat="1" ht="13.5" spans="5:5">
      <c r="E7683" s="126"/>
    </row>
    <row r="7684" s="64" customFormat="1" ht="13.5" spans="5:5">
      <c r="E7684" s="126"/>
    </row>
    <row r="7685" s="64" customFormat="1" ht="13.5" spans="5:5">
      <c r="E7685" s="126"/>
    </row>
    <row r="7686" s="64" customFormat="1" ht="13.5" spans="5:5">
      <c r="E7686" s="126"/>
    </row>
    <row r="7687" s="64" customFormat="1" ht="13.5" spans="5:5">
      <c r="E7687" s="126"/>
    </row>
    <row r="7688" s="64" customFormat="1" ht="13.5" spans="5:5">
      <c r="E7688" s="126"/>
    </row>
    <row r="7689" s="64" customFormat="1" ht="13.5" spans="5:5">
      <c r="E7689" s="126"/>
    </row>
    <row r="7690" s="64" customFormat="1" ht="13.5" spans="5:5">
      <c r="E7690" s="126"/>
    </row>
    <row r="7691" s="64" customFormat="1" ht="13.5" spans="5:5">
      <c r="E7691" s="126"/>
    </row>
    <row r="7692" s="64" customFormat="1" ht="13.5" spans="5:5">
      <c r="E7692" s="126"/>
    </row>
    <row r="7693" s="64" customFormat="1" ht="13.5" spans="5:5">
      <c r="E7693" s="126"/>
    </row>
    <row r="7694" s="64" customFormat="1" ht="13.5" spans="5:5">
      <c r="E7694" s="126"/>
    </row>
    <row r="7695" s="64" customFormat="1" ht="13.5" spans="5:5">
      <c r="E7695" s="126"/>
    </row>
    <row r="7696" s="64" customFormat="1" ht="13.5" spans="5:5">
      <c r="E7696" s="126"/>
    </row>
    <row r="7697" s="64" customFormat="1" ht="13.5" spans="5:5">
      <c r="E7697" s="126"/>
    </row>
    <row r="7698" s="64" customFormat="1" ht="13.5" spans="5:5">
      <c r="E7698" s="126"/>
    </row>
    <row r="7699" s="64" customFormat="1" ht="13.5" spans="5:5">
      <c r="E7699" s="126"/>
    </row>
    <row r="7700" s="64" customFormat="1" ht="13.5" spans="5:5">
      <c r="E7700" s="126"/>
    </row>
    <row r="7701" s="64" customFormat="1" ht="13.5" spans="5:5">
      <c r="E7701" s="126"/>
    </row>
    <row r="7702" s="64" customFormat="1" ht="13.5" spans="5:5">
      <c r="E7702" s="126"/>
    </row>
    <row r="7703" s="64" customFormat="1" ht="13.5" spans="5:5">
      <c r="E7703" s="126"/>
    </row>
    <row r="7704" s="64" customFormat="1" ht="13.5" spans="5:5">
      <c r="E7704" s="126"/>
    </row>
    <row r="7705" s="64" customFormat="1" ht="13.5" spans="5:5">
      <c r="E7705" s="126"/>
    </row>
    <row r="7706" s="64" customFormat="1" ht="13.5" spans="5:5">
      <c r="E7706" s="126"/>
    </row>
    <row r="7707" s="64" customFormat="1" ht="13.5" spans="5:5">
      <c r="E7707" s="126"/>
    </row>
    <row r="7708" s="64" customFormat="1" ht="13.5" spans="5:5">
      <c r="E7708" s="126"/>
    </row>
    <row r="7709" s="64" customFormat="1" ht="13.5" spans="5:5">
      <c r="E7709" s="126"/>
    </row>
    <row r="7710" s="64" customFormat="1" ht="13.5" spans="5:5">
      <c r="E7710" s="126"/>
    </row>
    <row r="7711" s="64" customFormat="1" ht="13.5" spans="5:5">
      <c r="E7711" s="126"/>
    </row>
    <row r="7712" s="64" customFormat="1" ht="13.5" spans="5:5">
      <c r="E7712" s="126"/>
    </row>
    <row r="7713" s="64" customFormat="1" ht="13.5" spans="5:5">
      <c r="E7713" s="126"/>
    </row>
    <row r="7714" s="64" customFormat="1" ht="13.5" spans="5:5">
      <c r="E7714" s="126"/>
    </row>
    <row r="7715" s="64" customFormat="1" ht="13.5" spans="5:5">
      <c r="E7715" s="126"/>
    </row>
    <row r="7716" s="64" customFormat="1" ht="13.5" spans="5:5">
      <c r="E7716" s="126"/>
    </row>
    <row r="7717" s="64" customFormat="1" ht="13.5" spans="5:5">
      <c r="E7717" s="126"/>
    </row>
    <row r="7718" s="64" customFormat="1" ht="13.5" spans="5:5">
      <c r="E7718" s="126"/>
    </row>
    <row r="7719" s="64" customFormat="1" ht="13.5" spans="5:5">
      <c r="E7719" s="126"/>
    </row>
    <row r="7720" s="64" customFormat="1" ht="13.5" spans="5:5">
      <c r="E7720" s="126"/>
    </row>
    <row r="7721" s="64" customFormat="1" ht="13.5" spans="5:5">
      <c r="E7721" s="126"/>
    </row>
    <row r="7722" s="64" customFormat="1" ht="13.5" spans="5:5">
      <c r="E7722" s="126"/>
    </row>
    <row r="7723" s="64" customFormat="1" ht="13.5" spans="5:5">
      <c r="E7723" s="126"/>
    </row>
    <row r="7724" s="64" customFormat="1" ht="13.5" spans="5:5">
      <c r="E7724" s="126"/>
    </row>
    <row r="7725" s="64" customFormat="1" ht="13.5" spans="5:5">
      <c r="E7725" s="126"/>
    </row>
    <row r="7726" s="64" customFormat="1" ht="13.5" spans="5:5">
      <c r="E7726" s="126"/>
    </row>
    <row r="7727" s="64" customFormat="1" ht="13.5" spans="5:5">
      <c r="E7727" s="126"/>
    </row>
    <row r="7728" s="64" customFormat="1" ht="13.5" spans="5:5">
      <c r="E7728" s="126"/>
    </row>
    <row r="7729" s="64" customFormat="1" ht="13.5" spans="5:5">
      <c r="E7729" s="126"/>
    </row>
    <row r="7730" s="64" customFormat="1" ht="13.5" spans="5:5">
      <c r="E7730" s="126"/>
    </row>
    <row r="7731" s="64" customFormat="1" ht="13.5" spans="5:5">
      <c r="E7731" s="126"/>
    </row>
    <row r="7732" s="64" customFormat="1" ht="13.5" spans="5:5">
      <c r="E7732" s="126"/>
    </row>
    <row r="7733" s="64" customFormat="1" ht="13.5" spans="5:5">
      <c r="E7733" s="126"/>
    </row>
    <row r="7734" s="64" customFormat="1" ht="13.5" spans="5:5">
      <c r="E7734" s="126"/>
    </row>
    <row r="7735" s="64" customFormat="1" ht="13.5" spans="5:5">
      <c r="E7735" s="126"/>
    </row>
    <row r="7736" s="64" customFormat="1" ht="13.5" spans="5:5">
      <c r="E7736" s="126"/>
    </row>
    <row r="7737" s="64" customFormat="1" ht="13.5" spans="5:5">
      <c r="E7737" s="126"/>
    </row>
    <row r="7738" s="64" customFormat="1" ht="13.5" spans="5:5">
      <c r="E7738" s="126"/>
    </row>
    <row r="7739" s="64" customFormat="1" ht="13.5" spans="5:5">
      <c r="E7739" s="126"/>
    </row>
    <row r="7740" s="64" customFormat="1" ht="13.5" spans="5:5">
      <c r="E7740" s="126"/>
    </row>
    <row r="7741" s="64" customFormat="1" ht="13.5" spans="5:5">
      <c r="E7741" s="126"/>
    </row>
    <row r="7742" s="64" customFormat="1" ht="13.5" spans="5:5">
      <c r="E7742" s="126"/>
    </row>
    <row r="7743" s="64" customFormat="1" ht="13.5" spans="5:5">
      <c r="E7743" s="126"/>
    </row>
    <row r="7744" s="64" customFormat="1" ht="13.5" spans="5:5">
      <c r="E7744" s="126"/>
    </row>
    <row r="7745" s="64" customFormat="1" ht="13.5" spans="5:5">
      <c r="E7745" s="126"/>
    </row>
    <row r="7746" s="64" customFormat="1" ht="13.5" spans="5:5">
      <c r="E7746" s="126"/>
    </row>
    <row r="7747" s="64" customFormat="1" ht="13.5" spans="5:5">
      <c r="E7747" s="126"/>
    </row>
    <row r="7748" s="64" customFormat="1" ht="13.5" spans="5:5">
      <c r="E7748" s="126"/>
    </row>
    <row r="7749" s="64" customFormat="1" ht="13.5" spans="5:5">
      <c r="E7749" s="126"/>
    </row>
    <row r="7750" s="64" customFormat="1" ht="13.5" spans="5:5">
      <c r="E7750" s="126"/>
    </row>
    <row r="7751" s="64" customFormat="1" ht="13.5" spans="5:5">
      <c r="E7751" s="126"/>
    </row>
    <row r="7752" s="64" customFormat="1" ht="13.5" spans="5:5">
      <c r="E7752" s="126"/>
    </row>
    <row r="7753" s="64" customFormat="1" ht="13.5" spans="5:5">
      <c r="E7753" s="126"/>
    </row>
    <row r="7754" s="64" customFormat="1" ht="13.5" spans="5:5">
      <c r="E7754" s="126"/>
    </row>
    <row r="7755" s="64" customFormat="1" ht="13.5" spans="5:5">
      <c r="E7755" s="126"/>
    </row>
    <row r="7756" s="64" customFormat="1" ht="13.5" spans="5:5">
      <c r="E7756" s="126"/>
    </row>
    <row r="7757" s="64" customFormat="1" ht="13.5" spans="5:5">
      <c r="E7757" s="126"/>
    </row>
    <row r="7758" s="64" customFormat="1" ht="13.5" spans="5:5">
      <c r="E7758" s="126"/>
    </row>
    <row r="7759" s="64" customFormat="1" ht="13.5" spans="5:5">
      <c r="E7759" s="126"/>
    </row>
    <row r="7760" s="64" customFormat="1" ht="13.5" spans="5:5">
      <c r="E7760" s="126"/>
    </row>
    <row r="7761" s="64" customFormat="1" ht="13.5" spans="5:5">
      <c r="E7761" s="126"/>
    </row>
    <row r="7762" s="64" customFormat="1" ht="13.5" spans="5:5">
      <c r="E7762" s="126"/>
    </row>
    <row r="7763" s="64" customFormat="1" ht="13.5" spans="5:5">
      <c r="E7763" s="126"/>
    </row>
    <row r="7764" s="64" customFormat="1" ht="13.5" spans="5:5">
      <c r="E7764" s="126"/>
    </row>
    <row r="7765" s="64" customFormat="1" ht="13.5" spans="5:5">
      <c r="E7765" s="126"/>
    </row>
    <row r="7766" s="64" customFormat="1" ht="13.5" spans="5:5">
      <c r="E7766" s="126"/>
    </row>
    <row r="7767" s="64" customFormat="1" ht="13.5" spans="5:5">
      <c r="E7767" s="126"/>
    </row>
    <row r="7768" s="64" customFormat="1" ht="13.5" spans="5:5">
      <c r="E7768" s="126"/>
    </row>
    <row r="7769" s="64" customFormat="1" ht="13.5" spans="5:5">
      <c r="E7769" s="126"/>
    </row>
    <row r="7770" s="64" customFormat="1" ht="13.5" spans="5:5">
      <c r="E7770" s="126"/>
    </row>
    <row r="7771" s="64" customFormat="1" ht="13.5" spans="5:5">
      <c r="E7771" s="126"/>
    </row>
    <row r="7772" s="64" customFormat="1" ht="13.5" spans="5:5">
      <c r="E7772" s="126"/>
    </row>
    <row r="7773" s="64" customFormat="1" ht="13.5" spans="5:5">
      <c r="E7773" s="126"/>
    </row>
    <row r="7774" s="64" customFormat="1" ht="13.5" spans="5:5">
      <c r="E7774" s="126"/>
    </row>
    <row r="7775" s="64" customFormat="1" ht="13.5" spans="5:5">
      <c r="E7775" s="126"/>
    </row>
    <row r="7776" s="64" customFormat="1" ht="13.5" spans="5:5">
      <c r="E7776" s="126"/>
    </row>
    <row r="7777" s="64" customFormat="1" ht="13.5" spans="5:5">
      <c r="E7777" s="126"/>
    </row>
    <row r="7778" s="64" customFormat="1" ht="13.5" spans="5:5">
      <c r="E7778" s="126"/>
    </row>
    <row r="7779" s="64" customFormat="1" ht="13.5" spans="5:5">
      <c r="E7779" s="126"/>
    </row>
    <row r="7780" s="64" customFormat="1" ht="13.5" spans="5:5">
      <c r="E7780" s="126"/>
    </row>
    <row r="7781" s="64" customFormat="1" ht="13.5" spans="5:5">
      <c r="E7781" s="126"/>
    </row>
    <row r="7782" s="64" customFormat="1" ht="13.5" spans="5:5">
      <c r="E7782" s="126"/>
    </row>
    <row r="7783" s="64" customFormat="1" ht="13.5" spans="5:5">
      <c r="E7783" s="126"/>
    </row>
    <row r="7784" s="64" customFormat="1" ht="13.5" spans="5:5">
      <c r="E7784" s="126"/>
    </row>
    <row r="7785" s="64" customFormat="1" ht="13.5" spans="5:5">
      <c r="E7785" s="126"/>
    </row>
    <row r="7786" s="64" customFormat="1" ht="13.5" spans="5:5">
      <c r="E7786" s="126"/>
    </row>
    <row r="7787" s="64" customFormat="1" ht="13.5" spans="5:5">
      <c r="E7787" s="126"/>
    </row>
    <row r="7788" s="64" customFormat="1" ht="13.5" spans="5:5">
      <c r="E7788" s="126"/>
    </row>
    <row r="7789" s="64" customFormat="1" ht="13.5" spans="5:5">
      <c r="E7789" s="126"/>
    </row>
    <row r="7790" s="64" customFormat="1" ht="13.5" spans="5:5">
      <c r="E7790" s="126"/>
    </row>
    <row r="7791" s="64" customFormat="1" ht="13.5" spans="5:5">
      <c r="E7791" s="126"/>
    </row>
    <row r="7792" s="64" customFormat="1" ht="13.5" spans="5:5">
      <c r="E7792" s="126"/>
    </row>
    <row r="7793" s="64" customFormat="1" ht="13.5" spans="5:5">
      <c r="E7793" s="126"/>
    </row>
    <row r="7794" s="64" customFormat="1" ht="13.5" spans="5:5">
      <c r="E7794" s="126"/>
    </row>
    <row r="7795" s="64" customFormat="1" ht="13.5" spans="5:5">
      <c r="E7795" s="126"/>
    </row>
    <row r="7796" s="64" customFormat="1" ht="13.5" spans="5:5">
      <c r="E7796" s="126"/>
    </row>
    <row r="7797" s="64" customFormat="1" ht="13.5" spans="5:5">
      <c r="E7797" s="126"/>
    </row>
    <row r="7798" s="64" customFormat="1" ht="13.5" spans="5:5">
      <c r="E7798" s="126"/>
    </row>
    <row r="7799" s="64" customFormat="1" ht="13.5" spans="5:5">
      <c r="E7799" s="126"/>
    </row>
    <row r="7800" s="64" customFormat="1" ht="13.5" spans="5:5">
      <c r="E7800" s="126"/>
    </row>
    <row r="7801" s="64" customFormat="1" ht="13.5" spans="5:5">
      <c r="E7801" s="126"/>
    </row>
    <row r="7802" s="64" customFormat="1" ht="13.5" spans="5:5">
      <c r="E7802" s="126"/>
    </row>
    <row r="7803" s="64" customFormat="1" ht="13.5" spans="5:5">
      <c r="E7803" s="126"/>
    </row>
    <row r="7804" s="64" customFormat="1" ht="13.5" spans="5:5">
      <c r="E7804" s="126"/>
    </row>
    <row r="7805" s="64" customFormat="1" ht="13.5" spans="5:5">
      <c r="E7805" s="126"/>
    </row>
    <row r="7806" s="64" customFormat="1" ht="13.5" spans="5:5">
      <c r="E7806" s="126"/>
    </row>
    <row r="7807" s="64" customFormat="1" ht="13.5" spans="5:5">
      <c r="E7807" s="126"/>
    </row>
    <row r="7808" s="64" customFormat="1" ht="13.5" spans="5:5">
      <c r="E7808" s="126"/>
    </row>
    <row r="7809" s="64" customFormat="1" ht="13.5" spans="5:5">
      <c r="E7809" s="126"/>
    </row>
    <row r="7810" s="64" customFormat="1" ht="13.5" spans="5:5">
      <c r="E7810" s="126"/>
    </row>
    <row r="7811" s="64" customFormat="1" ht="13.5" spans="5:5">
      <c r="E7811" s="126"/>
    </row>
    <row r="7812" s="64" customFormat="1" ht="13.5" spans="5:5">
      <c r="E7812" s="126"/>
    </row>
    <row r="7813" s="64" customFormat="1" ht="13.5" spans="5:5">
      <c r="E7813" s="126"/>
    </row>
    <row r="7814" s="64" customFormat="1" ht="13.5" spans="5:5">
      <c r="E7814" s="126"/>
    </row>
    <row r="7815" s="64" customFormat="1" ht="13.5" spans="5:5">
      <c r="E7815" s="126"/>
    </row>
    <row r="7816" s="64" customFormat="1" ht="13.5" spans="5:5">
      <c r="E7816" s="126"/>
    </row>
    <row r="7817" s="64" customFormat="1" ht="13.5" spans="5:5">
      <c r="E7817" s="126"/>
    </row>
    <row r="7818" s="64" customFormat="1" ht="13.5" spans="5:5">
      <c r="E7818" s="126"/>
    </row>
    <row r="7819" s="64" customFormat="1" ht="13.5" spans="5:5">
      <c r="E7819" s="126"/>
    </row>
    <row r="7820" s="64" customFormat="1" ht="13.5" spans="5:5">
      <c r="E7820" s="126"/>
    </row>
    <row r="7821" s="64" customFormat="1" ht="13.5" spans="5:5">
      <c r="E7821" s="126"/>
    </row>
    <row r="7822" s="64" customFormat="1" ht="13.5" spans="5:5">
      <c r="E7822" s="126"/>
    </row>
    <row r="7823" s="64" customFormat="1" ht="13.5" spans="5:5">
      <c r="E7823" s="126"/>
    </row>
    <row r="7824" s="64" customFormat="1" ht="13.5" spans="5:5">
      <c r="E7824" s="126"/>
    </row>
    <row r="7825" s="64" customFormat="1" ht="13.5" spans="5:5">
      <c r="E7825" s="126"/>
    </row>
    <row r="7826" s="64" customFormat="1" ht="13.5" spans="5:5">
      <c r="E7826" s="126"/>
    </row>
    <row r="7827" s="64" customFormat="1" ht="13.5" spans="5:5">
      <c r="E7827" s="126"/>
    </row>
    <row r="7828" s="64" customFormat="1" ht="13.5" spans="5:5">
      <c r="E7828" s="126"/>
    </row>
    <row r="7829" s="64" customFormat="1" ht="13.5" spans="5:5">
      <c r="E7829" s="126"/>
    </row>
    <row r="7830" s="64" customFormat="1" ht="13.5" spans="5:5">
      <c r="E7830" s="126"/>
    </row>
    <row r="7831" s="64" customFormat="1" ht="13.5" spans="5:5">
      <c r="E7831" s="126"/>
    </row>
    <row r="7832" s="64" customFormat="1" ht="13.5" spans="5:5">
      <c r="E7832" s="126"/>
    </row>
    <row r="7833" s="64" customFormat="1" ht="13.5" spans="5:5">
      <c r="E7833" s="126"/>
    </row>
    <row r="7834" s="64" customFormat="1" ht="13.5" spans="5:5">
      <c r="E7834" s="126"/>
    </row>
    <row r="7835" s="64" customFormat="1" ht="13.5" spans="5:5">
      <c r="E7835" s="126"/>
    </row>
    <row r="7836" s="64" customFormat="1" ht="13.5" spans="5:5">
      <c r="E7836" s="126"/>
    </row>
    <row r="7837" s="64" customFormat="1" ht="13.5" spans="5:5">
      <c r="E7837" s="126"/>
    </row>
    <row r="7838" s="64" customFormat="1" ht="13.5" spans="5:5">
      <c r="E7838" s="126"/>
    </row>
    <row r="7839" s="64" customFormat="1" ht="13.5" spans="5:5">
      <c r="E7839" s="126"/>
    </row>
    <row r="7840" s="64" customFormat="1" ht="13.5" spans="5:5">
      <c r="E7840" s="126"/>
    </row>
    <row r="7841" s="64" customFormat="1" ht="13.5" spans="5:5">
      <c r="E7841" s="126"/>
    </row>
    <row r="7842" s="64" customFormat="1" ht="13.5" spans="5:5">
      <c r="E7842" s="126"/>
    </row>
    <row r="7843" s="64" customFormat="1" ht="13.5" spans="5:5">
      <c r="E7843" s="126"/>
    </row>
    <row r="7844" s="64" customFormat="1" ht="13.5" spans="5:5">
      <c r="E7844" s="126"/>
    </row>
    <row r="7845" s="64" customFormat="1" ht="13.5" spans="5:5">
      <c r="E7845" s="126"/>
    </row>
    <row r="7846" s="64" customFormat="1" ht="13.5" spans="5:5">
      <c r="E7846" s="126"/>
    </row>
    <row r="7847" s="64" customFormat="1" ht="13.5" spans="5:5">
      <c r="E7847" s="126"/>
    </row>
    <row r="7848" s="64" customFormat="1" ht="13.5" spans="5:5">
      <c r="E7848" s="126"/>
    </row>
    <row r="7849" s="64" customFormat="1" ht="13.5" spans="5:5">
      <c r="E7849" s="126"/>
    </row>
    <row r="7850" s="64" customFormat="1" ht="13.5" spans="5:5">
      <c r="E7850" s="126"/>
    </row>
    <row r="7851" s="64" customFormat="1" ht="13.5" spans="5:5">
      <c r="E7851" s="126"/>
    </row>
    <row r="7852" s="64" customFormat="1" ht="13.5" spans="5:5">
      <c r="E7852" s="126"/>
    </row>
    <row r="7853" s="64" customFormat="1" ht="13.5" spans="5:5">
      <c r="E7853" s="126"/>
    </row>
    <row r="7854" s="64" customFormat="1" ht="13.5" spans="5:5">
      <c r="E7854" s="126"/>
    </row>
    <row r="7855" s="64" customFormat="1" ht="13.5" spans="5:5">
      <c r="E7855" s="126"/>
    </row>
    <row r="7856" s="64" customFormat="1" ht="13.5" spans="5:5">
      <c r="E7856" s="126"/>
    </row>
    <row r="7857" s="64" customFormat="1" ht="13.5" spans="5:5">
      <c r="E7857" s="126"/>
    </row>
    <row r="7858" s="64" customFormat="1" ht="13.5" spans="5:5">
      <c r="E7858" s="126"/>
    </row>
    <row r="7859" s="64" customFormat="1" ht="13.5" spans="5:5">
      <c r="E7859" s="126"/>
    </row>
    <row r="7860" s="64" customFormat="1" ht="13.5" spans="5:5">
      <c r="E7860" s="126"/>
    </row>
    <row r="7861" s="64" customFormat="1" ht="13.5" spans="5:5">
      <c r="E7861" s="126"/>
    </row>
    <row r="7862" s="64" customFormat="1" ht="13.5" spans="5:5">
      <c r="E7862" s="126"/>
    </row>
    <row r="7863" s="64" customFormat="1" ht="13.5" spans="5:5">
      <c r="E7863" s="126"/>
    </row>
    <row r="7864" s="64" customFormat="1" ht="13.5" spans="5:5">
      <c r="E7864" s="126"/>
    </row>
    <row r="7865" s="64" customFormat="1" ht="13.5" spans="5:5">
      <c r="E7865" s="126"/>
    </row>
    <row r="7866" s="64" customFormat="1" ht="13.5" spans="5:5">
      <c r="E7866" s="126"/>
    </row>
    <row r="7867" s="64" customFormat="1" ht="13.5" spans="5:5">
      <c r="E7867" s="126"/>
    </row>
    <row r="7868" s="64" customFormat="1" ht="13.5" spans="5:5">
      <c r="E7868" s="126"/>
    </row>
    <row r="7869" s="64" customFormat="1" ht="13.5" spans="5:5">
      <c r="E7869" s="126"/>
    </row>
    <row r="7870" s="64" customFormat="1" ht="13.5" spans="5:5">
      <c r="E7870" s="126"/>
    </row>
    <row r="7871" s="64" customFormat="1" ht="13.5" spans="5:5">
      <c r="E7871" s="126"/>
    </row>
    <row r="7872" s="64" customFormat="1" ht="13.5" spans="5:5">
      <c r="E7872" s="126"/>
    </row>
    <row r="7873" s="64" customFormat="1" ht="13.5" spans="5:5">
      <c r="E7873" s="126"/>
    </row>
    <row r="7874" s="64" customFormat="1" ht="13.5" spans="5:5">
      <c r="E7874" s="126"/>
    </row>
    <row r="7875" s="64" customFormat="1" ht="13.5" spans="5:5">
      <c r="E7875" s="126"/>
    </row>
    <row r="7876" s="64" customFormat="1" ht="13.5" spans="5:5">
      <c r="E7876" s="126"/>
    </row>
    <row r="7877" s="64" customFormat="1" ht="13.5" spans="5:5">
      <c r="E7877" s="126"/>
    </row>
    <row r="7878" s="64" customFormat="1" ht="13.5" spans="5:5">
      <c r="E7878" s="126"/>
    </row>
    <row r="7879" s="64" customFormat="1" ht="13.5" spans="5:5">
      <c r="E7879" s="126"/>
    </row>
    <row r="7880" s="64" customFormat="1" ht="13.5" spans="5:5">
      <c r="E7880" s="126"/>
    </row>
    <row r="7881" s="64" customFormat="1" ht="13.5" spans="5:5">
      <c r="E7881" s="126"/>
    </row>
    <row r="7882" s="64" customFormat="1" ht="13.5" spans="5:5">
      <c r="E7882" s="126"/>
    </row>
    <row r="7883" s="64" customFormat="1" ht="13.5" spans="5:5">
      <c r="E7883" s="126"/>
    </row>
    <row r="7884" s="64" customFormat="1" ht="13.5" spans="5:5">
      <c r="E7884" s="126"/>
    </row>
    <row r="7885" s="64" customFormat="1" ht="13.5" spans="5:5">
      <c r="E7885" s="126"/>
    </row>
    <row r="7886" s="64" customFormat="1" ht="13.5" spans="5:5">
      <c r="E7886" s="126"/>
    </row>
    <row r="7887" s="64" customFormat="1" ht="13.5" spans="5:5">
      <c r="E7887" s="126"/>
    </row>
    <row r="7888" s="64" customFormat="1" ht="13.5" spans="5:5">
      <c r="E7888" s="126"/>
    </row>
    <row r="7889" s="64" customFormat="1" ht="13.5" spans="5:5">
      <c r="E7889" s="126"/>
    </row>
    <row r="7890" s="64" customFormat="1" ht="13.5" spans="5:5">
      <c r="E7890" s="126"/>
    </row>
    <row r="7891" s="64" customFormat="1" ht="13.5" spans="5:5">
      <c r="E7891" s="126"/>
    </row>
    <row r="7892" s="64" customFormat="1" ht="13.5" spans="5:5">
      <c r="E7892" s="126"/>
    </row>
    <row r="7893" s="64" customFormat="1" ht="13.5" spans="5:5">
      <c r="E7893" s="126"/>
    </row>
    <row r="7894" s="64" customFormat="1" ht="13.5" spans="5:5">
      <c r="E7894" s="126"/>
    </row>
    <row r="7895" s="64" customFormat="1" ht="13.5" spans="5:5">
      <c r="E7895" s="126"/>
    </row>
    <row r="7896" s="64" customFormat="1" ht="13.5" spans="5:5">
      <c r="E7896" s="126"/>
    </row>
    <row r="7897" s="64" customFormat="1" ht="13.5" spans="5:5">
      <c r="E7897" s="126"/>
    </row>
    <row r="7898" s="64" customFormat="1" ht="13.5" spans="5:5">
      <c r="E7898" s="126"/>
    </row>
    <row r="7899" s="64" customFormat="1" ht="13.5" spans="5:5">
      <c r="E7899" s="126"/>
    </row>
    <row r="7900" s="64" customFormat="1" ht="13.5" spans="5:5">
      <c r="E7900" s="126"/>
    </row>
    <row r="7901" s="64" customFormat="1" ht="13.5" spans="5:5">
      <c r="E7901" s="126"/>
    </row>
    <row r="7902" s="64" customFormat="1" ht="13.5" spans="5:5">
      <c r="E7902" s="126"/>
    </row>
    <row r="7903" s="64" customFormat="1" ht="13.5" spans="5:5">
      <c r="E7903" s="126"/>
    </row>
    <row r="7904" s="64" customFormat="1" ht="13.5" spans="5:5">
      <c r="E7904" s="126"/>
    </row>
    <row r="7905" s="64" customFormat="1" ht="13.5" spans="5:5">
      <c r="E7905" s="126"/>
    </row>
    <row r="7906" s="64" customFormat="1" ht="13.5" spans="5:5">
      <c r="E7906" s="126"/>
    </row>
    <row r="7907" s="64" customFormat="1" ht="13.5" spans="5:5">
      <c r="E7907" s="126"/>
    </row>
    <row r="7908" s="64" customFormat="1" ht="13.5" spans="5:5">
      <c r="E7908" s="126"/>
    </row>
    <row r="7909" s="64" customFormat="1" ht="13.5" spans="5:5">
      <c r="E7909" s="126"/>
    </row>
    <row r="7910" s="64" customFormat="1" ht="13.5" spans="5:5">
      <c r="E7910" s="126"/>
    </row>
    <row r="7911" s="64" customFormat="1" ht="13.5" spans="5:5">
      <c r="E7911" s="126"/>
    </row>
    <row r="7912" s="64" customFormat="1" ht="13.5" spans="5:5">
      <c r="E7912" s="126"/>
    </row>
    <row r="7913" s="64" customFormat="1" ht="13.5" spans="5:5">
      <c r="E7913" s="126"/>
    </row>
    <row r="7914" s="64" customFormat="1" ht="13.5" spans="5:5">
      <c r="E7914" s="126"/>
    </row>
    <row r="7915" s="64" customFormat="1" ht="13.5" spans="5:5">
      <c r="E7915" s="126"/>
    </row>
    <row r="7916" s="64" customFormat="1" ht="13.5" spans="5:5">
      <c r="E7916" s="126"/>
    </row>
    <row r="7917" s="64" customFormat="1" ht="13.5" spans="5:5">
      <c r="E7917" s="126"/>
    </row>
    <row r="7918" s="64" customFormat="1" ht="13.5" spans="5:5">
      <c r="E7918" s="126"/>
    </row>
    <row r="7919" s="64" customFormat="1" ht="13.5" spans="5:5">
      <c r="E7919" s="126"/>
    </row>
    <row r="7920" s="64" customFormat="1" ht="13.5" spans="5:5">
      <c r="E7920" s="126"/>
    </row>
    <row r="7921" s="64" customFormat="1" ht="13.5" spans="5:5">
      <c r="E7921" s="126"/>
    </row>
    <row r="7922" s="64" customFormat="1" ht="13.5" spans="5:5">
      <c r="E7922" s="126"/>
    </row>
    <row r="7923" s="64" customFormat="1" ht="13.5" spans="5:5">
      <c r="E7923" s="126"/>
    </row>
    <row r="7924" s="64" customFormat="1" ht="13.5" spans="5:5">
      <c r="E7924" s="126"/>
    </row>
    <row r="7925" s="64" customFormat="1" ht="13.5" spans="5:5">
      <c r="E7925" s="126"/>
    </row>
    <row r="7926" s="64" customFormat="1" ht="13.5" spans="5:5">
      <c r="E7926" s="126"/>
    </row>
    <row r="7927" s="64" customFormat="1" ht="13.5" spans="5:5">
      <c r="E7927" s="126"/>
    </row>
    <row r="7928" s="64" customFormat="1" ht="13.5" spans="5:5">
      <c r="E7928" s="126"/>
    </row>
    <row r="7929" s="64" customFormat="1" ht="13.5" spans="5:5">
      <c r="E7929" s="126"/>
    </row>
    <row r="7930" s="64" customFormat="1" ht="13.5" spans="5:5">
      <c r="E7930" s="126"/>
    </row>
    <row r="7931" s="64" customFormat="1" ht="13.5" spans="5:5">
      <c r="E7931" s="126"/>
    </row>
    <row r="7932" s="64" customFormat="1" ht="13.5" spans="5:5">
      <c r="E7932" s="126"/>
    </row>
    <row r="7933" s="64" customFormat="1" ht="13.5" spans="5:5">
      <c r="E7933" s="126"/>
    </row>
    <row r="7934" s="64" customFormat="1" ht="13.5" spans="5:5">
      <c r="E7934" s="126"/>
    </row>
    <row r="7935" s="64" customFormat="1" ht="13.5" spans="5:5">
      <c r="E7935" s="126"/>
    </row>
    <row r="7936" s="64" customFormat="1" ht="13.5" spans="5:5">
      <c r="E7936" s="126"/>
    </row>
    <row r="7937" s="64" customFormat="1" ht="13.5" spans="5:5">
      <c r="E7937" s="126"/>
    </row>
    <row r="7938" s="64" customFormat="1" ht="13.5" spans="5:5">
      <c r="E7938" s="126"/>
    </row>
    <row r="7939" s="64" customFormat="1" ht="13.5" spans="5:5">
      <c r="E7939" s="126"/>
    </row>
    <row r="7940" s="64" customFormat="1" ht="13.5" spans="5:5">
      <c r="E7940" s="126"/>
    </row>
    <row r="7941" s="64" customFormat="1" ht="13.5" spans="5:5">
      <c r="E7941" s="126"/>
    </row>
    <row r="7942" s="64" customFormat="1" ht="13.5" spans="5:5">
      <c r="E7942" s="126"/>
    </row>
    <row r="7943" s="64" customFormat="1" ht="13.5" spans="5:5">
      <c r="E7943" s="126"/>
    </row>
    <row r="7944" s="64" customFormat="1" ht="13.5" spans="5:5">
      <c r="E7944" s="126"/>
    </row>
    <row r="7945" s="64" customFormat="1" ht="13.5" spans="5:5">
      <c r="E7945" s="126"/>
    </row>
    <row r="7946" s="64" customFormat="1" ht="13.5" spans="5:5">
      <c r="E7946" s="126"/>
    </row>
    <row r="7947" s="64" customFormat="1" ht="13.5" spans="5:5">
      <c r="E7947" s="126"/>
    </row>
    <row r="7948" s="64" customFormat="1" ht="13.5" spans="5:5">
      <c r="E7948" s="126"/>
    </row>
    <row r="7949" s="64" customFormat="1" ht="13.5" spans="5:5">
      <c r="E7949" s="126"/>
    </row>
    <row r="7950" s="64" customFormat="1" ht="13.5" spans="5:5">
      <c r="E7950" s="126"/>
    </row>
    <row r="7951" s="64" customFormat="1" ht="13.5" spans="5:5">
      <c r="E7951" s="126"/>
    </row>
    <row r="7952" s="64" customFormat="1" ht="13.5" spans="5:5">
      <c r="E7952" s="126"/>
    </row>
    <row r="7953" s="64" customFormat="1" ht="13.5" spans="5:5">
      <c r="E7953" s="126"/>
    </row>
    <row r="7954" s="64" customFormat="1" ht="13.5" spans="5:5">
      <c r="E7954" s="126"/>
    </row>
    <row r="7955" s="64" customFormat="1" ht="13.5" spans="5:5">
      <c r="E7955" s="126"/>
    </row>
    <row r="7956" s="64" customFormat="1" ht="13.5" spans="5:5">
      <c r="E7956" s="126"/>
    </row>
    <row r="7957" s="64" customFormat="1" ht="13.5" spans="5:5">
      <c r="E7957" s="126"/>
    </row>
    <row r="7958" s="64" customFormat="1" ht="13.5" spans="5:5">
      <c r="E7958" s="126"/>
    </row>
    <row r="7959" s="64" customFormat="1" ht="13.5" spans="5:5">
      <c r="E7959" s="126"/>
    </row>
    <row r="7960" s="64" customFormat="1" ht="13.5" spans="5:5">
      <c r="E7960" s="126"/>
    </row>
    <row r="7961" s="64" customFormat="1" ht="13.5" spans="5:5">
      <c r="E7961" s="126"/>
    </row>
    <row r="7962" s="64" customFormat="1" ht="13.5" spans="5:5">
      <c r="E7962" s="126"/>
    </row>
    <row r="7963" s="64" customFormat="1" ht="13.5" spans="5:5">
      <c r="E7963" s="126"/>
    </row>
    <row r="7964" s="64" customFormat="1" ht="13.5" spans="5:5">
      <c r="E7964" s="126"/>
    </row>
    <row r="7965" s="64" customFormat="1" ht="13.5" spans="5:5">
      <c r="E7965" s="126"/>
    </row>
    <row r="7966" s="64" customFormat="1" ht="13.5" spans="5:5">
      <c r="E7966" s="126"/>
    </row>
    <row r="7967" s="64" customFormat="1" ht="13.5" spans="5:5">
      <c r="E7967" s="126"/>
    </row>
    <row r="7968" s="64" customFormat="1" ht="13.5" spans="5:5">
      <c r="E7968" s="126"/>
    </row>
    <row r="7969" s="64" customFormat="1" ht="13.5" spans="5:5">
      <c r="E7969" s="126"/>
    </row>
    <row r="7970" s="64" customFormat="1" ht="13.5" spans="5:5">
      <c r="E7970" s="126"/>
    </row>
    <row r="7971" s="64" customFormat="1" ht="13.5" spans="5:5">
      <c r="E7971" s="126"/>
    </row>
    <row r="7972" s="64" customFormat="1" ht="13.5" spans="5:5">
      <c r="E7972" s="126"/>
    </row>
    <row r="7973" s="64" customFormat="1" ht="13.5" spans="5:5">
      <c r="E7973" s="126"/>
    </row>
    <row r="7974" s="64" customFormat="1" ht="13.5" spans="5:5">
      <c r="E7974" s="126"/>
    </row>
    <row r="7975" s="64" customFormat="1" ht="13.5" spans="5:5">
      <c r="E7975" s="126"/>
    </row>
    <row r="7976" s="64" customFormat="1" ht="13.5" spans="5:5">
      <c r="E7976" s="126"/>
    </row>
    <row r="7977" s="64" customFormat="1" ht="13.5" spans="5:5">
      <c r="E7977" s="126"/>
    </row>
    <row r="7978" s="64" customFormat="1" ht="13.5" spans="5:5">
      <c r="E7978" s="126"/>
    </row>
    <row r="7979" s="64" customFormat="1" ht="13.5" spans="5:5">
      <c r="E7979" s="126"/>
    </row>
    <row r="7980" s="64" customFormat="1" ht="13.5" spans="5:5">
      <c r="E7980" s="126"/>
    </row>
    <row r="7981" s="64" customFormat="1" ht="13.5" spans="5:5">
      <c r="E7981" s="126"/>
    </row>
    <row r="7982" s="64" customFormat="1" ht="13.5" spans="5:5">
      <c r="E7982" s="126"/>
    </row>
    <row r="7983" s="64" customFormat="1" ht="13.5" spans="5:5">
      <c r="E7983" s="126"/>
    </row>
    <row r="7984" s="64" customFormat="1" ht="13.5" spans="5:5">
      <c r="E7984" s="126"/>
    </row>
    <row r="7985" s="64" customFormat="1" ht="13.5" spans="5:5">
      <c r="E7985" s="126"/>
    </row>
    <row r="7986" s="64" customFormat="1" ht="13.5" spans="5:5">
      <c r="E7986" s="126"/>
    </row>
    <row r="7987" s="64" customFormat="1" ht="13.5" spans="5:5">
      <c r="E7987" s="126"/>
    </row>
    <row r="7988" s="64" customFormat="1" ht="13.5" spans="5:5">
      <c r="E7988" s="126"/>
    </row>
    <row r="7989" s="64" customFormat="1" ht="13.5" spans="5:5">
      <c r="E7989" s="126"/>
    </row>
    <row r="7990" s="64" customFormat="1" ht="13.5" spans="5:5">
      <c r="E7990" s="126"/>
    </row>
    <row r="7991" s="64" customFormat="1" ht="13.5" spans="5:5">
      <c r="E7991" s="126"/>
    </row>
    <row r="7992" s="64" customFormat="1" ht="13.5" spans="5:5">
      <c r="E7992" s="126"/>
    </row>
    <row r="7993" s="64" customFormat="1" ht="13.5" spans="5:5">
      <c r="E7993" s="126"/>
    </row>
    <row r="7994" s="64" customFormat="1" ht="13.5" spans="5:5">
      <c r="E7994" s="126"/>
    </row>
    <row r="7995" s="64" customFormat="1" ht="13.5" spans="5:5">
      <c r="E7995" s="126"/>
    </row>
    <row r="7996" s="64" customFormat="1" ht="13.5" spans="5:5">
      <c r="E7996" s="126"/>
    </row>
    <row r="7997" s="64" customFormat="1" ht="13.5" spans="5:5">
      <c r="E7997" s="126"/>
    </row>
    <row r="7998" s="64" customFormat="1" ht="13.5" spans="5:5">
      <c r="E7998" s="126"/>
    </row>
    <row r="7999" s="64" customFormat="1" ht="13.5" spans="5:5">
      <c r="E7999" s="126"/>
    </row>
    <row r="8000" s="64" customFormat="1" ht="13.5" spans="5:5">
      <c r="E8000" s="126"/>
    </row>
    <row r="8001" s="64" customFormat="1" ht="13.5" spans="5:5">
      <c r="E8001" s="126"/>
    </row>
    <row r="8002" s="64" customFormat="1" ht="13.5" spans="5:5">
      <c r="E8002" s="126"/>
    </row>
    <row r="8003" s="64" customFormat="1" ht="13.5" spans="5:5">
      <c r="E8003" s="126"/>
    </row>
    <row r="8004" s="64" customFormat="1" ht="13.5" spans="5:5">
      <c r="E8004" s="126"/>
    </row>
    <row r="8005" s="64" customFormat="1" ht="13.5" spans="5:5">
      <c r="E8005" s="126"/>
    </row>
    <row r="8006" s="64" customFormat="1" ht="13.5" spans="5:5">
      <c r="E8006" s="126"/>
    </row>
    <row r="8007" s="64" customFormat="1" ht="13.5" spans="5:5">
      <c r="E8007" s="126"/>
    </row>
    <row r="8008" s="64" customFormat="1" ht="13.5" spans="5:5">
      <c r="E8008" s="126"/>
    </row>
    <row r="8009" s="64" customFormat="1" ht="13.5" spans="5:5">
      <c r="E8009" s="126"/>
    </row>
    <row r="8010" s="64" customFormat="1" ht="13.5" spans="5:5">
      <c r="E8010" s="126"/>
    </row>
    <row r="8011" s="64" customFormat="1" ht="13.5" spans="5:5">
      <c r="E8011" s="126"/>
    </row>
    <row r="8012" s="64" customFormat="1" ht="13.5" spans="5:5">
      <c r="E8012" s="126"/>
    </row>
    <row r="8013" s="64" customFormat="1" ht="13.5" spans="5:5">
      <c r="E8013" s="126"/>
    </row>
    <row r="8014" s="64" customFormat="1" ht="13.5" spans="5:5">
      <c r="E8014" s="126"/>
    </row>
    <row r="8015" s="64" customFormat="1" ht="13.5" spans="5:5">
      <c r="E8015" s="126"/>
    </row>
    <row r="8016" s="64" customFormat="1" ht="13.5" spans="5:5">
      <c r="E8016" s="126"/>
    </row>
    <row r="8017" s="64" customFormat="1" ht="13.5" spans="5:5">
      <c r="E8017" s="126"/>
    </row>
    <row r="8018" s="64" customFormat="1" ht="13.5" spans="5:5">
      <c r="E8018" s="126"/>
    </row>
    <row r="8019" s="64" customFormat="1" ht="13.5" spans="5:5">
      <c r="E8019" s="126"/>
    </row>
    <row r="8020" s="64" customFormat="1" ht="13.5" spans="5:5">
      <c r="E8020" s="126"/>
    </row>
    <row r="8021" s="64" customFormat="1" ht="13.5" spans="5:5">
      <c r="E8021" s="126"/>
    </row>
    <row r="8022" s="64" customFormat="1" ht="13.5" spans="5:5">
      <c r="E8022" s="126"/>
    </row>
    <row r="8023" s="64" customFormat="1" ht="13.5" spans="5:5">
      <c r="E8023" s="126"/>
    </row>
    <row r="8024" s="64" customFormat="1" ht="13.5" spans="5:5">
      <c r="E8024" s="126"/>
    </row>
    <row r="8025" s="64" customFormat="1" ht="13.5" spans="5:5">
      <c r="E8025" s="126"/>
    </row>
    <row r="8026" s="64" customFormat="1" ht="13.5" spans="5:5">
      <c r="E8026" s="126"/>
    </row>
    <row r="8027" s="64" customFormat="1" ht="13.5" spans="5:5">
      <c r="E8027" s="126"/>
    </row>
    <row r="8028" s="64" customFormat="1" ht="13.5" spans="5:5">
      <c r="E8028" s="126"/>
    </row>
    <row r="8029" s="64" customFormat="1" ht="13.5" spans="5:5">
      <c r="E8029" s="126"/>
    </row>
    <row r="8030" s="64" customFormat="1" ht="13.5" spans="5:5">
      <c r="E8030" s="126"/>
    </row>
    <row r="8031" s="64" customFormat="1" ht="13.5" spans="5:5">
      <c r="E8031" s="126"/>
    </row>
    <row r="8032" s="64" customFormat="1" ht="13.5" spans="5:5">
      <c r="E8032" s="126"/>
    </row>
    <row r="8033" s="64" customFormat="1" ht="13.5" spans="5:5">
      <c r="E8033" s="126"/>
    </row>
    <row r="8034" s="64" customFormat="1" ht="13.5" spans="5:5">
      <c r="E8034" s="126"/>
    </row>
    <row r="8035" s="64" customFormat="1" ht="13.5" spans="5:5">
      <c r="E8035" s="126"/>
    </row>
    <row r="8036" s="64" customFormat="1" ht="13.5" spans="5:5">
      <c r="E8036" s="126"/>
    </row>
    <row r="8037" s="64" customFormat="1" ht="13.5" spans="5:5">
      <c r="E8037" s="126"/>
    </row>
    <row r="8038" s="64" customFormat="1" ht="13.5" spans="5:5">
      <c r="E8038" s="126"/>
    </row>
    <row r="8039" s="64" customFormat="1" ht="13.5" spans="5:5">
      <c r="E8039" s="126"/>
    </row>
    <row r="8040" s="64" customFormat="1" ht="13.5" spans="5:5">
      <c r="E8040" s="126"/>
    </row>
    <row r="8041" s="64" customFormat="1" ht="13.5" spans="5:5">
      <c r="E8041" s="126"/>
    </row>
    <row r="8042" s="64" customFormat="1" ht="13.5" spans="5:5">
      <c r="E8042" s="126"/>
    </row>
    <row r="8043" s="64" customFormat="1" ht="13.5" spans="5:5">
      <c r="E8043" s="126"/>
    </row>
    <row r="8044" s="64" customFormat="1" ht="13.5" spans="5:5">
      <c r="E8044" s="126"/>
    </row>
    <row r="8045" s="64" customFormat="1" ht="13.5" spans="5:5">
      <c r="E8045" s="126"/>
    </row>
    <row r="8046" s="64" customFormat="1" ht="13.5" spans="5:5">
      <c r="E8046" s="126"/>
    </row>
    <row r="8047" s="64" customFormat="1" ht="13.5" spans="5:5">
      <c r="E8047" s="126"/>
    </row>
    <row r="8048" s="64" customFormat="1" ht="13.5" spans="5:5">
      <c r="E8048" s="126"/>
    </row>
    <row r="8049" s="64" customFormat="1" ht="13.5" spans="5:5">
      <c r="E8049" s="126"/>
    </row>
    <row r="8050" s="64" customFormat="1" ht="13.5" spans="5:5">
      <c r="E8050" s="126"/>
    </row>
    <row r="8051" s="64" customFormat="1" ht="13.5" spans="5:5">
      <c r="E8051" s="126"/>
    </row>
    <row r="8052" s="64" customFormat="1" ht="13.5" spans="5:5">
      <c r="E8052" s="126"/>
    </row>
    <row r="8053" s="64" customFormat="1" ht="13.5" spans="5:5">
      <c r="E8053" s="126"/>
    </row>
    <row r="8054" s="64" customFormat="1" ht="13.5" spans="5:5">
      <c r="E8054" s="126"/>
    </row>
    <row r="8055" s="64" customFormat="1" ht="13.5" spans="5:5">
      <c r="E8055" s="126"/>
    </row>
    <row r="8056" s="64" customFormat="1" ht="13.5" spans="5:5">
      <c r="E8056" s="126"/>
    </row>
    <row r="8057" s="64" customFormat="1" ht="13.5" spans="5:5">
      <c r="E8057" s="126"/>
    </row>
    <row r="8058" s="64" customFormat="1" ht="13.5" spans="5:5">
      <c r="E8058" s="126"/>
    </row>
    <row r="8059" s="64" customFormat="1" ht="13.5" spans="5:5">
      <c r="E8059" s="126"/>
    </row>
    <row r="8060" s="64" customFormat="1" ht="13.5" spans="5:5">
      <c r="E8060" s="126"/>
    </row>
    <row r="8061" s="64" customFormat="1" ht="13.5" spans="5:5">
      <c r="E8061" s="126"/>
    </row>
    <row r="8062" s="64" customFormat="1" ht="13.5" spans="5:5">
      <c r="E8062" s="126"/>
    </row>
    <row r="8063" s="64" customFormat="1" ht="13.5" spans="5:5">
      <c r="E8063" s="126"/>
    </row>
    <row r="8064" s="64" customFormat="1" ht="13.5" spans="5:5">
      <c r="E8064" s="126"/>
    </row>
    <row r="8065" s="64" customFormat="1" ht="13.5" spans="5:5">
      <c r="E8065" s="126"/>
    </row>
    <row r="8066" s="64" customFormat="1" ht="13.5" spans="5:5">
      <c r="E8066" s="126"/>
    </row>
    <row r="8067" s="64" customFormat="1" ht="13.5" spans="5:5">
      <c r="E8067" s="126"/>
    </row>
    <row r="8068" s="64" customFormat="1" ht="13.5" spans="5:5">
      <c r="E8068" s="126"/>
    </row>
    <row r="8069" s="64" customFormat="1" ht="13.5" spans="5:5">
      <c r="E8069" s="126"/>
    </row>
    <row r="8070" s="64" customFormat="1" ht="13.5" spans="5:5">
      <c r="E8070" s="126"/>
    </row>
    <row r="8071" s="64" customFormat="1" ht="13.5" spans="5:5">
      <c r="E8071" s="126"/>
    </row>
    <row r="8072" s="64" customFormat="1" ht="13.5" spans="5:5">
      <c r="E8072" s="126"/>
    </row>
    <row r="8073" s="64" customFormat="1" ht="13.5" spans="5:5">
      <c r="E8073" s="126"/>
    </row>
    <row r="8074" s="64" customFormat="1" ht="13.5" spans="5:5">
      <c r="E8074" s="126"/>
    </row>
    <row r="8075" s="64" customFormat="1" ht="13.5" spans="5:5">
      <c r="E8075" s="126"/>
    </row>
    <row r="8076" s="64" customFormat="1" ht="13.5" spans="5:5">
      <c r="E8076" s="126"/>
    </row>
    <row r="8077" s="64" customFormat="1" ht="13.5" spans="5:5">
      <c r="E8077" s="126"/>
    </row>
    <row r="8078" s="64" customFormat="1" ht="13.5" spans="5:5">
      <c r="E8078" s="126"/>
    </row>
    <row r="8079" s="64" customFormat="1" ht="13.5" spans="5:5">
      <c r="E8079" s="126"/>
    </row>
    <row r="8080" s="64" customFormat="1" ht="13.5" spans="5:5">
      <c r="E8080" s="126"/>
    </row>
    <row r="8081" s="64" customFormat="1" ht="13.5" spans="5:5">
      <c r="E8081" s="126"/>
    </row>
    <row r="8082" s="64" customFormat="1" ht="13.5" spans="5:5">
      <c r="E8082" s="126"/>
    </row>
    <row r="8083" s="64" customFormat="1" ht="13.5" spans="5:5">
      <c r="E8083" s="126"/>
    </row>
    <row r="8084" s="64" customFormat="1" ht="13.5" spans="5:5">
      <c r="E8084" s="126"/>
    </row>
    <row r="8085" s="64" customFormat="1" ht="13.5" spans="5:5">
      <c r="E8085" s="126"/>
    </row>
    <row r="8086" s="64" customFormat="1" ht="13.5" spans="5:5">
      <c r="E8086" s="126"/>
    </row>
    <row r="8087" s="64" customFormat="1" ht="13.5" spans="5:5">
      <c r="E8087" s="126"/>
    </row>
    <row r="8088" s="64" customFormat="1" ht="13.5" spans="5:5">
      <c r="E8088" s="126"/>
    </row>
    <row r="8089" s="64" customFormat="1" ht="13.5" spans="5:5">
      <c r="E8089" s="126"/>
    </row>
    <row r="8090" s="64" customFormat="1" ht="13.5" spans="5:5">
      <c r="E8090" s="126"/>
    </row>
    <row r="8091" s="64" customFormat="1" ht="13.5" spans="5:5">
      <c r="E8091" s="126"/>
    </row>
    <row r="8092" s="64" customFormat="1" ht="13.5" spans="5:5">
      <c r="E8092" s="126"/>
    </row>
    <row r="8093" s="64" customFormat="1" ht="13.5" spans="5:5">
      <c r="E8093" s="126"/>
    </row>
    <row r="8094" s="64" customFormat="1" ht="13.5" spans="5:5">
      <c r="E8094" s="126"/>
    </row>
    <row r="8095" s="64" customFormat="1" ht="13.5" spans="5:5">
      <c r="E8095" s="126"/>
    </row>
    <row r="8096" s="64" customFormat="1" ht="13.5" spans="5:5">
      <c r="E8096" s="126"/>
    </row>
    <row r="8097" s="64" customFormat="1" ht="13.5" spans="5:5">
      <c r="E8097" s="126"/>
    </row>
    <row r="8098" s="64" customFormat="1" ht="13.5" spans="5:5">
      <c r="E8098" s="126"/>
    </row>
    <row r="8099" s="64" customFormat="1" ht="13.5" spans="5:5">
      <c r="E8099" s="126"/>
    </row>
    <row r="8100" s="64" customFormat="1" ht="13.5" spans="5:5">
      <c r="E8100" s="126"/>
    </row>
    <row r="8101" s="64" customFormat="1" ht="13.5" spans="5:5">
      <c r="E8101" s="126"/>
    </row>
    <row r="8102" s="64" customFormat="1" ht="13.5" spans="5:5">
      <c r="E8102" s="126"/>
    </row>
    <row r="8103" s="64" customFormat="1" ht="13.5" spans="5:5">
      <c r="E8103" s="126"/>
    </row>
    <row r="8104" s="64" customFormat="1" ht="13.5" spans="5:5">
      <c r="E8104" s="126"/>
    </row>
    <row r="8105" s="64" customFormat="1" ht="13.5" spans="5:5">
      <c r="E8105" s="126"/>
    </row>
    <row r="8106" s="64" customFormat="1" ht="13.5" spans="5:5">
      <c r="E8106" s="126"/>
    </row>
    <row r="8107" s="64" customFormat="1" ht="13.5" spans="5:5">
      <c r="E8107" s="126"/>
    </row>
    <row r="8108" s="64" customFormat="1" ht="13.5" spans="5:5">
      <c r="E8108" s="126"/>
    </row>
    <row r="8109" s="64" customFormat="1" ht="13.5" spans="5:5">
      <c r="E8109" s="126"/>
    </row>
    <row r="8110" s="64" customFormat="1" ht="13.5" spans="5:5">
      <c r="E8110" s="126"/>
    </row>
    <row r="8111" s="64" customFormat="1" ht="13.5" spans="5:5">
      <c r="E8111" s="126"/>
    </row>
    <row r="8112" s="64" customFormat="1" ht="13.5" spans="5:5">
      <c r="E8112" s="126"/>
    </row>
    <row r="8113" s="64" customFormat="1" ht="13.5" spans="5:5">
      <c r="E8113" s="126"/>
    </row>
    <row r="8114" s="64" customFormat="1" ht="13.5" spans="5:5">
      <c r="E8114" s="126"/>
    </row>
    <row r="8115" s="64" customFormat="1" ht="13.5" spans="5:5">
      <c r="E8115" s="126"/>
    </row>
    <row r="8116" s="64" customFormat="1" ht="13.5" spans="5:5">
      <c r="E8116" s="126"/>
    </row>
    <row r="8117" s="64" customFormat="1" ht="13.5" spans="5:5">
      <c r="E8117" s="126"/>
    </row>
    <row r="8118" s="64" customFormat="1" ht="13.5" spans="5:5">
      <c r="E8118" s="126"/>
    </row>
    <row r="8119" s="64" customFormat="1" ht="13.5" spans="5:5">
      <c r="E8119" s="126"/>
    </row>
    <row r="8120" s="64" customFormat="1" ht="13.5" spans="5:5">
      <c r="E8120" s="126"/>
    </row>
    <row r="8121" s="64" customFormat="1" ht="13.5" spans="5:5">
      <c r="E8121" s="126"/>
    </row>
    <row r="8122" s="64" customFormat="1" ht="13.5" spans="5:5">
      <c r="E8122" s="126"/>
    </row>
    <row r="8123" s="64" customFormat="1" ht="13.5" spans="5:5">
      <c r="E8123" s="126"/>
    </row>
    <row r="8124" s="64" customFormat="1" ht="13.5" spans="5:5">
      <c r="E8124" s="126"/>
    </row>
    <row r="8125" s="64" customFormat="1" ht="13.5" spans="5:5">
      <c r="E8125" s="126"/>
    </row>
    <row r="8126" s="64" customFormat="1" ht="13.5" spans="5:5">
      <c r="E8126" s="126"/>
    </row>
    <row r="8127" s="64" customFormat="1" ht="13.5" spans="5:5">
      <c r="E8127" s="126"/>
    </row>
    <row r="8128" s="64" customFormat="1" ht="13.5" spans="5:5">
      <c r="E8128" s="126"/>
    </row>
    <row r="8129" s="64" customFormat="1" ht="13.5" spans="5:5">
      <c r="E8129" s="126"/>
    </row>
    <row r="8130" s="64" customFormat="1" ht="13.5" spans="5:5">
      <c r="E8130" s="126"/>
    </row>
    <row r="8131" s="64" customFormat="1" ht="13.5" spans="5:5">
      <c r="E8131" s="126"/>
    </row>
    <row r="8132" s="64" customFormat="1" ht="13.5" spans="5:5">
      <c r="E8132" s="126"/>
    </row>
    <row r="8133" s="64" customFormat="1" ht="13.5" spans="5:5">
      <c r="E8133" s="126"/>
    </row>
    <row r="8134" s="64" customFormat="1" ht="13.5" spans="5:5">
      <c r="E8134" s="126"/>
    </row>
    <row r="8135" s="64" customFormat="1" ht="13.5" spans="5:5">
      <c r="E8135" s="126"/>
    </row>
    <row r="8136" s="64" customFormat="1" ht="13.5" spans="5:5">
      <c r="E8136" s="126"/>
    </row>
    <row r="8137" s="64" customFormat="1" ht="13.5" spans="5:5">
      <c r="E8137" s="126"/>
    </row>
    <row r="8138" s="64" customFormat="1" ht="13.5" spans="5:5">
      <c r="E8138" s="126"/>
    </row>
    <row r="8139" s="64" customFormat="1" ht="13.5" spans="5:5">
      <c r="E8139" s="126"/>
    </row>
    <row r="8140" s="64" customFormat="1" ht="13.5" spans="5:5">
      <c r="E8140" s="126"/>
    </row>
    <row r="8141" s="64" customFormat="1" ht="13.5" spans="5:5">
      <c r="E8141" s="126"/>
    </row>
    <row r="8142" s="64" customFormat="1" ht="13.5" spans="5:5">
      <c r="E8142" s="126"/>
    </row>
    <row r="8143" s="64" customFormat="1" ht="13.5" spans="5:5">
      <c r="E8143" s="126"/>
    </row>
    <row r="8144" s="64" customFormat="1" ht="13.5" spans="5:5">
      <c r="E8144" s="126"/>
    </row>
    <row r="8145" s="64" customFormat="1" ht="13.5" spans="5:5">
      <c r="E8145" s="126"/>
    </row>
    <row r="8146" s="64" customFormat="1" ht="13.5" spans="5:5">
      <c r="E8146" s="126"/>
    </row>
    <row r="8147" s="64" customFormat="1" ht="13.5" spans="5:5">
      <c r="E8147" s="126"/>
    </row>
    <row r="8148" s="64" customFormat="1" ht="13.5" spans="5:5">
      <c r="E8148" s="126"/>
    </row>
    <row r="8149" s="64" customFormat="1" ht="13.5" spans="5:5">
      <c r="E8149" s="126"/>
    </row>
    <row r="8150" s="64" customFormat="1" ht="13.5" spans="5:5">
      <c r="E8150" s="126"/>
    </row>
    <row r="8151" s="64" customFormat="1" ht="13.5" spans="5:5">
      <c r="E8151" s="126"/>
    </row>
    <row r="8152" s="64" customFormat="1" ht="13.5" spans="5:5">
      <c r="E8152" s="126"/>
    </row>
    <row r="8153" s="64" customFormat="1" ht="13.5" spans="5:5">
      <c r="E8153" s="126"/>
    </row>
    <row r="8154" s="64" customFormat="1" ht="13.5" spans="5:5">
      <c r="E8154" s="126"/>
    </row>
    <row r="8155" s="64" customFormat="1" ht="13.5" spans="5:5">
      <c r="E8155" s="126"/>
    </row>
    <row r="8156" s="64" customFormat="1" ht="13.5" spans="5:5">
      <c r="E8156" s="126"/>
    </row>
    <row r="8157" s="64" customFormat="1" ht="13.5" spans="5:5">
      <c r="E8157" s="126"/>
    </row>
    <row r="8158" s="64" customFormat="1" ht="13.5" spans="5:5">
      <c r="E8158" s="126"/>
    </row>
    <row r="8159" s="64" customFormat="1" ht="13.5" spans="5:5">
      <c r="E8159" s="126"/>
    </row>
    <row r="8160" s="64" customFormat="1" ht="13.5" spans="5:5">
      <c r="E8160" s="126"/>
    </row>
    <row r="8161" s="64" customFormat="1" ht="13.5" spans="5:5">
      <c r="E8161" s="126"/>
    </row>
    <row r="8162" s="64" customFormat="1" ht="13.5" spans="5:5">
      <c r="E8162" s="126"/>
    </row>
    <row r="8163" s="64" customFormat="1" ht="13.5" spans="5:5">
      <c r="E8163" s="126"/>
    </row>
    <row r="8164" s="64" customFormat="1" ht="13.5" spans="5:5">
      <c r="E8164" s="126"/>
    </row>
    <row r="8165" s="64" customFormat="1" ht="13.5" spans="5:5">
      <c r="E8165" s="126"/>
    </row>
    <row r="8166" s="64" customFormat="1" ht="13.5" spans="5:5">
      <c r="E8166" s="126"/>
    </row>
    <row r="8167" s="64" customFormat="1" ht="13.5" spans="5:5">
      <c r="E8167" s="126"/>
    </row>
    <row r="8168" s="64" customFormat="1" ht="13.5" spans="5:5">
      <c r="E8168" s="126"/>
    </row>
    <row r="8169" s="64" customFormat="1" ht="13.5" spans="5:5">
      <c r="E8169" s="126"/>
    </row>
    <row r="8170" s="64" customFormat="1" ht="13.5" spans="5:5">
      <c r="E8170" s="126"/>
    </row>
    <row r="8171" s="64" customFormat="1" ht="13.5" spans="5:5">
      <c r="E8171" s="126"/>
    </row>
    <row r="8172" s="64" customFormat="1" ht="13.5" spans="5:5">
      <c r="E8172" s="126"/>
    </row>
    <row r="8173" s="64" customFormat="1" ht="13.5" spans="5:5">
      <c r="E8173" s="126"/>
    </row>
    <row r="8174" s="64" customFormat="1" ht="13.5" spans="5:5">
      <c r="E8174" s="126"/>
    </row>
    <row r="8175" s="64" customFormat="1" ht="13.5" spans="5:5">
      <c r="E8175" s="126"/>
    </row>
    <row r="8176" s="64" customFormat="1" ht="13.5" spans="5:5">
      <c r="E8176" s="126"/>
    </row>
    <row r="8177" s="64" customFormat="1" ht="13.5" spans="5:5">
      <c r="E8177" s="126"/>
    </row>
    <row r="8178" s="64" customFormat="1" ht="13.5" spans="5:5">
      <c r="E8178" s="126"/>
    </row>
    <row r="8179" s="64" customFormat="1" ht="13.5" spans="5:5">
      <c r="E8179" s="126"/>
    </row>
    <row r="8180" s="64" customFormat="1" ht="13.5" spans="5:5">
      <c r="E8180" s="126"/>
    </row>
    <row r="8181" s="64" customFormat="1" ht="13.5" spans="5:5">
      <c r="E8181" s="126"/>
    </row>
    <row r="8182" s="64" customFormat="1" ht="13.5" spans="5:5">
      <c r="E8182" s="126"/>
    </row>
    <row r="8183" s="64" customFormat="1" ht="13.5" spans="5:5">
      <c r="E8183" s="126"/>
    </row>
    <row r="8184" s="64" customFormat="1" ht="13.5" spans="5:5">
      <c r="E8184" s="126"/>
    </row>
    <row r="8185" s="64" customFormat="1" ht="13.5" spans="5:5">
      <c r="E8185" s="126"/>
    </row>
    <row r="8186" s="64" customFormat="1" ht="13.5" spans="5:5">
      <c r="E8186" s="126"/>
    </row>
    <row r="8187" s="64" customFormat="1" ht="13.5" spans="5:5">
      <c r="E8187" s="126"/>
    </row>
    <row r="8188" s="64" customFormat="1" ht="13.5" spans="5:5">
      <c r="E8188" s="126"/>
    </row>
    <row r="8189" s="64" customFormat="1" ht="13.5" spans="5:5">
      <c r="E8189" s="126"/>
    </row>
    <row r="8190" s="64" customFormat="1" ht="13.5" spans="5:5">
      <c r="E8190" s="126"/>
    </row>
    <row r="8191" s="64" customFormat="1" ht="13.5" spans="5:5">
      <c r="E8191" s="126"/>
    </row>
    <row r="8192" s="64" customFormat="1" ht="13.5" spans="5:5">
      <c r="E8192" s="126"/>
    </row>
    <row r="8193" s="64" customFormat="1" ht="13.5" spans="5:5">
      <c r="E8193" s="126"/>
    </row>
    <row r="8194" s="64" customFormat="1" ht="13.5" spans="5:5">
      <c r="E8194" s="126"/>
    </row>
    <row r="8195" s="64" customFormat="1" ht="13.5" spans="5:5">
      <c r="E8195" s="126"/>
    </row>
    <row r="8196" s="64" customFormat="1" ht="13.5" spans="5:5">
      <c r="E8196" s="126"/>
    </row>
    <row r="8197" s="64" customFormat="1" ht="13.5" spans="5:5">
      <c r="E8197" s="126"/>
    </row>
    <row r="8198" s="64" customFormat="1" ht="13.5" spans="5:5">
      <c r="E8198" s="126"/>
    </row>
    <row r="8199" s="64" customFormat="1" ht="13.5" spans="5:5">
      <c r="E8199" s="126"/>
    </row>
    <row r="8200" s="64" customFormat="1" ht="13.5" spans="5:5">
      <c r="E8200" s="126"/>
    </row>
    <row r="8201" s="64" customFormat="1" ht="13.5" spans="5:5">
      <c r="E8201" s="126"/>
    </row>
    <row r="8202" s="64" customFormat="1" ht="13.5" spans="5:5">
      <c r="E8202" s="126"/>
    </row>
    <row r="8203" s="64" customFormat="1" ht="13.5" spans="5:5">
      <c r="E8203" s="126"/>
    </row>
    <row r="8204" s="64" customFormat="1" ht="13.5" spans="5:5">
      <c r="E8204" s="126"/>
    </row>
    <row r="8205" s="64" customFormat="1" ht="13.5" spans="5:5">
      <c r="E8205" s="126"/>
    </row>
    <row r="8206" s="64" customFormat="1" ht="13.5" spans="5:5">
      <c r="E8206" s="126"/>
    </row>
    <row r="8207" s="64" customFormat="1" ht="13.5" spans="5:5">
      <c r="E8207" s="126"/>
    </row>
    <row r="8208" s="64" customFormat="1" ht="13.5" spans="5:5">
      <c r="E8208" s="126"/>
    </row>
    <row r="8209" s="64" customFormat="1" ht="13.5" spans="5:5">
      <c r="E8209" s="126"/>
    </row>
    <row r="8210" s="64" customFormat="1" ht="13.5" spans="5:5">
      <c r="E8210" s="126"/>
    </row>
    <row r="8211" s="64" customFormat="1" ht="13.5" spans="5:5">
      <c r="E8211" s="126"/>
    </row>
    <row r="8212" s="64" customFormat="1" ht="13.5" spans="5:5">
      <c r="E8212" s="126"/>
    </row>
    <row r="8213" s="64" customFormat="1" ht="13.5" spans="5:5">
      <c r="E8213" s="126"/>
    </row>
    <row r="8214" s="64" customFormat="1" ht="13.5" spans="5:5">
      <c r="E8214" s="126"/>
    </row>
    <row r="8215" s="64" customFormat="1" ht="13.5" spans="5:5">
      <c r="E8215" s="126"/>
    </row>
    <row r="8216" s="64" customFormat="1" ht="13.5" spans="5:5">
      <c r="E8216" s="126"/>
    </row>
    <row r="8217" s="64" customFormat="1" ht="13.5" spans="5:5">
      <c r="E8217" s="126"/>
    </row>
    <row r="8218" s="64" customFormat="1" ht="13.5" spans="5:5">
      <c r="E8218" s="126"/>
    </row>
    <row r="8219" s="64" customFormat="1" ht="13.5" spans="5:5">
      <c r="E8219" s="126"/>
    </row>
    <row r="8220" s="64" customFormat="1" ht="13.5" spans="5:5">
      <c r="E8220" s="126"/>
    </row>
    <row r="8221" s="64" customFormat="1" ht="13.5" spans="5:5">
      <c r="E8221" s="126"/>
    </row>
    <row r="8222" s="64" customFormat="1" ht="13.5" spans="5:5">
      <c r="E8222" s="126"/>
    </row>
    <row r="8223" s="64" customFormat="1" ht="13.5" spans="5:5">
      <c r="E8223" s="126"/>
    </row>
    <row r="8224" s="64" customFormat="1" ht="13.5" spans="5:5">
      <c r="E8224" s="126"/>
    </row>
    <row r="8225" s="64" customFormat="1" ht="13.5" spans="5:5">
      <c r="E8225" s="126"/>
    </row>
    <row r="8226" s="64" customFormat="1" ht="13.5" spans="5:5">
      <c r="E8226" s="126"/>
    </row>
    <row r="8227" s="64" customFormat="1" ht="13.5" spans="5:5">
      <c r="E8227" s="126"/>
    </row>
    <row r="8228" s="64" customFormat="1" ht="13.5" spans="5:5">
      <c r="E8228" s="126"/>
    </row>
    <row r="8229" s="64" customFormat="1" ht="13.5" spans="5:5">
      <c r="E8229" s="126"/>
    </row>
    <row r="8230" s="64" customFormat="1" ht="13.5" spans="5:5">
      <c r="E8230" s="126"/>
    </row>
    <row r="8231" s="64" customFormat="1" ht="13.5" spans="5:5">
      <c r="E8231" s="126"/>
    </row>
    <row r="8232" s="64" customFormat="1" ht="13.5" spans="5:5">
      <c r="E8232" s="126"/>
    </row>
    <row r="8233" s="64" customFormat="1" ht="13.5" spans="5:5">
      <c r="E8233" s="126"/>
    </row>
    <row r="8234" s="64" customFormat="1" ht="13.5" spans="5:5">
      <c r="E8234" s="126"/>
    </row>
    <row r="8235" s="64" customFormat="1" ht="13.5" spans="5:5">
      <c r="E8235" s="126"/>
    </row>
    <row r="8236" s="64" customFormat="1" ht="13.5" spans="5:5">
      <c r="E8236" s="126"/>
    </row>
    <row r="8237" s="64" customFormat="1" ht="13.5" spans="5:5">
      <c r="E8237" s="126"/>
    </row>
    <row r="8238" s="64" customFormat="1" ht="13.5" spans="5:5">
      <c r="E8238" s="126"/>
    </row>
    <row r="8239" s="64" customFormat="1" ht="13.5" spans="5:5">
      <c r="E8239" s="126"/>
    </row>
    <row r="8240" s="64" customFormat="1" ht="13.5" spans="5:5">
      <c r="E8240" s="126"/>
    </row>
    <row r="8241" s="64" customFormat="1" ht="13.5" spans="5:5">
      <c r="E8241" s="126"/>
    </row>
    <row r="8242" s="64" customFormat="1" ht="13.5" spans="5:5">
      <c r="E8242" s="126"/>
    </row>
    <row r="8243" s="64" customFormat="1" ht="13.5" spans="5:5">
      <c r="E8243" s="126"/>
    </row>
    <row r="8244" s="64" customFormat="1" ht="13.5" spans="5:5">
      <c r="E8244" s="126"/>
    </row>
    <row r="8245" s="64" customFormat="1" ht="13.5" spans="5:5">
      <c r="E8245" s="126"/>
    </row>
    <row r="8246" s="64" customFormat="1" ht="13.5" spans="5:5">
      <c r="E8246" s="126"/>
    </row>
    <row r="8247" s="64" customFormat="1" ht="13.5" spans="5:5">
      <c r="E8247" s="126"/>
    </row>
    <row r="8248" s="64" customFormat="1" ht="13.5" spans="5:5">
      <c r="E8248" s="126"/>
    </row>
    <row r="8249" s="64" customFormat="1" ht="13.5" spans="5:5">
      <c r="E8249" s="126"/>
    </row>
    <row r="8250" s="64" customFormat="1" ht="13.5" spans="5:5">
      <c r="E8250" s="126"/>
    </row>
    <row r="8251" s="64" customFormat="1" ht="13.5" spans="5:5">
      <c r="E8251" s="126"/>
    </row>
    <row r="8252" s="64" customFormat="1" ht="13.5" spans="5:5">
      <c r="E8252" s="126"/>
    </row>
    <row r="8253" s="64" customFormat="1" ht="13.5" spans="5:5">
      <c r="E8253" s="126"/>
    </row>
    <row r="8254" s="64" customFormat="1" ht="13.5" spans="5:5">
      <c r="E8254" s="126"/>
    </row>
    <row r="8255" s="64" customFormat="1" ht="13.5" spans="5:5">
      <c r="E8255" s="126"/>
    </row>
    <row r="8256" s="64" customFormat="1" ht="13.5" spans="5:5">
      <c r="E8256" s="126"/>
    </row>
    <row r="8257" s="64" customFormat="1" ht="13.5" spans="5:5">
      <c r="E8257" s="126"/>
    </row>
    <row r="8258" s="64" customFormat="1" ht="13.5" spans="5:5">
      <c r="E8258" s="126"/>
    </row>
    <row r="8259" s="64" customFormat="1" ht="13.5" spans="5:5">
      <c r="E8259" s="126"/>
    </row>
    <row r="8260" s="64" customFormat="1" ht="13.5" spans="5:5">
      <c r="E8260" s="126"/>
    </row>
    <row r="8261" s="64" customFormat="1" ht="13.5" spans="5:5">
      <c r="E8261" s="126"/>
    </row>
    <row r="8262" s="64" customFormat="1" ht="13.5" spans="5:5">
      <c r="E8262" s="126"/>
    </row>
    <row r="8263" s="64" customFormat="1" ht="13.5" spans="5:5">
      <c r="E8263" s="126"/>
    </row>
    <row r="8264" s="64" customFormat="1" ht="13.5" spans="5:5">
      <c r="E8264" s="126"/>
    </row>
    <row r="8265" s="64" customFormat="1" ht="13.5" spans="5:5">
      <c r="E8265" s="126"/>
    </row>
    <row r="8266" s="64" customFormat="1" ht="13.5" spans="5:5">
      <c r="E8266" s="126"/>
    </row>
    <row r="8267" s="64" customFormat="1" ht="13.5" spans="5:5">
      <c r="E8267" s="126"/>
    </row>
    <row r="8268" s="64" customFormat="1" ht="13.5" spans="5:5">
      <c r="E8268" s="126"/>
    </row>
    <row r="8269" s="64" customFormat="1" ht="13.5" spans="5:5">
      <c r="E8269" s="126"/>
    </row>
    <row r="8270" s="64" customFormat="1" ht="13.5" spans="5:5">
      <c r="E8270" s="126"/>
    </row>
    <row r="8271" s="64" customFormat="1" ht="13.5" spans="5:5">
      <c r="E8271" s="126"/>
    </row>
    <row r="8272" s="64" customFormat="1" ht="13.5" spans="5:5">
      <c r="E8272" s="126"/>
    </row>
    <row r="8273" s="64" customFormat="1" ht="13.5" spans="5:5">
      <c r="E8273" s="126"/>
    </row>
    <row r="8274" s="64" customFormat="1" ht="13.5" spans="5:5">
      <c r="E8274" s="126"/>
    </row>
    <row r="8275" s="64" customFormat="1" ht="13.5" spans="5:5">
      <c r="E8275" s="126"/>
    </row>
    <row r="8276" s="64" customFormat="1" ht="13.5" spans="5:5">
      <c r="E8276" s="126"/>
    </row>
    <row r="8277" s="64" customFormat="1" ht="13.5" spans="5:5">
      <c r="E8277" s="126"/>
    </row>
    <row r="8278" s="64" customFormat="1" ht="13.5" spans="5:5">
      <c r="E8278" s="126"/>
    </row>
    <row r="8279" s="64" customFormat="1" ht="13.5" spans="5:5">
      <c r="E8279" s="126"/>
    </row>
    <row r="8280" s="64" customFormat="1" ht="13.5" spans="5:5">
      <c r="E8280" s="126"/>
    </row>
    <row r="8281" s="64" customFormat="1" ht="13.5" spans="5:5">
      <c r="E8281" s="126"/>
    </row>
    <row r="8282" s="64" customFormat="1" ht="13.5" spans="5:5">
      <c r="E8282" s="126"/>
    </row>
    <row r="8283" s="64" customFormat="1" ht="13.5" spans="5:5">
      <c r="E8283" s="126"/>
    </row>
    <row r="8284" s="64" customFormat="1" ht="13.5" spans="5:5">
      <c r="E8284" s="126"/>
    </row>
    <row r="8285" s="64" customFormat="1" ht="13.5" spans="5:5">
      <c r="E8285" s="126"/>
    </row>
    <row r="8286" s="64" customFormat="1" ht="13.5" spans="5:5">
      <c r="E8286" s="126"/>
    </row>
    <row r="8287" s="64" customFormat="1" ht="13.5" spans="5:5">
      <c r="E8287" s="126"/>
    </row>
    <row r="8288" s="64" customFormat="1" ht="13.5" spans="5:5">
      <c r="E8288" s="126"/>
    </row>
    <row r="8289" s="64" customFormat="1" ht="13.5" spans="5:5">
      <c r="E8289" s="126"/>
    </row>
    <row r="8290" s="64" customFormat="1" ht="13.5" spans="5:5">
      <c r="E8290" s="126"/>
    </row>
    <row r="8291" s="64" customFormat="1" ht="13.5" spans="5:5">
      <c r="E8291" s="126"/>
    </row>
    <row r="8292" s="64" customFormat="1" ht="13.5" spans="5:5">
      <c r="E8292" s="126"/>
    </row>
    <row r="8293" s="64" customFormat="1" ht="13.5" spans="5:5">
      <c r="E8293" s="126"/>
    </row>
    <row r="8294" s="64" customFormat="1" ht="13.5" spans="5:5">
      <c r="E8294" s="126"/>
    </row>
    <row r="8295" s="64" customFormat="1" ht="13.5" spans="5:5">
      <c r="E8295" s="126"/>
    </row>
    <row r="8296" s="64" customFormat="1" ht="13.5" spans="5:5">
      <c r="E8296" s="126"/>
    </row>
    <row r="8297" s="64" customFormat="1" ht="13.5" spans="5:5">
      <c r="E8297" s="126"/>
    </row>
    <row r="8298" s="64" customFormat="1" ht="13.5" spans="5:5">
      <c r="E8298" s="126"/>
    </row>
    <row r="8299" s="64" customFormat="1" ht="13.5" spans="5:5">
      <c r="E8299" s="126"/>
    </row>
    <row r="8300" s="64" customFormat="1" ht="13.5" spans="5:5">
      <c r="E8300" s="126"/>
    </row>
    <row r="8301" s="64" customFormat="1" ht="13.5" spans="5:5">
      <c r="E8301" s="126"/>
    </row>
    <row r="8302" s="64" customFormat="1" ht="13.5" spans="5:5">
      <c r="E8302" s="126"/>
    </row>
    <row r="8303" s="64" customFormat="1" ht="13.5" spans="5:5">
      <c r="E8303" s="126"/>
    </row>
    <row r="8304" s="64" customFormat="1" ht="13.5" spans="5:5">
      <c r="E8304" s="126"/>
    </row>
    <row r="8305" s="64" customFormat="1" ht="13.5" spans="5:5">
      <c r="E8305" s="126"/>
    </row>
    <row r="8306" s="64" customFormat="1" ht="13.5" spans="5:5">
      <c r="E8306" s="126"/>
    </row>
    <row r="8307" s="64" customFormat="1" ht="13.5" spans="5:5">
      <c r="E8307" s="126"/>
    </row>
    <row r="8308" s="64" customFormat="1" ht="13.5" spans="5:5">
      <c r="E8308" s="126"/>
    </row>
    <row r="8309" s="64" customFormat="1" ht="13.5" spans="5:5">
      <c r="E8309" s="126"/>
    </row>
    <row r="8310" s="64" customFormat="1" ht="13.5" spans="5:5">
      <c r="E8310" s="126"/>
    </row>
    <row r="8311" s="64" customFormat="1" ht="13.5" spans="5:5">
      <c r="E8311" s="126"/>
    </row>
    <row r="8312" s="64" customFormat="1" ht="13.5" spans="5:5">
      <c r="E8312" s="126"/>
    </row>
    <row r="8313" s="64" customFormat="1" ht="13.5" spans="5:5">
      <c r="E8313" s="126"/>
    </row>
    <row r="8314" s="64" customFormat="1" ht="13.5" spans="5:5">
      <c r="E8314" s="126"/>
    </row>
    <row r="8315" s="64" customFormat="1" ht="13.5" spans="5:5">
      <c r="E8315" s="126"/>
    </row>
    <row r="8316" s="64" customFormat="1" ht="13.5" spans="5:5">
      <c r="E8316" s="126"/>
    </row>
    <row r="8317" s="64" customFormat="1" ht="13.5" spans="5:5">
      <c r="E8317" s="126"/>
    </row>
    <row r="8318" s="64" customFormat="1" ht="13.5" spans="5:5">
      <c r="E8318" s="126"/>
    </row>
    <row r="8319" s="64" customFormat="1" ht="13.5" spans="5:5">
      <c r="E8319" s="126"/>
    </row>
    <row r="8320" s="64" customFormat="1" ht="13.5" spans="5:5">
      <c r="E8320" s="126"/>
    </row>
    <row r="8321" s="64" customFormat="1" ht="13.5" spans="5:5">
      <c r="E8321" s="126"/>
    </row>
    <row r="8322" s="64" customFormat="1" ht="13.5" spans="5:5">
      <c r="E8322" s="126"/>
    </row>
    <row r="8323" s="64" customFormat="1" ht="13.5" spans="5:5">
      <c r="E8323" s="126"/>
    </row>
    <row r="8324" s="64" customFormat="1" ht="13.5" spans="5:5">
      <c r="E8324" s="126"/>
    </row>
    <row r="8325" s="64" customFormat="1" ht="13.5" spans="5:5">
      <c r="E8325" s="126"/>
    </row>
    <row r="8326" s="64" customFormat="1" ht="13.5" spans="5:5">
      <c r="E8326" s="126"/>
    </row>
    <row r="8327" s="64" customFormat="1" ht="13.5" spans="5:5">
      <c r="E8327" s="126"/>
    </row>
    <row r="8328" s="64" customFormat="1" ht="13.5" spans="5:5">
      <c r="E8328" s="126"/>
    </row>
    <row r="8329" s="64" customFormat="1" ht="13.5" spans="5:5">
      <c r="E8329" s="126"/>
    </row>
    <row r="8330" s="64" customFormat="1" ht="13.5" spans="5:5">
      <c r="E8330" s="126"/>
    </row>
    <row r="8331" s="64" customFormat="1" ht="13.5" spans="5:5">
      <c r="E8331" s="126"/>
    </row>
    <row r="8332" s="64" customFormat="1" ht="13.5" spans="5:5">
      <c r="E8332" s="126"/>
    </row>
    <row r="8333" s="64" customFormat="1" ht="13.5" spans="5:5">
      <c r="E8333" s="126"/>
    </row>
    <row r="8334" s="64" customFormat="1" ht="13.5" spans="5:5">
      <c r="E8334" s="126"/>
    </row>
    <row r="8335" s="64" customFormat="1" ht="13.5" spans="5:5">
      <c r="E8335" s="126"/>
    </row>
    <row r="8336" s="64" customFormat="1" ht="13.5" spans="5:5">
      <c r="E8336" s="126"/>
    </row>
    <row r="8337" s="64" customFormat="1" ht="13.5" spans="5:5">
      <c r="E8337" s="126"/>
    </row>
    <row r="8338" s="64" customFormat="1" ht="13.5" spans="5:5">
      <c r="E8338" s="126"/>
    </row>
    <row r="8339" s="64" customFormat="1" ht="13.5" spans="5:5">
      <c r="E8339" s="126"/>
    </row>
    <row r="8340" s="64" customFormat="1" ht="13.5" spans="5:5">
      <c r="E8340" s="126"/>
    </row>
    <row r="8341" s="64" customFormat="1" ht="13.5" spans="5:5">
      <c r="E8341" s="126"/>
    </row>
    <row r="8342" s="64" customFormat="1" ht="13.5" spans="5:5">
      <c r="E8342" s="126"/>
    </row>
    <row r="8343" s="64" customFormat="1" ht="13.5" spans="5:5">
      <c r="E8343" s="126"/>
    </row>
    <row r="8344" s="64" customFormat="1" ht="13.5" spans="5:5">
      <c r="E8344" s="126"/>
    </row>
    <row r="8345" s="64" customFormat="1" ht="13.5" spans="5:5">
      <c r="E8345" s="126"/>
    </row>
    <row r="8346" s="64" customFormat="1" ht="13.5" spans="5:5">
      <c r="E8346" s="126"/>
    </row>
    <row r="8347" s="64" customFormat="1" ht="13.5" spans="5:5">
      <c r="E8347" s="126"/>
    </row>
    <row r="8348" s="64" customFormat="1" ht="13.5" spans="5:5">
      <c r="E8348" s="126"/>
    </row>
    <row r="8349" s="64" customFormat="1" ht="13.5" spans="5:5">
      <c r="E8349" s="126"/>
    </row>
    <row r="8350" s="64" customFormat="1" ht="13.5" spans="5:5">
      <c r="E8350" s="126"/>
    </row>
    <row r="8351" s="64" customFormat="1" ht="13.5" spans="5:5">
      <c r="E8351" s="126"/>
    </row>
    <row r="8352" s="64" customFormat="1" ht="13.5" spans="5:5">
      <c r="E8352" s="126"/>
    </row>
    <row r="8353" s="64" customFormat="1" ht="13.5" spans="5:5">
      <c r="E8353" s="126"/>
    </row>
    <row r="8354" s="64" customFormat="1" ht="13.5" spans="5:5">
      <c r="E8354" s="126"/>
    </row>
    <row r="8355" s="64" customFormat="1" ht="13.5" spans="5:5">
      <c r="E8355" s="126"/>
    </row>
    <row r="8356" s="64" customFormat="1" ht="13.5" spans="5:5">
      <c r="E8356" s="126"/>
    </row>
    <row r="8357" s="64" customFormat="1" ht="13.5" spans="5:5">
      <c r="E8357" s="126"/>
    </row>
    <row r="8358" s="64" customFormat="1" ht="13.5" spans="5:5">
      <c r="E8358" s="126"/>
    </row>
    <row r="8359" s="64" customFormat="1" ht="13.5" spans="5:5">
      <c r="E8359" s="126"/>
    </row>
    <row r="8360" s="64" customFormat="1" ht="13.5" spans="5:5">
      <c r="E8360" s="126"/>
    </row>
    <row r="8361" s="64" customFormat="1" ht="13.5" spans="5:5">
      <c r="E8361" s="126"/>
    </row>
    <row r="8362" s="64" customFormat="1" ht="13.5" spans="5:5">
      <c r="E8362" s="126"/>
    </row>
    <row r="8363" s="64" customFormat="1" ht="13.5" spans="5:5">
      <c r="E8363" s="126"/>
    </row>
    <row r="8364" s="64" customFormat="1" ht="13.5" spans="5:5">
      <c r="E8364" s="126"/>
    </row>
    <row r="8365" s="64" customFormat="1" ht="13.5" spans="5:5">
      <c r="E8365" s="126"/>
    </row>
    <row r="8366" s="64" customFormat="1" ht="13.5" spans="5:5">
      <c r="E8366" s="126"/>
    </row>
    <row r="8367" s="64" customFormat="1" ht="13.5" spans="5:5">
      <c r="E8367" s="126"/>
    </row>
    <row r="8368" s="64" customFormat="1" ht="13.5" spans="5:5">
      <c r="E8368" s="126"/>
    </row>
    <row r="8369" s="64" customFormat="1" ht="13.5" spans="5:5">
      <c r="E8369" s="126"/>
    </row>
    <row r="8370" s="64" customFormat="1" ht="13.5" spans="5:5">
      <c r="E8370" s="126"/>
    </row>
    <row r="8371" s="64" customFormat="1" ht="13.5" spans="5:5">
      <c r="E8371" s="126"/>
    </row>
    <row r="8372" s="64" customFormat="1" ht="13.5" spans="5:5">
      <c r="E8372" s="126"/>
    </row>
    <row r="8373" s="64" customFormat="1" ht="13.5" spans="5:5">
      <c r="E8373" s="126"/>
    </row>
    <row r="8374" s="64" customFormat="1" ht="13.5" spans="5:5">
      <c r="E8374" s="126"/>
    </row>
    <row r="8375" s="64" customFormat="1" ht="13.5" spans="5:5">
      <c r="E8375" s="126"/>
    </row>
    <row r="8376" s="64" customFormat="1" ht="13.5" spans="5:5">
      <c r="E8376" s="126"/>
    </row>
    <row r="8377" s="64" customFormat="1" ht="13.5" spans="5:5">
      <c r="E8377" s="126"/>
    </row>
    <row r="8378" s="64" customFormat="1" ht="13.5" spans="5:5">
      <c r="E8378" s="126"/>
    </row>
    <row r="8379" s="64" customFormat="1" ht="13.5" spans="5:5">
      <c r="E8379" s="126"/>
    </row>
    <row r="8380" s="64" customFormat="1" ht="13.5" spans="5:5">
      <c r="E8380" s="126"/>
    </row>
    <row r="8381" s="64" customFormat="1" ht="13.5" spans="5:5">
      <c r="E8381" s="126"/>
    </row>
    <row r="8382" s="64" customFormat="1" ht="13.5" spans="5:5">
      <c r="E8382" s="126"/>
    </row>
    <row r="8383" s="64" customFormat="1" ht="13.5" spans="5:5">
      <c r="E8383" s="126"/>
    </row>
    <row r="8384" s="64" customFormat="1" ht="13.5" spans="5:5">
      <c r="E8384" s="126"/>
    </row>
    <row r="8385" s="64" customFormat="1" ht="13.5" spans="5:5">
      <c r="E8385" s="126"/>
    </row>
    <row r="8386" s="64" customFormat="1" ht="13.5" spans="5:5">
      <c r="E8386" s="126"/>
    </row>
    <row r="8387" s="64" customFormat="1" ht="13.5" spans="5:5">
      <c r="E8387" s="126"/>
    </row>
    <row r="8388" s="64" customFormat="1" ht="13.5" spans="5:5">
      <c r="E8388" s="126"/>
    </row>
    <row r="8389" s="64" customFormat="1" ht="13.5" spans="5:5">
      <c r="E8389" s="126"/>
    </row>
    <row r="8390" s="64" customFormat="1" ht="13.5" spans="5:5">
      <c r="E8390" s="126"/>
    </row>
    <row r="8391" s="64" customFormat="1" ht="13.5" spans="5:5">
      <c r="E8391" s="126"/>
    </row>
    <row r="8392" s="64" customFormat="1" ht="13.5" spans="5:5">
      <c r="E8392" s="126"/>
    </row>
    <row r="8393" s="64" customFormat="1" ht="13.5" spans="5:5">
      <c r="E8393" s="126"/>
    </row>
    <row r="8394" s="64" customFormat="1" ht="13.5" spans="5:5">
      <c r="E8394" s="126"/>
    </row>
    <row r="8395" s="64" customFormat="1" ht="13.5" spans="5:5">
      <c r="E8395" s="126"/>
    </row>
    <row r="8396" s="64" customFormat="1" ht="13.5" spans="5:5">
      <c r="E8396" s="126"/>
    </row>
    <row r="8397" s="64" customFormat="1" ht="13.5" spans="5:5">
      <c r="E8397" s="126"/>
    </row>
    <row r="8398" s="64" customFormat="1" ht="13.5" spans="5:5">
      <c r="E8398" s="126"/>
    </row>
    <row r="8399" s="64" customFormat="1" ht="13.5" spans="5:5">
      <c r="E8399" s="126"/>
    </row>
    <row r="8400" s="64" customFormat="1" ht="13.5" spans="5:5">
      <c r="E8400" s="126"/>
    </row>
    <row r="8401" s="64" customFormat="1" ht="13.5" spans="5:5">
      <c r="E8401" s="126"/>
    </row>
    <row r="8402" s="64" customFormat="1" ht="13.5" spans="5:5">
      <c r="E8402" s="126"/>
    </row>
    <row r="8403" s="64" customFormat="1" ht="13.5" spans="5:5">
      <c r="E8403" s="126"/>
    </row>
    <row r="8404" s="64" customFormat="1" ht="13.5" spans="5:5">
      <c r="E8404" s="126"/>
    </row>
    <row r="8405" s="64" customFormat="1" ht="13.5" spans="5:5">
      <c r="E8405" s="126"/>
    </row>
    <row r="8406" s="64" customFormat="1" ht="13.5" spans="5:5">
      <c r="E8406" s="126"/>
    </row>
    <row r="8407" s="64" customFormat="1" ht="13.5" spans="5:5">
      <c r="E8407" s="126"/>
    </row>
    <row r="8408" s="64" customFormat="1" ht="13.5" spans="5:5">
      <c r="E8408" s="126"/>
    </row>
    <row r="8409" s="64" customFormat="1" ht="13.5" spans="5:5">
      <c r="E8409" s="126"/>
    </row>
    <row r="8410" s="64" customFormat="1" ht="13.5" spans="5:5">
      <c r="E8410" s="126"/>
    </row>
    <row r="8411" s="64" customFormat="1" ht="13.5" spans="5:5">
      <c r="E8411" s="126"/>
    </row>
    <row r="8412" s="64" customFormat="1" ht="13.5" spans="5:5">
      <c r="E8412" s="126"/>
    </row>
    <row r="8413" s="64" customFormat="1" ht="13.5" spans="5:5">
      <c r="E8413" s="126"/>
    </row>
    <row r="8414" s="64" customFormat="1" ht="13.5" spans="5:5">
      <c r="E8414" s="126"/>
    </row>
    <row r="8415" s="64" customFormat="1" ht="13.5" spans="5:5">
      <c r="E8415" s="126"/>
    </row>
    <row r="8416" s="64" customFormat="1" ht="13.5" spans="5:5">
      <c r="E8416" s="126"/>
    </row>
    <row r="8417" s="64" customFormat="1" ht="13.5" spans="5:5">
      <c r="E8417" s="126"/>
    </row>
    <row r="8418" s="64" customFormat="1" ht="13.5" spans="5:5">
      <c r="E8418" s="126"/>
    </row>
    <row r="8419" s="64" customFormat="1" ht="13.5" spans="5:5">
      <c r="E8419" s="126"/>
    </row>
    <row r="8420" s="64" customFormat="1" ht="13.5" spans="5:5">
      <c r="E8420" s="126"/>
    </row>
    <row r="8421" s="64" customFormat="1" ht="13.5" spans="5:5">
      <c r="E8421" s="126"/>
    </row>
    <row r="8422" s="64" customFormat="1" ht="13.5" spans="5:5">
      <c r="E8422" s="126"/>
    </row>
    <row r="8423" s="64" customFormat="1" ht="13.5" spans="5:5">
      <c r="E8423" s="126"/>
    </row>
    <row r="8424" s="64" customFormat="1" ht="13.5" spans="5:5">
      <c r="E8424" s="126"/>
    </row>
    <row r="8425" s="64" customFormat="1" ht="13.5" spans="5:5">
      <c r="E8425" s="126"/>
    </row>
    <row r="8426" s="64" customFormat="1" ht="13.5" spans="5:5">
      <c r="E8426" s="126"/>
    </row>
    <row r="8427" s="64" customFormat="1" ht="13.5" spans="5:5">
      <c r="E8427" s="126"/>
    </row>
    <row r="8428" s="64" customFormat="1" ht="13.5" spans="5:5">
      <c r="E8428" s="126"/>
    </row>
    <row r="8429" s="64" customFormat="1" ht="13.5" spans="5:5">
      <c r="E8429" s="126"/>
    </row>
    <row r="8430" s="64" customFormat="1" ht="13.5" spans="5:5">
      <c r="E8430" s="126"/>
    </row>
    <row r="8431" s="64" customFormat="1" ht="13.5" spans="5:5">
      <c r="E8431" s="126"/>
    </row>
    <row r="8432" s="64" customFormat="1" ht="13.5" spans="5:5">
      <c r="E8432" s="126"/>
    </row>
    <row r="8433" s="64" customFormat="1" ht="13.5" spans="5:5">
      <c r="E8433" s="126"/>
    </row>
    <row r="8434" s="64" customFormat="1" ht="13.5" spans="5:5">
      <c r="E8434" s="126"/>
    </row>
    <row r="8435" s="64" customFormat="1" ht="13.5" spans="5:5">
      <c r="E8435" s="126"/>
    </row>
    <row r="8436" s="64" customFormat="1" ht="13.5" spans="5:5">
      <c r="E8436" s="126"/>
    </row>
    <row r="8437" s="64" customFormat="1" ht="13.5" spans="5:5">
      <c r="E8437" s="126"/>
    </row>
    <row r="8438" s="64" customFormat="1" ht="13.5" spans="5:5">
      <c r="E8438" s="126"/>
    </row>
    <row r="8439" s="64" customFormat="1" ht="13.5" spans="5:5">
      <c r="E8439" s="126"/>
    </row>
    <row r="8440" s="64" customFormat="1" ht="13.5" spans="5:5">
      <c r="E8440" s="126"/>
    </row>
    <row r="8441" s="64" customFormat="1" ht="13.5" spans="5:5">
      <c r="E8441" s="126"/>
    </row>
    <row r="8442" s="64" customFormat="1" ht="13.5" spans="5:5">
      <c r="E8442" s="126"/>
    </row>
    <row r="8443" s="64" customFormat="1" ht="13.5" spans="5:5">
      <c r="E8443" s="126"/>
    </row>
    <row r="8444" s="64" customFormat="1" ht="13.5" spans="5:5">
      <c r="E8444" s="126"/>
    </row>
    <row r="8445" s="64" customFormat="1" ht="13.5" spans="5:5">
      <c r="E8445" s="126"/>
    </row>
    <row r="8446" s="64" customFormat="1" ht="13.5" spans="5:5">
      <c r="E8446" s="126"/>
    </row>
    <row r="8447" s="64" customFormat="1" ht="13.5" spans="5:5">
      <c r="E8447" s="126"/>
    </row>
    <row r="8448" s="64" customFormat="1" ht="13.5" spans="5:5">
      <c r="E8448" s="126"/>
    </row>
    <row r="8449" s="64" customFormat="1" ht="13.5" spans="5:5">
      <c r="E8449" s="126"/>
    </row>
    <row r="8450" s="64" customFormat="1" ht="13.5" spans="5:5">
      <c r="E8450" s="126"/>
    </row>
    <row r="8451" s="64" customFormat="1" ht="13.5" spans="5:5">
      <c r="E8451" s="126"/>
    </row>
    <row r="8452" s="64" customFormat="1" ht="13.5" spans="5:5">
      <c r="E8452" s="126"/>
    </row>
    <row r="8453" s="64" customFormat="1" ht="13.5" spans="5:5">
      <c r="E8453" s="126"/>
    </row>
    <row r="8454" s="64" customFormat="1" ht="13.5" spans="5:5">
      <c r="E8454" s="126"/>
    </row>
    <row r="8455" s="64" customFormat="1" ht="13.5" spans="5:5">
      <c r="E8455" s="126"/>
    </row>
    <row r="8456" s="64" customFormat="1" ht="13.5" spans="5:5">
      <c r="E8456" s="126"/>
    </row>
    <row r="8457" s="64" customFormat="1" ht="13.5" spans="5:5">
      <c r="E8457" s="126"/>
    </row>
    <row r="8458" s="64" customFormat="1" ht="13.5" spans="5:5">
      <c r="E8458" s="126"/>
    </row>
    <row r="8459" s="64" customFormat="1" ht="13.5" spans="5:5">
      <c r="E8459" s="126"/>
    </row>
    <row r="8460" s="64" customFormat="1" ht="13.5" spans="5:5">
      <c r="E8460" s="126"/>
    </row>
    <row r="8461" s="64" customFormat="1" ht="13.5" spans="5:5">
      <c r="E8461" s="126"/>
    </row>
    <row r="8462" s="64" customFormat="1" ht="13.5" spans="5:5">
      <c r="E8462" s="126"/>
    </row>
    <row r="8463" s="64" customFormat="1" ht="13.5" spans="5:5">
      <c r="E8463" s="126"/>
    </row>
    <row r="8464" s="64" customFormat="1" ht="13.5" spans="5:5">
      <c r="E8464" s="126"/>
    </row>
    <row r="8465" s="64" customFormat="1" ht="13.5" spans="5:5">
      <c r="E8465" s="126"/>
    </row>
    <row r="8466" s="64" customFormat="1" ht="13.5" spans="5:5">
      <c r="E8466" s="126"/>
    </row>
    <row r="8467" s="64" customFormat="1" ht="13.5" spans="5:5">
      <c r="E8467" s="126"/>
    </row>
    <row r="8468" s="64" customFormat="1" ht="13.5" spans="5:5">
      <c r="E8468" s="126"/>
    </row>
    <row r="8469" s="64" customFormat="1" ht="13.5" spans="5:5">
      <c r="E8469" s="126"/>
    </row>
    <row r="8470" s="64" customFormat="1" ht="13.5" spans="5:5">
      <c r="E8470" s="126"/>
    </row>
    <row r="8471" s="64" customFormat="1" ht="13.5" spans="5:5">
      <c r="E8471" s="126"/>
    </row>
    <row r="8472" s="64" customFormat="1" ht="13.5" spans="5:5">
      <c r="E8472" s="126"/>
    </row>
    <row r="8473" s="64" customFormat="1" ht="13.5" spans="5:5">
      <c r="E8473" s="126"/>
    </row>
    <row r="8474" s="64" customFormat="1" ht="13.5" spans="5:5">
      <c r="E8474" s="126"/>
    </row>
    <row r="8475" s="64" customFormat="1" ht="13.5" spans="5:5">
      <c r="E8475" s="126"/>
    </row>
    <row r="8476" s="64" customFormat="1" ht="13.5" spans="5:5">
      <c r="E8476" s="126"/>
    </row>
    <row r="8477" s="64" customFormat="1" ht="13.5" spans="5:5">
      <c r="E8477" s="126"/>
    </row>
    <row r="8478" s="64" customFormat="1" ht="13.5" spans="5:5">
      <c r="E8478" s="126"/>
    </row>
    <row r="8479" s="64" customFormat="1" ht="13.5" spans="5:5">
      <c r="E8479" s="126"/>
    </row>
    <row r="8480" s="64" customFormat="1" ht="13.5" spans="5:5">
      <c r="E8480" s="126"/>
    </row>
    <row r="8481" s="64" customFormat="1" ht="13.5" spans="5:5">
      <c r="E8481" s="126"/>
    </row>
    <row r="8482" s="64" customFormat="1" ht="13.5" spans="5:5">
      <c r="E8482" s="126"/>
    </row>
    <row r="8483" s="64" customFormat="1" ht="13.5" spans="5:5">
      <c r="E8483" s="126"/>
    </row>
    <row r="8484" s="64" customFormat="1" ht="13.5" spans="5:5">
      <c r="E8484" s="126"/>
    </row>
    <row r="8485" s="64" customFormat="1" ht="13.5" spans="5:5">
      <c r="E8485" s="126"/>
    </row>
    <row r="8486" s="64" customFormat="1" ht="13.5" spans="5:5">
      <c r="E8486" s="126"/>
    </row>
    <row r="8487" s="64" customFormat="1" ht="13.5" spans="5:5">
      <c r="E8487" s="126"/>
    </row>
    <row r="8488" s="64" customFormat="1" ht="13.5" spans="5:5">
      <c r="E8488" s="126"/>
    </row>
    <row r="8489" s="64" customFormat="1" ht="13.5" spans="5:5">
      <c r="E8489" s="126"/>
    </row>
    <row r="8490" s="64" customFormat="1" ht="13.5" spans="5:5">
      <c r="E8490" s="126"/>
    </row>
    <row r="8491" s="64" customFormat="1" ht="13.5" spans="5:5">
      <c r="E8491" s="126"/>
    </row>
    <row r="8492" s="64" customFormat="1" ht="13.5" spans="5:5">
      <c r="E8492" s="126"/>
    </row>
    <row r="8493" s="64" customFormat="1" ht="13.5" spans="5:5">
      <c r="E8493" s="126"/>
    </row>
    <row r="8494" s="64" customFormat="1" ht="13.5" spans="5:5">
      <c r="E8494" s="126"/>
    </row>
    <row r="8495" s="64" customFormat="1" ht="13.5" spans="5:5">
      <c r="E8495" s="126"/>
    </row>
    <row r="8496" s="64" customFormat="1" ht="13.5" spans="5:5">
      <c r="E8496" s="126"/>
    </row>
    <row r="8497" s="64" customFormat="1" ht="13.5" spans="5:5">
      <c r="E8497" s="126"/>
    </row>
    <row r="8498" s="64" customFormat="1" ht="13.5" spans="5:5">
      <c r="E8498" s="126"/>
    </row>
    <row r="8499" s="64" customFormat="1" ht="13.5" spans="5:5">
      <c r="E8499" s="126"/>
    </row>
    <row r="8500" s="64" customFormat="1" ht="13.5" spans="5:5">
      <c r="E8500" s="126"/>
    </row>
    <row r="8501" s="64" customFormat="1" ht="13.5" spans="5:5">
      <c r="E8501" s="126"/>
    </row>
    <row r="8502" s="64" customFormat="1" ht="13.5" spans="5:5">
      <c r="E8502" s="126"/>
    </row>
    <row r="8503" s="64" customFormat="1" ht="13.5" spans="5:5">
      <c r="E8503" s="126"/>
    </row>
    <row r="8504" s="64" customFormat="1" ht="13.5" spans="5:5">
      <c r="E8504" s="126"/>
    </row>
    <row r="8505" s="64" customFormat="1" ht="13.5" spans="5:5">
      <c r="E8505" s="126"/>
    </row>
    <row r="8506" s="64" customFormat="1" ht="13.5" spans="5:5">
      <c r="E8506" s="126"/>
    </row>
    <row r="8507" s="64" customFormat="1" ht="13.5" spans="5:5">
      <c r="E8507" s="126"/>
    </row>
    <row r="8508" s="64" customFormat="1" ht="13.5" spans="5:5">
      <c r="E8508" s="126"/>
    </row>
    <row r="8509" s="64" customFormat="1" ht="13.5" spans="5:5">
      <c r="E8509" s="126"/>
    </row>
    <row r="8510" s="64" customFormat="1" ht="13.5" spans="5:5">
      <c r="E8510" s="126"/>
    </row>
    <row r="8511" s="64" customFormat="1" ht="13.5" spans="5:5">
      <c r="E8511" s="126"/>
    </row>
    <row r="8512" s="64" customFormat="1" ht="13.5" spans="5:5">
      <c r="E8512" s="126"/>
    </row>
    <row r="8513" s="64" customFormat="1" ht="13.5" spans="5:5">
      <c r="E8513" s="126"/>
    </row>
    <row r="8514" s="64" customFormat="1" ht="13.5" spans="5:5">
      <c r="E8514" s="126"/>
    </row>
    <row r="8515" s="64" customFormat="1" ht="13.5" spans="5:5">
      <c r="E8515" s="126"/>
    </row>
    <row r="8516" s="64" customFormat="1" ht="13.5" spans="5:5">
      <c r="E8516" s="126"/>
    </row>
    <row r="8517" s="64" customFormat="1" ht="13.5" spans="5:5">
      <c r="E8517" s="126"/>
    </row>
    <row r="8518" s="64" customFormat="1" ht="13.5" spans="5:5">
      <c r="E8518" s="126"/>
    </row>
    <row r="8519" s="64" customFormat="1" ht="13.5" spans="5:5">
      <c r="E8519" s="126"/>
    </row>
    <row r="8520" s="64" customFormat="1" ht="13.5" spans="5:5">
      <c r="E8520" s="126"/>
    </row>
    <row r="8521" s="64" customFormat="1" ht="13.5" spans="5:5">
      <c r="E8521" s="126"/>
    </row>
    <row r="8522" s="64" customFormat="1" ht="13.5" spans="5:5">
      <c r="E8522" s="126"/>
    </row>
    <row r="8523" s="64" customFormat="1" ht="13.5" spans="5:5">
      <c r="E8523" s="126"/>
    </row>
    <row r="8524" s="64" customFormat="1" ht="13.5" spans="5:5">
      <c r="E8524" s="126"/>
    </row>
    <row r="8525" s="64" customFormat="1" ht="13.5" spans="5:5">
      <c r="E8525" s="126"/>
    </row>
    <row r="8526" s="64" customFormat="1" ht="13.5" spans="5:5">
      <c r="E8526" s="126"/>
    </row>
    <row r="8527" s="64" customFormat="1" ht="13.5" spans="5:5">
      <c r="E8527" s="126"/>
    </row>
    <row r="8528" s="64" customFormat="1" ht="13.5" spans="5:5">
      <c r="E8528" s="126"/>
    </row>
    <row r="8529" s="64" customFormat="1" ht="13.5" spans="5:5">
      <c r="E8529" s="126"/>
    </row>
    <row r="8530" s="64" customFormat="1" ht="13.5" spans="5:5">
      <c r="E8530" s="126"/>
    </row>
    <row r="8531" s="64" customFormat="1" ht="13.5" spans="5:5">
      <c r="E8531" s="126"/>
    </row>
    <row r="8532" s="64" customFormat="1" ht="13.5" spans="5:5">
      <c r="E8532" s="126"/>
    </row>
    <row r="8533" s="64" customFormat="1" ht="13.5" spans="5:5">
      <c r="E8533" s="126"/>
    </row>
    <row r="8534" s="64" customFormat="1" ht="13.5" spans="5:5">
      <c r="E8534" s="126"/>
    </row>
    <row r="8535" s="64" customFormat="1" ht="13.5" spans="5:5">
      <c r="E8535" s="126"/>
    </row>
    <row r="8536" s="64" customFormat="1" ht="13.5" spans="5:5">
      <c r="E8536" s="126"/>
    </row>
    <row r="8537" s="64" customFormat="1" ht="13.5" spans="5:5">
      <c r="E8537" s="126"/>
    </row>
    <row r="8538" s="64" customFormat="1" ht="13.5" spans="5:5">
      <c r="E8538" s="126"/>
    </row>
    <row r="8539" s="64" customFormat="1" ht="13.5" spans="5:5">
      <c r="E8539" s="126"/>
    </row>
    <row r="8540" s="64" customFormat="1" ht="13.5" spans="5:5">
      <c r="E8540" s="126"/>
    </row>
    <row r="8541" s="64" customFormat="1" ht="13.5" spans="5:5">
      <c r="E8541" s="126"/>
    </row>
    <row r="8542" s="64" customFormat="1" ht="13.5" spans="5:5">
      <c r="E8542" s="126"/>
    </row>
    <row r="8543" s="64" customFormat="1" ht="13.5" spans="5:5">
      <c r="E8543" s="126"/>
    </row>
    <row r="8544" s="64" customFormat="1" ht="13.5" spans="5:5">
      <c r="E8544" s="126"/>
    </row>
    <row r="8545" s="64" customFormat="1" ht="13.5" spans="5:5">
      <c r="E8545" s="126"/>
    </row>
    <row r="8546" s="64" customFormat="1" ht="13.5" spans="5:5">
      <c r="E8546" s="126"/>
    </row>
    <row r="8547" s="64" customFormat="1" ht="13.5" spans="5:5">
      <c r="E8547" s="126"/>
    </row>
    <row r="8548" s="64" customFormat="1" ht="13.5" spans="5:5">
      <c r="E8548" s="126"/>
    </row>
    <row r="8549" s="64" customFormat="1" ht="13.5" spans="5:5">
      <c r="E8549" s="126"/>
    </row>
    <row r="8550" s="64" customFormat="1" ht="13.5" spans="5:5">
      <c r="E8550" s="126"/>
    </row>
    <row r="8551" s="64" customFormat="1" ht="13.5" spans="5:5">
      <c r="E8551" s="126"/>
    </row>
    <row r="8552" s="64" customFormat="1" ht="13.5" spans="5:5">
      <c r="E8552" s="126"/>
    </row>
    <row r="8553" s="64" customFormat="1" ht="13.5" spans="5:5">
      <c r="E8553" s="126"/>
    </row>
    <row r="8554" s="64" customFormat="1" ht="13.5" spans="5:5">
      <c r="E8554" s="126"/>
    </row>
    <row r="8555" s="64" customFormat="1" ht="13.5" spans="5:5">
      <c r="E8555" s="126"/>
    </row>
    <row r="8556" s="64" customFormat="1" ht="13.5" spans="5:5">
      <c r="E8556" s="126"/>
    </row>
    <row r="8557" s="64" customFormat="1" ht="13.5" spans="5:5">
      <c r="E8557" s="126"/>
    </row>
    <row r="8558" s="64" customFormat="1" ht="13.5" spans="5:5">
      <c r="E8558" s="126"/>
    </row>
    <row r="8559" s="64" customFormat="1" ht="13.5" spans="5:5">
      <c r="E8559" s="126"/>
    </row>
    <row r="8560" s="64" customFormat="1" ht="13.5" spans="5:5">
      <c r="E8560" s="126"/>
    </row>
    <row r="8561" s="64" customFormat="1" ht="13.5" spans="5:5">
      <c r="E8561" s="126"/>
    </row>
    <row r="8562" s="64" customFormat="1" ht="13.5" spans="5:5">
      <c r="E8562" s="126"/>
    </row>
    <row r="8563" s="64" customFormat="1" ht="13.5" spans="5:5">
      <c r="E8563" s="126"/>
    </row>
    <row r="8564" s="64" customFormat="1" ht="13.5" spans="5:5">
      <c r="E8564" s="126"/>
    </row>
    <row r="8565" s="64" customFormat="1" ht="13.5" spans="5:5">
      <c r="E8565" s="126"/>
    </row>
    <row r="8566" s="64" customFormat="1" ht="13.5" spans="5:5">
      <c r="E8566" s="126"/>
    </row>
    <row r="8567" s="64" customFormat="1" ht="13.5" spans="5:5">
      <c r="E8567" s="126"/>
    </row>
    <row r="8568" s="64" customFormat="1" ht="13.5" spans="5:5">
      <c r="E8568" s="126"/>
    </row>
    <row r="8569" s="64" customFormat="1" ht="13.5" spans="5:5">
      <c r="E8569" s="126"/>
    </row>
    <row r="8570" s="64" customFormat="1" ht="13.5" spans="5:5">
      <c r="E8570" s="126"/>
    </row>
    <row r="8571" s="64" customFormat="1" ht="13.5" spans="5:5">
      <c r="E8571" s="126"/>
    </row>
    <row r="8572" s="64" customFormat="1" ht="13.5" spans="5:5">
      <c r="E8572" s="126"/>
    </row>
    <row r="8573" s="64" customFormat="1" ht="13.5" spans="5:5">
      <c r="E8573" s="126"/>
    </row>
    <row r="8574" s="64" customFormat="1" ht="13.5" spans="5:5">
      <c r="E8574" s="126"/>
    </row>
    <row r="8575" s="64" customFormat="1" ht="13.5" spans="5:5">
      <c r="E8575" s="126"/>
    </row>
    <row r="8576" s="64" customFormat="1" ht="13.5" spans="5:5">
      <c r="E8576" s="126"/>
    </row>
    <row r="8577" s="64" customFormat="1" ht="13.5" spans="5:5">
      <c r="E8577" s="126"/>
    </row>
    <row r="8578" s="64" customFormat="1" ht="13.5" spans="5:5">
      <c r="E8578" s="126"/>
    </row>
    <row r="8579" s="64" customFormat="1" ht="13.5" spans="5:5">
      <c r="E8579" s="126"/>
    </row>
    <row r="8580" s="64" customFormat="1" ht="13.5" spans="5:5">
      <c r="E8580" s="126"/>
    </row>
    <row r="8581" s="64" customFormat="1" ht="13.5" spans="5:5">
      <c r="E8581" s="126"/>
    </row>
    <row r="8582" s="64" customFormat="1" ht="13.5" spans="5:5">
      <c r="E8582" s="126"/>
    </row>
    <row r="8583" s="64" customFormat="1" ht="13.5" spans="5:5">
      <c r="E8583" s="126"/>
    </row>
    <row r="8584" s="64" customFormat="1" ht="13.5" spans="5:5">
      <c r="E8584" s="126"/>
    </row>
    <row r="8585" s="64" customFormat="1" ht="13.5" spans="5:5">
      <c r="E8585" s="126"/>
    </row>
    <row r="8586" s="64" customFormat="1" ht="13.5" spans="5:5">
      <c r="E8586" s="126"/>
    </row>
    <row r="8587" s="64" customFormat="1" ht="13.5" spans="5:5">
      <c r="E8587" s="126"/>
    </row>
    <row r="8588" s="64" customFormat="1" ht="13.5" spans="5:5">
      <c r="E8588" s="126"/>
    </row>
    <row r="8589" s="64" customFormat="1" ht="13.5" spans="5:5">
      <c r="E8589" s="126"/>
    </row>
    <row r="8590" s="64" customFormat="1" ht="13.5" spans="5:5">
      <c r="E8590" s="126"/>
    </row>
    <row r="8591" s="64" customFormat="1" ht="13.5" spans="5:5">
      <c r="E8591" s="126"/>
    </row>
    <row r="8592" s="64" customFormat="1" ht="13.5" spans="5:5">
      <c r="E8592" s="126"/>
    </row>
    <row r="8593" s="64" customFormat="1" ht="13.5" spans="5:5">
      <c r="E8593" s="126"/>
    </row>
    <row r="8594" s="64" customFormat="1" ht="13.5" spans="5:5">
      <c r="E8594" s="126"/>
    </row>
    <row r="8595" s="64" customFormat="1" ht="13.5" spans="5:5">
      <c r="E8595" s="126"/>
    </row>
    <row r="8596" s="64" customFormat="1" ht="13.5" spans="5:5">
      <c r="E8596" s="126"/>
    </row>
    <row r="8597" s="64" customFormat="1" ht="13.5" spans="5:5">
      <c r="E8597" s="126"/>
    </row>
    <row r="8598" s="64" customFormat="1" ht="13.5" spans="5:5">
      <c r="E8598" s="126"/>
    </row>
    <row r="8599" s="64" customFormat="1" ht="13.5" spans="5:5">
      <c r="E8599" s="126"/>
    </row>
    <row r="8600" s="64" customFormat="1" ht="13.5" spans="5:5">
      <c r="E8600" s="126"/>
    </row>
    <row r="8601" s="64" customFormat="1" ht="13.5" spans="5:5">
      <c r="E8601" s="126"/>
    </row>
    <row r="8602" s="64" customFormat="1" ht="13.5" spans="5:5">
      <c r="E8602" s="126"/>
    </row>
    <row r="8603" s="64" customFormat="1" ht="13.5" spans="5:5">
      <c r="E8603" s="126"/>
    </row>
    <row r="8604" s="64" customFormat="1" ht="13.5" spans="5:5">
      <c r="E8604" s="126"/>
    </row>
    <row r="8605" s="64" customFormat="1" ht="13.5" spans="5:5">
      <c r="E8605" s="126"/>
    </row>
    <row r="8606" s="64" customFormat="1" ht="13.5" spans="5:5">
      <c r="E8606" s="126"/>
    </row>
    <row r="8607" s="64" customFormat="1" ht="13.5" spans="5:5">
      <c r="E8607" s="126"/>
    </row>
    <row r="8608" s="64" customFormat="1" ht="13.5" spans="5:5">
      <c r="E8608" s="126"/>
    </row>
    <row r="8609" s="64" customFormat="1" ht="13.5" spans="5:5">
      <c r="E8609" s="126"/>
    </row>
    <row r="8610" s="64" customFormat="1" ht="13.5" spans="5:5">
      <c r="E8610" s="126"/>
    </row>
    <row r="8611" s="64" customFormat="1" ht="13.5" spans="5:5">
      <c r="E8611" s="126"/>
    </row>
    <row r="8612" s="64" customFormat="1" ht="13.5" spans="5:5">
      <c r="E8612" s="126"/>
    </row>
    <row r="8613" s="64" customFormat="1" ht="13.5" spans="5:5">
      <c r="E8613" s="126"/>
    </row>
    <row r="8614" s="64" customFormat="1" ht="13.5" spans="5:5">
      <c r="E8614" s="126"/>
    </row>
    <row r="8615" s="64" customFormat="1" ht="13.5" spans="5:5">
      <c r="E8615" s="126"/>
    </row>
    <row r="8616" s="64" customFormat="1" ht="13.5" spans="5:5">
      <c r="E8616" s="126"/>
    </row>
    <row r="8617" s="64" customFormat="1" ht="13.5" spans="5:5">
      <c r="E8617" s="126"/>
    </row>
    <row r="8618" s="64" customFormat="1" ht="13.5" spans="5:5">
      <c r="E8618" s="126"/>
    </row>
    <row r="8619" s="64" customFormat="1" ht="13.5" spans="5:5">
      <c r="E8619" s="126"/>
    </row>
    <row r="8620" s="64" customFormat="1" ht="13.5" spans="5:5">
      <c r="E8620" s="126"/>
    </row>
    <row r="8621" s="64" customFormat="1" ht="13.5" spans="5:5">
      <c r="E8621" s="126"/>
    </row>
    <row r="8622" s="64" customFormat="1" ht="13.5" spans="5:5">
      <c r="E8622" s="126"/>
    </row>
    <row r="8623" s="64" customFormat="1" ht="13.5" spans="5:5">
      <c r="E8623" s="126"/>
    </row>
    <row r="8624" s="64" customFormat="1" ht="13.5" spans="5:5">
      <c r="E8624" s="126"/>
    </row>
    <row r="8625" s="64" customFormat="1" ht="13.5" spans="5:5">
      <c r="E8625" s="126"/>
    </row>
    <row r="8626" s="64" customFormat="1" ht="13.5" spans="5:5">
      <c r="E8626" s="126"/>
    </row>
    <row r="8627" s="64" customFormat="1" ht="13.5" spans="5:5">
      <c r="E8627" s="126"/>
    </row>
    <row r="8628" s="64" customFormat="1" ht="13.5" spans="5:5">
      <c r="E8628" s="126"/>
    </row>
    <row r="8629" s="64" customFormat="1" ht="13.5" spans="5:5">
      <c r="E8629" s="126"/>
    </row>
    <row r="8630" s="64" customFormat="1" ht="13.5" spans="5:5">
      <c r="E8630" s="126"/>
    </row>
    <row r="8631" s="64" customFormat="1" ht="13.5" spans="5:5">
      <c r="E8631" s="126"/>
    </row>
    <row r="8632" s="64" customFormat="1" ht="13.5" spans="5:5">
      <c r="E8632" s="126"/>
    </row>
    <row r="8633" s="64" customFormat="1" ht="13.5" spans="5:5">
      <c r="E8633" s="126"/>
    </row>
    <row r="8634" s="64" customFormat="1" ht="13.5" spans="5:5">
      <c r="E8634" s="126"/>
    </row>
    <row r="8635" s="64" customFormat="1" ht="13.5" spans="5:5">
      <c r="E8635" s="126"/>
    </row>
    <row r="8636" s="64" customFormat="1" ht="13.5" spans="5:5">
      <c r="E8636" s="126"/>
    </row>
    <row r="8637" s="64" customFormat="1" ht="13.5" spans="5:5">
      <c r="E8637" s="126"/>
    </row>
    <row r="8638" s="64" customFormat="1" ht="13.5" spans="5:5">
      <c r="E8638" s="126"/>
    </row>
    <row r="8639" s="64" customFormat="1" ht="13.5" spans="5:5">
      <c r="E8639" s="126"/>
    </row>
    <row r="8640" s="64" customFormat="1" ht="13.5" spans="5:5">
      <c r="E8640" s="126"/>
    </row>
    <row r="8641" s="64" customFormat="1" ht="13.5" spans="5:5">
      <c r="E8641" s="126"/>
    </row>
    <row r="8642" s="64" customFormat="1" ht="13.5" spans="5:5">
      <c r="E8642" s="126"/>
    </row>
    <row r="8643" s="64" customFormat="1" ht="13.5" spans="5:5">
      <c r="E8643" s="126"/>
    </row>
    <row r="8644" s="64" customFormat="1" ht="13.5" spans="5:5">
      <c r="E8644" s="126"/>
    </row>
    <row r="8645" s="64" customFormat="1" ht="13.5" spans="5:5">
      <c r="E8645" s="126"/>
    </row>
    <row r="8646" s="64" customFormat="1" ht="13.5" spans="5:5">
      <c r="E8646" s="126"/>
    </row>
    <row r="8647" s="64" customFormat="1" ht="13.5" spans="5:5">
      <c r="E8647" s="126"/>
    </row>
    <row r="8648" s="64" customFormat="1" ht="13.5" spans="5:5">
      <c r="E8648" s="126"/>
    </row>
    <row r="8649" s="64" customFormat="1" ht="13.5" spans="5:5">
      <c r="E8649" s="126"/>
    </row>
    <row r="8650" s="64" customFormat="1" ht="13.5" spans="5:5">
      <c r="E8650" s="126"/>
    </row>
    <row r="8651" s="64" customFormat="1" ht="13.5" spans="5:5">
      <c r="E8651" s="126"/>
    </row>
    <row r="8652" s="64" customFormat="1" ht="13.5" spans="5:5">
      <c r="E8652" s="126"/>
    </row>
    <row r="8653" s="64" customFormat="1" ht="13.5" spans="5:5">
      <c r="E8653" s="126"/>
    </row>
    <row r="8654" s="64" customFormat="1" ht="13.5" spans="5:5">
      <c r="E8654" s="126"/>
    </row>
    <row r="8655" s="64" customFormat="1" ht="13.5" spans="5:5">
      <c r="E8655" s="126"/>
    </row>
    <row r="8656" s="64" customFormat="1" ht="13.5" spans="5:5">
      <c r="E8656" s="126"/>
    </row>
    <row r="8657" s="64" customFormat="1" ht="13.5" spans="5:5">
      <c r="E8657" s="126"/>
    </row>
    <row r="8658" s="64" customFormat="1" ht="13.5" spans="5:5">
      <c r="E8658" s="126"/>
    </row>
    <row r="8659" s="64" customFormat="1" ht="13.5" spans="5:5">
      <c r="E8659" s="126"/>
    </row>
    <row r="8660" s="64" customFormat="1" ht="13.5" spans="5:5">
      <c r="E8660" s="126"/>
    </row>
    <row r="8661" s="64" customFormat="1" ht="13.5" spans="5:5">
      <c r="E8661" s="126"/>
    </row>
    <row r="8662" s="64" customFormat="1" ht="13.5" spans="5:5">
      <c r="E8662" s="126"/>
    </row>
    <row r="8663" s="64" customFormat="1" ht="13.5" spans="5:5">
      <c r="E8663" s="126"/>
    </row>
    <row r="8664" s="64" customFormat="1" ht="13.5" spans="5:5">
      <c r="E8664" s="126"/>
    </row>
    <row r="8665" s="64" customFormat="1" ht="13.5" spans="5:5">
      <c r="E8665" s="126"/>
    </row>
    <row r="8666" s="64" customFormat="1" ht="13.5" spans="5:5">
      <c r="E8666" s="126"/>
    </row>
    <row r="8667" s="64" customFormat="1" ht="13.5" spans="5:5">
      <c r="E8667" s="126"/>
    </row>
    <row r="8668" s="64" customFormat="1" ht="13.5" spans="5:5">
      <c r="E8668" s="126"/>
    </row>
    <row r="8669" s="64" customFormat="1" ht="13.5" spans="5:5">
      <c r="E8669" s="126"/>
    </row>
    <row r="8670" s="64" customFormat="1" ht="13.5" spans="5:5">
      <c r="E8670" s="126"/>
    </row>
    <row r="8671" s="64" customFormat="1" ht="13.5" spans="5:5">
      <c r="E8671" s="126"/>
    </row>
    <row r="8672" s="64" customFormat="1" ht="13.5" spans="5:5">
      <c r="E8672" s="126"/>
    </row>
    <row r="8673" s="64" customFormat="1" ht="13.5" spans="5:5">
      <c r="E8673" s="126"/>
    </row>
    <row r="8674" s="64" customFormat="1" ht="13.5" spans="5:5">
      <c r="E8674" s="126"/>
    </row>
    <row r="8675" s="64" customFormat="1" ht="13.5" spans="5:5">
      <c r="E8675" s="126"/>
    </row>
    <row r="8676" s="64" customFormat="1" ht="13.5" spans="5:5">
      <c r="E8676" s="126"/>
    </row>
    <row r="8677" s="64" customFormat="1" ht="13.5" spans="5:5">
      <c r="E8677" s="126"/>
    </row>
    <row r="8678" s="64" customFormat="1" ht="13.5" spans="5:5">
      <c r="E8678" s="126"/>
    </row>
    <row r="8679" s="64" customFormat="1" ht="13.5" spans="5:5">
      <c r="E8679" s="126"/>
    </row>
    <row r="8680" s="64" customFormat="1" ht="13.5" spans="5:5">
      <c r="E8680" s="126"/>
    </row>
    <row r="8681" s="64" customFormat="1" ht="13.5" spans="5:5">
      <c r="E8681" s="126"/>
    </row>
    <row r="8682" s="64" customFormat="1" ht="13.5" spans="5:5">
      <c r="E8682" s="126"/>
    </row>
    <row r="8683" s="64" customFormat="1" ht="13.5" spans="5:5">
      <c r="E8683" s="126"/>
    </row>
    <row r="8684" s="64" customFormat="1" ht="13.5" spans="5:5">
      <c r="E8684" s="126"/>
    </row>
    <row r="8685" s="64" customFormat="1" ht="13.5" spans="5:5">
      <c r="E8685" s="126"/>
    </row>
    <row r="8686" s="64" customFormat="1" ht="13.5" spans="5:5">
      <c r="E8686" s="126"/>
    </row>
    <row r="8687" s="64" customFormat="1" ht="13.5" spans="5:5">
      <c r="E8687" s="126"/>
    </row>
    <row r="8688" s="64" customFormat="1" ht="13.5" spans="5:5">
      <c r="E8688" s="126"/>
    </row>
    <row r="8689" s="64" customFormat="1" ht="13.5" spans="5:5">
      <c r="E8689" s="126"/>
    </row>
    <row r="8690" s="64" customFormat="1" ht="13.5" spans="5:5">
      <c r="E8690" s="126"/>
    </row>
    <row r="8691" s="64" customFormat="1" ht="13.5" spans="5:5">
      <c r="E8691" s="126"/>
    </row>
    <row r="8692" s="64" customFormat="1" ht="13.5" spans="5:5">
      <c r="E8692" s="126"/>
    </row>
    <row r="8693" s="64" customFormat="1" ht="13.5" spans="5:5">
      <c r="E8693" s="126"/>
    </row>
    <row r="8694" s="64" customFormat="1" ht="13.5" spans="5:5">
      <c r="E8694" s="126"/>
    </row>
    <row r="8695" s="64" customFormat="1" ht="13.5" spans="5:5">
      <c r="E8695" s="126"/>
    </row>
    <row r="8696" s="64" customFormat="1" ht="13.5" spans="5:5">
      <c r="E8696" s="126"/>
    </row>
    <row r="8697" s="64" customFormat="1" ht="13.5" spans="5:5">
      <c r="E8697" s="126"/>
    </row>
    <row r="8698" s="64" customFormat="1" ht="13.5" spans="5:5">
      <c r="E8698" s="126"/>
    </row>
    <row r="8699" s="64" customFormat="1" ht="13.5" spans="5:5">
      <c r="E8699" s="126"/>
    </row>
    <row r="8700" s="64" customFormat="1" ht="13.5" spans="5:5">
      <c r="E8700" s="126"/>
    </row>
    <row r="8701" s="64" customFormat="1" ht="13.5" spans="5:5">
      <c r="E8701" s="126"/>
    </row>
    <row r="8702" s="64" customFormat="1" ht="13.5" spans="5:5">
      <c r="E8702" s="126"/>
    </row>
    <row r="8703" s="64" customFormat="1" ht="13.5" spans="5:5">
      <c r="E8703" s="126"/>
    </row>
    <row r="8704" s="64" customFormat="1" ht="13.5" spans="5:5">
      <c r="E8704" s="126"/>
    </row>
    <row r="8705" s="64" customFormat="1" ht="13.5" spans="5:5">
      <c r="E8705" s="126"/>
    </row>
    <row r="8706" s="64" customFormat="1" ht="13.5" spans="5:5">
      <c r="E8706" s="126"/>
    </row>
    <row r="8707" s="64" customFormat="1" ht="13.5" spans="5:5">
      <c r="E8707" s="126"/>
    </row>
    <row r="8708" s="64" customFormat="1" ht="13.5" spans="5:5">
      <c r="E8708" s="126"/>
    </row>
    <row r="8709" s="64" customFormat="1" ht="13.5" spans="5:5">
      <c r="E8709" s="126"/>
    </row>
    <row r="8710" s="64" customFormat="1" ht="13.5" spans="5:5">
      <c r="E8710" s="126"/>
    </row>
    <row r="8711" s="64" customFormat="1" ht="13.5" spans="5:5">
      <c r="E8711" s="126"/>
    </row>
    <row r="8712" s="64" customFormat="1" ht="13.5" spans="5:5">
      <c r="E8712" s="126"/>
    </row>
    <row r="8713" s="64" customFormat="1" ht="13.5" spans="5:5">
      <c r="E8713" s="126"/>
    </row>
    <row r="8714" s="64" customFormat="1" ht="13.5" spans="5:5">
      <c r="E8714" s="126"/>
    </row>
    <row r="8715" s="64" customFormat="1" ht="13.5" spans="5:5">
      <c r="E8715" s="126"/>
    </row>
    <row r="8716" s="64" customFormat="1" ht="13.5" spans="5:5">
      <c r="E8716" s="126"/>
    </row>
    <row r="8717" s="64" customFormat="1" ht="13.5" spans="5:5">
      <c r="E8717" s="126"/>
    </row>
    <row r="8718" s="64" customFormat="1" ht="13.5" spans="5:5">
      <c r="E8718" s="126"/>
    </row>
    <row r="8719" s="64" customFormat="1" ht="13.5" spans="5:5">
      <c r="E8719" s="126"/>
    </row>
    <row r="8720" s="64" customFormat="1" ht="13.5" spans="5:5">
      <c r="E8720" s="126"/>
    </row>
    <row r="8721" s="64" customFormat="1" ht="13.5" spans="5:5">
      <c r="E8721" s="126"/>
    </row>
    <row r="8722" s="64" customFormat="1" ht="13.5" spans="5:5">
      <c r="E8722" s="126"/>
    </row>
    <row r="8723" s="64" customFormat="1" ht="13.5" spans="5:5">
      <c r="E8723" s="126"/>
    </row>
    <row r="8724" s="64" customFormat="1" ht="13.5" spans="5:5">
      <c r="E8724" s="126"/>
    </row>
    <row r="8725" s="64" customFormat="1" ht="13.5" spans="5:5">
      <c r="E8725" s="126"/>
    </row>
    <row r="8726" s="64" customFormat="1" ht="13.5" spans="5:5">
      <c r="E8726" s="126"/>
    </row>
    <row r="8727" s="64" customFormat="1" ht="13.5" spans="5:5">
      <c r="E8727" s="126"/>
    </row>
    <row r="8728" s="64" customFormat="1" ht="13.5" spans="5:5">
      <c r="E8728" s="126"/>
    </row>
    <row r="8729" s="64" customFormat="1" ht="13.5" spans="5:5">
      <c r="E8729" s="126"/>
    </row>
    <row r="8730" s="64" customFormat="1" ht="13.5" spans="5:5">
      <c r="E8730" s="126"/>
    </row>
    <row r="8731" s="64" customFormat="1" ht="13.5" spans="5:5">
      <c r="E8731" s="126"/>
    </row>
    <row r="8732" s="64" customFormat="1" ht="13.5" spans="5:5">
      <c r="E8732" s="126"/>
    </row>
    <row r="8733" s="64" customFormat="1" ht="13.5" spans="5:5">
      <c r="E8733" s="126"/>
    </row>
    <row r="8734" s="64" customFormat="1" ht="13.5" spans="5:5">
      <c r="E8734" s="126"/>
    </row>
    <row r="8735" s="64" customFormat="1" ht="13.5" spans="5:5">
      <c r="E8735" s="126"/>
    </row>
    <row r="8736" s="64" customFormat="1" ht="13.5" spans="5:5">
      <c r="E8736" s="126"/>
    </row>
    <row r="8737" s="64" customFormat="1" ht="13.5" spans="5:5">
      <c r="E8737" s="126"/>
    </row>
    <row r="8738" s="64" customFormat="1" ht="13.5" spans="5:5">
      <c r="E8738" s="126"/>
    </row>
    <row r="8739" s="64" customFormat="1" ht="13.5" spans="5:5">
      <c r="E8739" s="126"/>
    </row>
    <row r="8740" s="64" customFormat="1" ht="13.5" spans="5:5">
      <c r="E8740" s="126"/>
    </row>
    <row r="8741" s="64" customFormat="1" ht="13.5" spans="5:5">
      <c r="E8741" s="126"/>
    </row>
    <row r="8742" s="64" customFormat="1" ht="13.5" spans="5:5">
      <c r="E8742" s="126"/>
    </row>
    <row r="8743" s="64" customFormat="1" ht="13.5" spans="5:5">
      <c r="E8743" s="126"/>
    </row>
    <row r="8744" s="64" customFormat="1" ht="13.5" spans="5:5">
      <c r="E8744" s="126"/>
    </row>
    <row r="8745" s="64" customFormat="1" ht="13.5" spans="5:5">
      <c r="E8745" s="126"/>
    </row>
    <row r="8746" s="64" customFormat="1" ht="13.5" spans="5:5">
      <c r="E8746" s="126"/>
    </row>
    <row r="8747" s="64" customFormat="1" ht="13.5" spans="5:5">
      <c r="E8747" s="126"/>
    </row>
    <row r="8748" s="64" customFormat="1" ht="13.5" spans="5:5">
      <c r="E8748" s="126"/>
    </row>
    <row r="8749" s="64" customFormat="1" ht="13.5" spans="5:5">
      <c r="E8749" s="126"/>
    </row>
    <row r="8750" s="64" customFormat="1" ht="13.5" spans="5:5">
      <c r="E8750" s="126"/>
    </row>
    <row r="8751" s="64" customFormat="1" ht="13.5" spans="5:5">
      <c r="E8751" s="126"/>
    </row>
    <row r="8752" s="64" customFormat="1" ht="13.5" spans="5:5">
      <c r="E8752" s="126"/>
    </row>
    <row r="8753" s="64" customFormat="1" ht="13.5" spans="5:5">
      <c r="E8753" s="126"/>
    </row>
    <row r="8754" s="64" customFormat="1" ht="13.5" spans="5:5">
      <c r="E8754" s="126"/>
    </row>
    <row r="8755" s="64" customFormat="1" ht="13.5" spans="5:5">
      <c r="E8755" s="126"/>
    </row>
    <row r="8756" s="64" customFormat="1" ht="13.5" spans="5:5">
      <c r="E8756" s="126"/>
    </row>
    <row r="8757" s="64" customFormat="1" ht="13.5" spans="5:5">
      <c r="E8757" s="126"/>
    </row>
    <row r="8758" s="64" customFormat="1" ht="13.5" spans="5:5">
      <c r="E8758" s="126"/>
    </row>
    <row r="8759" s="64" customFormat="1" ht="13.5" spans="5:5">
      <c r="E8759" s="126"/>
    </row>
    <row r="8760" s="64" customFormat="1" ht="13.5" spans="5:5">
      <c r="E8760" s="126"/>
    </row>
    <row r="8761" s="64" customFormat="1" ht="13.5" spans="5:5">
      <c r="E8761" s="126"/>
    </row>
    <row r="8762" s="64" customFormat="1" ht="13.5" spans="5:5">
      <c r="E8762" s="126"/>
    </row>
    <row r="8763" s="64" customFormat="1" ht="13.5" spans="5:5">
      <c r="E8763" s="126"/>
    </row>
    <row r="8764" s="64" customFormat="1" ht="13.5" spans="5:5">
      <c r="E8764" s="126"/>
    </row>
    <row r="8765" s="64" customFormat="1" ht="13.5" spans="5:5">
      <c r="E8765" s="126"/>
    </row>
    <row r="8766" s="64" customFormat="1" ht="13.5" spans="5:5">
      <c r="E8766" s="126"/>
    </row>
    <row r="8767" s="64" customFormat="1" ht="13.5" spans="5:5">
      <c r="E8767" s="126"/>
    </row>
    <row r="8768" s="64" customFormat="1" ht="13.5" spans="5:5">
      <c r="E8768" s="126"/>
    </row>
    <row r="8769" s="64" customFormat="1" ht="13.5" spans="5:5">
      <c r="E8769" s="126"/>
    </row>
    <row r="8770" s="64" customFormat="1" ht="13.5" spans="5:5">
      <c r="E8770" s="126"/>
    </row>
    <row r="8771" s="64" customFormat="1" ht="13.5" spans="5:5">
      <c r="E8771" s="126"/>
    </row>
    <row r="8772" s="64" customFormat="1" ht="13.5" spans="5:5">
      <c r="E8772" s="126"/>
    </row>
    <row r="8773" s="64" customFormat="1" ht="13.5" spans="5:5">
      <c r="E8773" s="126"/>
    </row>
    <row r="8774" s="64" customFormat="1" ht="13.5" spans="5:5">
      <c r="E8774" s="126"/>
    </row>
    <row r="8775" s="64" customFormat="1" ht="13.5" spans="5:5">
      <c r="E8775" s="126"/>
    </row>
    <row r="8776" s="64" customFormat="1" ht="13.5" spans="5:5">
      <c r="E8776" s="126"/>
    </row>
    <row r="8777" s="64" customFormat="1" ht="13.5" spans="5:5">
      <c r="E8777" s="126"/>
    </row>
    <row r="8778" s="64" customFormat="1" ht="13.5" spans="5:5">
      <c r="E8778" s="126"/>
    </row>
    <row r="8779" s="64" customFormat="1" ht="13.5" spans="5:5">
      <c r="E8779" s="126"/>
    </row>
    <row r="8780" s="64" customFormat="1" ht="13.5" spans="5:5">
      <c r="E8780" s="126"/>
    </row>
    <row r="8781" s="64" customFormat="1" ht="13.5" spans="5:5">
      <c r="E8781" s="126"/>
    </row>
    <row r="8782" s="64" customFormat="1" ht="13.5" spans="5:5">
      <c r="E8782" s="126"/>
    </row>
    <row r="8783" s="64" customFormat="1" ht="13.5" spans="5:5">
      <c r="E8783" s="126"/>
    </row>
    <row r="8784" s="64" customFormat="1" ht="13.5" spans="5:5">
      <c r="E8784" s="126"/>
    </row>
    <row r="8785" s="64" customFormat="1" ht="13.5" spans="5:5">
      <c r="E8785" s="126"/>
    </row>
    <row r="8786" s="64" customFormat="1" ht="13.5" spans="5:5">
      <c r="E8786" s="126"/>
    </row>
    <row r="8787" s="64" customFormat="1" ht="13.5" spans="5:5">
      <c r="E8787" s="126"/>
    </row>
    <row r="8788" s="64" customFormat="1" ht="13.5" spans="5:5">
      <c r="E8788" s="126"/>
    </row>
    <row r="8789" s="64" customFormat="1" ht="13.5" spans="5:5">
      <c r="E8789" s="126"/>
    </row>
    <row r="8790" s="64" customFormat="1" ht="13.5" spans="5:5">
      <c r="E8790" s="126"/>
    </row>
    <row r="8791" s="64" customFormat="1" ht="13.5" spans="5:5">
      <c r="E8791" s="126"/>
    </row>
    <row r="8792" s="64" customFormat="1" ht="13.5" spans="5:5">
      <c r="E8792" s="126"/>
    </row>
    <row r="8793" s="64" customFormat="1" ht="13.5" spans="5:5">
      <c r="E8793" s="126"/>
    </row>
    <row r="8794" s="64" customFormat="1" ht="13.5" spans="5:5">
      <c r="E8794" s="126"/>
    </row>
    <row r="8795" s="64" customFormat="1" ht="13.5" spans="5:5">
      <c r="E8795" s="126"/>
    </row>
    <row r="8796" s="64" customFormat="1" ht="13.5" spans="5:5">
      <c r="E8796" s="126"/>
    </row>
    <row r="8797" s="64" customFormat="1" ht="13.5" spans="5:5">
      <c r="E8797" s="126"/>
    </row>
    <row r="8798" s="64" customFormat="1" ht="13.5" spans="5:5">
      <c r="E8798" s="126"/>
    </row>
    <row r="8799" s="64" customFormat="1" ht="13.5" spans="5:5">
      <c r="E8799" s="126"/>
    </row>
    <row r="8800" s="64" customFormat="1" ht="13.5" spans="5:5">
      <c r="E8800" s="126"/>
    </row>
    <row r="8801" s="64" customFormat="1" ht="13.5" spans="5:5">
      <c r="E8801" s="126"/>
    </row>
    <row r="8802" s="64" customFormat="1" ht="13.5" spans="5:5">
      <c r="E8802" s="126"/>
    </row>
    <row r="8803" s="64" customFormat="1" ht="13.5" spans="5:5">
      <c r="E8803" s="126"/>
    </row>
    <row r="8804" s="64" customFormat="1" ht="13.5" spans="5:5">
      <c r="E8804" s="126"/>
    </row>
    <row r="8805" s="64" customFormat="1" ht="13.5" spans="5:5">
      <c r="E8805" s="126"/>
    </row>
    <row r="8806" s="64" customFormat="1" ht="13.5" spans="5:5">
      <c r="E8806" s="126"/>
    </row>
    <row r="8807" s="64" customFormat="1" ht="13.5" spans="5:5">
      <c r="E8807" s="126"/>
    </row>
    <row r="8808" s="64" customFormat="1" ht="13.5" spans="5:5">
      <c r="E8808" s="126"/>
    </row>
    <row r="8809" s="64" customFormat="1" ht="13.5" spans="5:5">
      <c r="E8809" s="126"/>
    </row>
    <row r="8810" s="64" customFormat="1" ht="13.5" spans="5:5">
      <c r="E8810" s="126"/>
    </row>
    <row r="8811" s="64" customFormat="1" ht="13.5" spans="5:5">
      <c r="E8811" s="126"/>
    </row>
    <row r="8812" s="64" customFormat="1" ht="13.5" spans="5:5">
      <c r="E8812" s="126"/>
    </row>
    <row r="8813" s="64" customFormat="1" ht="13.5" spans="5:5">
      <c r="E8813" s="126"/>
    </row>
    <row r="8814" s="64" customFormat="1" ht="13.5" spans="5:5">
      <c r="E8814" s="126"/>
    </row>
    <row r="8815" s="64" customFormat="1" ht="13.5" spans="5:5">
      <c r="E8815" s="126"/>
    </row>
    <row r="8816" s="64" customFormat="1" ht="13.5" spans="5:5">
      <c r="E8816" s="126"/>
    </row>
    <row r="8817" s="64" customFormat="1" ht="13.5" spans="5:5">
      <c r="E8817" s="126"/>
    </row>
    <row r="8818" s="64" customFormat="1" ht="13.5" spans="5:5">
      <c r="E8818" s="126"/>
    </row>
    <row r="8819" s="64" customFormat="1" ht="13.5" spans="5:5">
      <c r="E8819" s="126"/>
    </row>
    <row r="8820" s="64" customFormat="1" ht="13.5" spans="5:5">
      <c r="E8820" s="126"/>
    </row>
    <row r="8821" s="64" customFormat="1" ht="13.5" spans="5:5">
      <c r="E8821" s="126"/>
    </row>
    <row r="8822" s="64" customFormat="1" ht="13.5" spans="5:5">
      <c r="E8822" s="126"/>
    </row>
    <row r="8823" s="64" customFormat="1" ht="13.5" spans="5:5">
      <c r="E8823" s="126"/>
    </row>
    <row r="8824" s="64" customFormat="1" ht="13.5" spans="5:5">
      <c r="E8824" s="126"/>
    </row>
    <row r="8825" s="64" customFormat="1" ht="13.5" spans="5:5">
      <c r="E8825" s="126"/>
    </row>
    <row r="8826" s="64" customFormat="1" ht="13.5" spans="5:5">
      <c r="E8826" s="126"/>
    </row>
    <row r="8827" s="64" customFormat="1" ht="13.5" spans="5:5">
      <c r="E8827" s="126"/>
    </row>
    <row r="8828" s="64" customFormat="1" ht="13.5" spans="5:5">
      <c r="E8828" s="126"/>
    </row>
    <row r="8829" s="64" customFormat="1" ht="13.5" spans="5:5">
      <c r="E8829" s="126"/>
    </row>
    <row r="8830" s="64" customFormat="1" ht="13.5" spans="5:5">
      <c r="E8830" s="126"/>
    </row>
    <row r="8831" s="64" customFormat="1" ht="13.5" spans="5:5">
      <c r="E8831" s="126"/>
    </row>
    <row r="8832" s="64" customFormat="1" ht="13.5" spans="5:5">
      <c r="E8832" s="126"/>
    </row>
    <row r="8833" s="64" customFormat="1" ht="13.5" spans="5:5">
      <c r="E8833" s="126"/>
    </row>
    <row r="8834" s="64" customFormat="1" ht="13.5" spans="5:5">
      <c r="E8834" s="126"/>
    </row>
    <row r="8835" s="64" customFormat="1" ht="13.5" spans="5:5">
      <c r="E8835" s="126"/>
    </row>
    <row r="8836" s="64" customFormat="1" ht="13.5" spans="5:5">
      <c r="E8836" s="126"/>
    </row>
    <row r="8837" s="64" customFormat="1" ht="13.5" spans="5:5">
      <c r="E8837" s="126"/>
    </row>
    <row r="8838" s="64" customFormat="1" ht="13.5" spans="5:5">
      <c r="E8838" s="126"/>
    </row>
    <row r="8839" s="64" customFormat="1" ht="13.5" spans="5:5">
      <c r="E8839" s="126"/>
    </row>
    <row r="8840" s="64" customFormat="1" ht="13.5" spans="5:5">
      <c r="E8840" s="126"/>
    </row>
    <row r="8841" s="64" customFormat="1" ht="13.5" spans="5:5">
      <c r="E8841" s="126"/>
    </row>
    <row r="8842" s="64" customFormat="1" ht="13.5" spans="5:5">
      <c r="E8842" s="126"/>
    </row>
    <row r="8843" s="64" customFormat="1" ht="13.5" spans="5:5">
      <c r="E8843" s="126"/>
    </row>
    <row r="8844" s="64" customFormat="1" ht="13.5" spans="5:5">
      <c r="E8844" s="126"/>
    </row>
    <row r="8845" s="64" customFormat="1" ht="13.5" spans="5:5">
      <c r="E8845" s="126"/>
    </row>
    <row r="8846" s="64" customFormat="1" ht="13.5" spans="5:5">
      <c r="E8846" s="126"/>
    </row>
    <row r="8847" s="64" customFormat="1" ht="13.5" spans="5:5">
      <c r="E8847" s="126"/>
    </row>
    <row r="8848" s="64" customFormat="1" ht="13.5" spans="5:5">
      <c r="E8848" s="126"/>
    </row>
    <row r="8849" s="64" customFormat="1" ht="13.5" spans="5:5">
      <c r="E8849" s="126"/>
    </row>
    <row r="8850" s="64" customFormat="1" ht="13.5" spans="5:5">
      <c r="E8850" s="126"/>
    </row>
    <row r="8851" s="64" customFormat="1" ht="13.5" spans="5:5">
      <c r="E8851" s="126"/>
    </row>
    <row r="8852" s="64" customFormat="1" ht="13.5" spans="5:5">
      <c r="E8852" s="126"/>
    </row>
    <row r="8853" s="64" customFormat="1" ht="13.5" spans="5:5">
      <c r="E8853" s="126"/>
    </row>
    <row r="8854" s="64" customFormat="1" ht="13.5" spans="5:5">
      <c r="E8854" s="126"/>
    </row>
    <row r="8855" s="64" customFormat="1" ht="13.5" spans="5:5">
      <c r="E8855" s="126"/>
    </row>
    <row r="8856" s="64" customFormat="1" ht="13.5" spans="5:5">
      <c r="E8856" s="126"/>
    </row>
    <row r="8857" s="64" customFormat="1" ht="13.5" spans="5:5">
      <c r="E8857" s="126"/>
    </row>
    <row r="8858" s="64" customFormat="1" ht="13.5" spans="5:5">
      <c r="E8858" s="126"/>
    </row>
    <row r="8859" s="64" customFormat="1" ht="13.5" spans="5:5">
      <c r="E8859" s="126"/>
    </row>
    <row r="8860" s="64" customFormat="1" ht="13.5" spans="5:5">
      <c r="E8860" s="126"/>
    </row>
    <row r="8861" s="64" customFormat="1" ht="13.5" spans="5:5">
      <c r="E8861" s="126"/>
    </row>
    <row r="8862" s="64" customFormat="1" ht="13.5" spans="5:5">
      <c r="E8862" s="126"/>
    </row>
    <row r="8863" s="64" customFormat="1" ht="13.5" spans="5:5">
      <c r="E8863" s="126"/>
    </row>
    <row r="8864" s="64" customFormat="1" ht="13.5" spans="5:5">
      <c r="E8864" s="126"/>
    </row>
    <row r="8865" s="64" customFormat="1" ht="13.5" spans="5:5">
      <c r="E8865" s="126"/>
    </row>
    <row r="8866" s="64" customFormat="1" ht="13.5" spans="5:5">
      <c r="E8866" s="126"/>
    </row>
    <row r="8867" s="64" customFormat="1" ht="13.5" spans="5:5">
      <c r="E8867" s="126"/>
    </row>
    <row r="8868" s="64" customFormat="1" ht="13.5" spans="5:5">
      <c r="E8868" s="126"/>
    </row>
    <row r="8869" s="64" customFormat="1" ht="13.5" spans="5:5">
      <c r="E8869" s="126"/>
    </row>
    <row r="8870" s="64" customFormat="1" ht="13.5" spans="5:5">
      <c r="E8870" s="126"/>
    </row>
    <row r="8871" s="64" customFormat="1" ht="13.5" spans="5:5">
      <c r="E8871" s="126"/>
    </row>
    <row r="8872" s="64" customFormat="1" ht="13.5" spans="5:5">
      <c r="E8872" s="126"/>
    </row>
    <row r="8873" s="64" customFormat="1" ht="13.5" spans="5:5">
      <c r="E8873" s="126"/>
    </row>
    <row r="8874" s="64" customFormat="1" ht="13.5" spans="5:5">
      <c r="E8874" s="126"/>
    </row>
    <row r="8875" s="64" customFormat="1" ht="13.5" spans="5:5">
      <c r="E8875" s="126"/>
    </row>
    <row r="8876" s="64" customFormat="1" ht="13.5" spans="5:5">
      <c r="E8876" s="126"/>
    </row>
    <row r="8877" s="64" customFormat="1" ht="13.5" spans="5:5">
      <c r="E8877" s="126"/>
    </row>
    <row r="8878" s="64" customFormat="1" ht="13.5" spans="5:5">
      <c r="E8878" s="126"/>
    </row>
    <row r="8879" s="64" customFormat="1" ht="13.5" spans="5:5">
      <c r="E8879" s="126"/>
    </row>
    <row r="8880" s="64" customFormat="1" ht="13.5" spans="5:5">
      <c r="E8880" s="126"/>
    </row>
    <row r="8881" s="64" customFormat="1" ht="13.5" spans="5:5">
      <c r="E8881" s="126"/>
    </row>
    <row r="8882" s="64" customFormat="1" ht="13.5" spans="5:5">
      <c r="E8882" s="126"/>
    </row>
    <row r="8883" s="64" customFormat="1" ht="13.5" spans="5:5">
      <c r="E8883" s="126"/>
    </row>
    <row r="8884" s="64" customFormat="1" ht="13.5" spans="5:5">
      <c r="E8884" s="126"/>
    </row>
    <row r="8885" s="64" customFormat="1" ht="13.5" spans="5:5">
      <c r="E8885" s="126"/>
    </row>
    <row r="8886" s="64" customFormat="1" ht="13.5" spans="5:5">
      <c r="E8886" s="126"/>
    </row>
    <row r="8887" s="64" customFormat="1" ht="13.5" spans="5:5">
      <c r="E8887" s="126"/>
    </row>
    <row r="8888" s="64" customFormat="1" ht="13.5" spans="5:5">
      <c r="E8888" s="126"/>
    </row>
    <row r="8889" s="64" customFormat="1" ht="13.5" spans="5:5">
      <c r="E8889" s="126"/>
    </row>
    <row r="8890" s="64" customFormat="1" ht="13.5" spans="5:5">
      <c r="E8890" s="126"/>
    </row>
    <row r="8891" s="64" customFormat="1" ht="13.5" spans="5:5">
      <c r="E8891" s="126"/>
    </row>
    <row r="8892" s="64" customFormat="1" ht="13.5" spans="5:5">
      <c r="E8892" s="126"/>
    </row>
    <row r="8893" s="64" customFormat="1" ht="13.5" spans="5:5">
      <c r="E8893" s="126"/>
    </row>
    <row r="8894" s="64" customFormat="1" ht="13.5" spans="5:5">
      <c r="E8894" s="126"/>
    </row>
    <row r="8895" s="64" customFormat="1" ht="13.5" spans="5:5">
      <c r="E8895" s="126"/>
    </row>
    <row r="8896" s="64" customFormat="1" ht="13.5" spans="5:5">
      <c r="E8896" s="126"/>
    </row>
    <row r="8897" s="64" customFormat="1" ht="13.5" spans="5:5">
      <c r="E8897" s="126"/>
    </row>
    <row r="8898" s="64" customFormat="1" ht="13.5" spans="5:5">
      <c r="E8898" s="126"/>
    </row>
    <row r="8899" s="64" customFormat="1" ht="13.5" spans="5:5">
      <c r="E8899" s="126"/>
    </row>
    <row r="8900" s="64" customFormat="1" ht="13.5" spans="5:5">
      <c r="E8900" s="126"/>
    </row>
    <row r="8901" s="64" customFormat="1" ht="13.5" spans="5:5">
      <c r="E8901" s="126"/>
    </row>
    <row r="8902" s="64" customFormat="1" ht="13.5" spans="5:5">
      <c r="E8902" s="126"/>
    </row>
    <row r="8903" s="64" customFormat="1" ht="13.5" spans="5:5">
      <c r="E8903" s="126"/>
    </row>
    <row r="8904" s="64" customFormat="1" ht="13.5" spans="5:5">
      <c r="E8904" s="126"/>
    </row>
    <row r="8905" s="64" customFormat="1" ht="13.5" spans="5:5">
      <c r="E8905" s="126"/>
    </row>
    <row r="8906" s="64" customFormat="1" ht="13.5" spans="5:5">
      <c r="E8906" s="126"/>
    </row>
    <row r="8907" s="64" customFormat="1" ht="13.5" spans="5:5">
      <c r="E8907" s="126"/>
    </row>
    <row r="8908" s="64" customFormat="1" ht="13.5" spans="5:5">
      <c r="E8908" s="126"/>
    </row>
    <row r="8909" s="64" customFormat="1" ht="13.5" spans="5:5">
      <c r="E8909" s="126"/>
    </row>
    <row r="8910" s="64" customFormat="1" ht="13.5" spans="5:5">
      <c r="E8910" s="126"/>
    </row>
    <row r="8911" s="64" customFormat="1" ht="13.5" spans="5:5">
      <c r="E8911" s="126"/>
    </row>
    <row r="8912" s="64" customFormat="1" ht="13.5" spans="5:5">
      <c r="E8912" s="126"/>
    </row>
    <row r="8913" s="64" customFormat="1" ht="13.5" spans="5:5">
      <c r="E8913" s="126"/>
    </row>
    <row r="8914" s="64" customFormat="1" ht="13.5" spans="5:5">
      <c r="E8914" s="126"/>
    </row>
    <row r="8915" s="64" customFormat="1" ht="13.5" spans="5:5">
      <c r="E8915" s="126"/>
    </row>
    <row r="8916" s="64" customFormat="1" ht="13.5" spans="5:5">
      <c r="E8916" s="126"/>
    </row>
    <row r="8917" s="64" customFormat="1" ht="13.5" spans="5:5">
      <c r="E8917" s="126"/>
    </row>
    <row r="8918" s="64" customFormat="1" ht="13.5" spans="5:5">
      <c r="E8918" s="126"/>
    </row>
    <row r="8919" s="64" customFormat="1" ht="13.5" spans="5:5">
      <c r="E8919" s="126"/>
    </row>
    <row r="8920" s="64" customFormat="1" ht="13.5" spans="5:5">
      <c r="E8920" s="126"/>
    </row>
    <row r="8921" s="64" customFormat="1" ht="13.5" spans="5:5">
      <c r="E8921" s="126"/>
    </row>
    <row r="8922" s="64" customFormat="1" ht="13.5" spans="5:5">
      <c r="E8922" s="126"/>
    </row>
    <row r="8923" s="64" customFormat="1" ht="13.5" spans="5:5">
      <c r="E8923" s="126"/>
    </row>
    <row r="8924" s="64" customFormat="1" ht="13.5" spans="5:5">
      <c r="E8924" s="126"/>
    </row>
    <row r="8925" s="64" customFormat="1" ht="13.5" spans="5:5">
      <c r="E8925" s="126"/>
    </row>
    <row r="8926" s="64" customFormat="1" ht="13.5" spans="5:5">
      <c r="E8926" s="126"/>
    </row>
    <row r="8927" s="64" customFormat="1" ht="13.5" spans="5:5">
      <c r="E8927" s="126"/>
    </row>
    <row r="8928" s="64" customFormat="1" ht="13.5" spans="5:5">
      <c r="E8928" s="126"/>
    </row>
    <row r="8929" s="64" customFormat="1" ht="13.5" spans="5:5">
      <c r="E8929" s="126"/>
    </row>
    <row r="8930" s="64" customFormat="1" ht="13.5" spans="5:5">
      <c r="E8930" s="126"/>
    </row>
    <row r="8931" s="64" customFormat="1" ht="13.5" spans="5:5">
      <c r="E8931" s="126"/>
    </row>
    <row r="8932" s="64" customFormat="1" ht="13.5" spans="5:5">
      <c r="E8932" s="126"/>
    </row>
    <row r="8933" s="64" customFormat="1" ht="13.5" spans="5:5">
      <c r="E8933" s="126"/>
    </row>
    <row r="8934" s="64" customFormat="1" ht="13.5" spans="5:5">
      <c r="E8934" s="126"/>
    </row>
    <row r="8935" s="64" customFormat="1" ht="13.5" spans="5:5">
      <c r="E8935" s="126"/>
    </row>
    <row r="8936" s="64" customFormat="1" ht="13.5" spans="5:5">
      <c r="E8936" s="126"/>
    </row>
    <row r="8937" s="64" customFormat="1" ht="13.5" spans="5:5">
      <c r="E8937" s="126"/>
    </row>
    <row r="8938" s="64" customFormat="1" ht="13.5" spans="5:5">
      <c r="E8938" s="126"/>
    </row>
    <row r="8939" s="64" customFormat="1" ht="13.5" spans="5:5">
      <c r="E8939" s="126"/>
    </row>
    <row r="8940" s="64" customFormat="1" ht="13.5" spans="5:5">
      <c r="E8940" s="126"/>
    </row>
    <row r="8941" s="64" customFormat="1" ht="13.5" spans="5:5">
      <c r="E8941" s="126"/>
    </row>
    <row r="8942" s="64" customFormat="1" ht="13.5" spans="5:5">
      <c r="E8942" s="126"/>
    </row>
    <row r="8943" s="64" customFormat="1" ht="13.5" spans="5:5">
      <c r="E8943" s="126"/>
    </row>
    <row r="8944" s="64" customFormat="1" ht="13.5" spans="5:5">
      <c r="E8944" s="126"/>
    </row>
    <row r="8945" s="64" customFormat="1" ht="13.5" spans="5:5">
      <c r="E8945" s="126"/>
    </row>
    <row r="8946" s="64" customFormat="1" ht="13.5" spans="5:5">
      <c r="E8946" s="126"/>
    </row>
    <row r="8947" s="64" customFormat="1" ht="13.5" spans="5:5">
      <c r="E8947" s="126"/>
    </row>
    <row r="8948" s="64" customFormat="1" ht="13.5" spans="5:5">
      <c r="E8948" s="126"/>
    </row>
    <row r="8949" s="64" customFormat="1" ht="13.5" spans="5:5">
      <c r="E8949" s="126"/>
    </row>
    <row r="8950" s="64" customFormat="1" ht="13.5" spans="5:5">
      <c r="E8950" s="126"/>
    </row>
    <row r="8951" s="64" customFormat="1" ht="13.5" spans="5:5">
      <c r="E8951" s="126"/>
    </row>
    <row r="8952" s="64" customFormat="1" ht="13.5" spans="5:5">
      <c r="E8952" s="126"/>
    </row>
    <row r="8953" s="64" customFormat="1" ht="13.5" spans="5:5">
      <c r="E8953" s="126"/>
    </row>
    <row r="8954" s="64" customFormat="1" ht="13.5" spans="5:5">
      <c r="E8954" s="126"/>
    </row>
    <row r="8955" s="64" customFormat="1" ht="13.5" spans="5:5">
      <c r="E8955" s="126"/>
    </row>
    <row r="8956" s="64" customFormat="1" ht="13.5" spans="5:5">
      <c r="E8956" s="126"/>
    </row>
    <row r="8957" s="64" customFormat="1" ht="13.5" spans="5:5">
      <c r="E8957" s="126"/>
    </row>
    <row r="8958" s="64" customFormat="1" ht="13.5" spans="5:5">
      <c r="E8958" s="126"/>
    </row>
    <row r="8959" s="64" customFormat="1" ht="13.5" spans="5:5">
      <c r="E8959" s="126"/>
    </row>
    <row r="8960" s="64" customFormat="1" ht="13.5" spans="5:5">
      <c r="E8960" s="126"/>
    </row>
    <row r="8961" s="64" customFormat="1" ht="13.5" spans="5:5">
      <c r="E8961" s="126"/>
    </row>
    <row r="8962" s="64" customFormat="1" ht="13.5" spans="5:5">
      <c r="E8962" s="126"/>
    </row>
    <row r="8963" s="64" customFormat="1" ht="13.5" spans="5:5">
      <c r="E8963" s="126"/>
    </row>
    <row r="8964" s="64" customFormat="1" ht="13.5" spans="5:5">
      <c r="E8964" s="126"/>
    </row>
    <row r="8965" s="64" customFormat="1" ht="13.5" spans="5:5">
      <c r="E8965" s="126"/>
    </row>
    <row r="8966" s="64" customFormat="1" ht="13.5" spans="5:5">
      <c r="E8966" s="126"/>
    </row>
    <row r="8967" s="64" customFormat="1" ht="13.5" spans="5:5">
      <c r="E8967" s="126"/>
    </row>
    <row r="8968" s="64" customFormat="1" ht="13.5" spans="5:5">
      <c r="E8968" s="126"/>
    </row>
    <row r="8969" s="64" customFormat="1" ht="13.5" spans="5:5">
      <c r="E8969" s="126"/>
    </row>
    <row r="8970" s="64" customFormat="1" ht="13.5" spans="5:5">
      <c r="E8970" s="126"/>
    </row>
    <row r="8971" s="64" customFormat="1" ht="13.5" spans="5:5">
      <c r="E8971" s="126"/>
    </row>
    <row r="8972" s="64" customFormat="1" ht="13.5" spans="5:5">
      <c r="E8972" s="126"/>
    </row>
    <row r="8973" s="64" customFormat="1" ht="13.5" spans="5:5">
      <c r="E8973" s="126"/>
    </row>
    <row r="8974" s="64" customFormat="1" ht="13.5" spans="5:5">
      <c r="E8974" s="126"/>
    </row>
    <row r="8975" s="64" customFormat="1" ht="13.5" spans="5:5">
      <c r="E8975" s="126"/>
    </row>
    <row r="8976" s="64" customFormat="1" ht="13.5" spans="5:5">
      <c r="E8976" s="126"/>
    </row>
    <row r="8977" s="64" customFormat="1" ht="13.5" spans="5:5">
      <c r="E8977" s="126"/>
    </row>
    <row r="8978" s="64" customFormat="1" ht="13.5" spans="5:5">
      <c r="E8978" s="126"/>
    </row>
    <row r="8979" s="64" customFormat="1" ht="13.5" spans="5:5">
      <c r="E8979" s="126"/>
    </row>
    <row r="8980" s="64" customFormat="1" ht="13.5" spans="5:5">
      <c r="E8980" s="126"/>
    </row>
    <row r="8981" s="64" customFormat="1" ht="13.5" spans="5:5">
      <c r="E8981" s="126"/>
    </row>
    <row r="8982" s="64" customFormat="1" ht="13.5" spans="5:5">
      <c r="E8982" s="126"/>
    </row>
    <row r="8983" s="64" customFormat="1" ht="13.5" spans="5:5">
      <c r="E8983" s="126"/>
    </row>
    <row r="8984" s="64" customFormat="1" ht="13.5" spans="5:5">
      <c r="E8984" s="126"/>
    </row>
    <row r="8985" s="64" customFormat="1" ht="13.5" spans="5:5">
      <c r="E8985" s="126"/>
    </row>
    <row r="8986" s="64" customFormat="1" ht="13.5" spans="5:5">
      <c r="E8986" s="126"/>
    </row>
    <row r="8987" s="64" customFormat="1" ht="13.5" spans="5:5">
      <c r="E8987" s="126"/>
    </row>
    <row r="8988" s="64" customFormat="1" ht="13.5" spans="5:5">
      <c r="E8988" s="126"/>
    </row>
    <row r="8989" s="64" customFormat="1" ht="13.5" spans="5:5">
      <c r="E8989" s="126"/>
    </row>
    <row r="8990" s="64" customFormat="1" ht="13.5" spans="5:5">
      <c r="E8990" s="126"/>
    </row>
    <row r="8991" s="64" customFormat="1" ht="13.5" spans="5:5">
      <c r="E8991" s="126"/>
    </row>
    <row r="8992" s="64" customFormat="1" ht="13.5" spans="5:5">
      <c r="E8992" s="126"/>
    </row>
    <row r="8993" s="64" customFormat="1" ht="13.5" spans="5:5">
      <c r="E8993" s="126"/>
    </row>
    <row r="8994" s="64" customFormat="1" ht="13.5" spans="5:5">
      <c r="E8994" s="126"/>
    </row>
    <row r="8995" s="64" customFormat="1" ht="13.5" spans="5:5">
      <c r="E8995" s="126"/>
    </row>
    <row r="8996" s="64" customFormat="1" ht="13.5" spans="5:5">
      <c r="E8996" s="126"/>
    </row>
    <row r="8997" s="64" customFormat="1" ht="13.5" spans="5:5">
      <c r="E8997" s="126"/>
    </row>
    <row r="8998" s="64" customFormat="1" ht="13.5" spans="5:5">
      <c r="E8998" s="126"/>
    </row>
    <row r="8999" s="64" customFormat="1" ht="13.5" spans="5:5">
      <c r="E8999" s="126"/>
    </row>
    <row r="9000" s="64" customFormat="1" ht="13.5" spans="5:5">
      <c r="E9000" s="126"/>
    </row>
    <row r="9001" s="64" customFormat="1" ht="13.5" spans="5:5">
      <c r="E9001" s="126"/>
    </row>
    <row r="9002" s="64" customFormat="1" ht="13.5" spans="5:5">
      <c r="E9002" s="126"/>
    </row>
    <row r="9003" s="64" customFormat="1" ht="13.5" spans="5:5">
      <c r="E9003" s="126"/>
    </row>
    <row r="9004" s="64" customFormat="1" ht="13.5" spans="5:5">
      <c r="E9004" s="126"/>
    </row>
    <row r="9005" s="64" customFormat="1" ht="13.5" spans="5:5">
      <c r="E9005" s="126"/>
    </row>
    <row r="9006" s="64" customFormat="1" ht="13.5" spans="5:5">
      <c r="E9006" s="126"/>
    </row>
    <row r="9007" s="64" customFormat="1" ht="13.5" spans="5:5">
      <c r="E9007" s="126"/>
    </row>
    <row r="9008" s="64" customFormat="1" ht="13.5" spans="5:5">
      <c r="E9008" s="126"/>
    </row>
    <row r="9009" s="64" customFormat="1" ht="13.5" spans="5:5">
      <c r="E9009" s="126"/>
    </row>
    <row r="9010" s="64" customFormat="1" ht="13.5" spans="5:5">
      <c r="E9010" s="126"/>
    </row>
    <row r="9011" s="64" customFormat="1" ht="13.5" spans="5:5">
      <c r="E9011" s="126"/>
    </row>
    <row r="9012" s="64" customFormat="1" ht="13.5" spans="5:5">
      <c r="E9012" s="126"/>
    </row>
    <row r="9013" s="64" customFormat="1" ht="13.5" spans="5:5">
      <c r="E9013" s="126"/>
    </row>
    <row r="9014" s="64" customFormat="1" ht="13.5" spans="5:5">
      <c r="E9014" s="126"/>
    </row>
    <row r="9015" s="64" customFormat="1" ht="13.5" spans="5:5">
      <c r="E9015" s="126"/>
    </row>
    <row r="9016" s="64" customFormat="1" ht="13.5" spans="5:5">
      <c r="E9016" s="126"/>
    </row>
    <row r="9017" s="64" customFormat="1" ht="13.5" spans="5:5">
      <c r="E9017" s="126"/>
    </row>
    <row r="9018" s="64" customFormat="1" ht="13.5" spans="5:5">
      <c r="E9018" s="126"/>
    </row>
    <row r="9019" s="64" customFormat="1" ht="13.5" spans="5:5">
      <c r="E9019" s="126"/>
    </row>
    <row r="9020" s="64" customFormat="1" ht="13.5" spans="5:5">
      <c r="E9020" s="126"/>
    </row>
    <row r="9021" s="64" customFormat="1" ht="13.5" spans="5:5">
      <c r="E9021" s="126"/>
    </row>
    <row r="9022" s="64" customFormat="1" ht="13.5" spans="5:5">
      <c r="E9022" s="126"/>
    </row>
    <row r="9023" s="64" customFormat="1" ht="13.5" spans="5:5">
      <c r="E9023" s="126"/>
    </row>
    <row r="9024" s="64" customFormat="1" ht="13.5" spans="5:5">
      <c r="E9024" s="126"/>
    </row>
    <row r="9025" s="64" customFormat="1" ht="13.5" spans="5:5">
      <c r="E9025" s="126"/>
    </row>
    <row r="9026" s="64" customFormat="1" ht="13.5" spans="5:5">
      <c r="E9026" s="126"/>
    </row>
    <row r="9027" s="64" customFormat="1" ht="13.5" spans="5:5">
      <c r="E9027" s="126"/>
    </row>
    <row r="9028" s="64" customFormat="1" ht="13.5" spans="5:5">
      <c r="E9028" s="126"/>
    </row>
    <row r="9029" s="64" customFormat="1" ht="13.5" spans="5:5">
      <c r="E9029" s="126"/>
    </row>
    <row r="9030" s="64" customFormat="1" ht="13.5" spans="5:5">
      <c r="E9030" s="126"/>
    </row>
    <row r="9031" s="64" customFormat="1" ht="13.5" spans="5:5">
      <c r="E9031" s="126"/>
    </row>
    <row r="9032" s="64" customFormat="1" ht="13.5" spans="5:5">
      <c r="E9032" s="126"/>
    </row>
    <row r="9033" s="64" customFormat="1" ht="13.5" spans="5:5">
      <c r="E9033" s="126"/>
    </row>
    <row r="9034" s="64" customFormat="1" ht="13.5" spans="5:5">
      <c r="E9034" s="126"/>
    </row>
    <row r="9035" s="64" customFormat="1" ht="13.5" spans="5:5">
      <c r="E9035" s="126"/>
    </row>
    <row r="9036" s="64" customFormat="1" ht="13.5" spans="5:5">
      <c r="E9036" s="126"/>
    </row>
    <row r="9037" s="64" customFormat="1" ht="13.5" spans="5:5">
      <c r="E9037" s="126"/>
    </row>
    <row r="9038" s="64" customFormat="1" ht="13.5" spans="5:5">
      <c r="E9038" s="126"/>
    </row>
    <row r="9039" s="64" customFormat="1" ht="13.5" spans="5:5">
      <c r="E9039" s="126"/>
    </row>
    <row r="9040" s="64" customFormat="1" ht="13.5" spans="5:5">
      <c r="E9040" s="126"/>
    </row>
    <row r="9041" s="64" customFormat="1" ht="13.5" spans="5:5">
      <c r="E9041" s="126"/>
    </row>
    <row r="9042" s="64" customFormat="1" ht="13.5" spans="5:5">
      <c r="E9042" s="126"/>
    </row>
    <row r="9043" s="64" customFormat="1" ht="13.5" spans="5:5">
      <c r="E9043" s="126"/>
    </row>
    <row r="9044" s="64" customFormat="1" ht="13.5" spans="5:5">
      <c r="E9044" s="126"/>
    </row>
    <row r="9045" s="64" customFormat="1" ht="13.5" spans="5:5">
      <c r="E9045" s="126"/>
    </row>
    <row r="9046" s="64" customFormat="1" ht="13.5" spans="5:5">
      <c r="E9046" s="126"/>
    </row>
    <row r="9047" s="64" customFormat="1" ht="13.5" spans="5:5">
      <c r="E9047" s="126"/>
    </row>
    <row r="9048" s="64" customFormat="1" ht="13.5" spans="5:5">
      <c r="E9048" s="126"/>
    </row>
    <row r="9049" s="64" customFormat="1" ht="13.5" spans="5:5">
      <c r="E9049" s="126"/>
    </row>
    <row r="9050" s="64" customFormat="1" ht="13.5" spans="5:5">
      <c r="E9050" s="126"/>
    </row>
    <row r="9051" s="64" customFormat="1" ht="13.5" spans="5:5">
      <c r="E9051" s="126"/>
    </row>
    <row r="9052" s="64" customFormat="1" ht="13.5" spans="5:5">
      <c r="E9052" s="126"/>
    </row>
    <row r="9053" s="64" customFormat="1" ht="13.5" spans="5:5">
      <c r="E9053" s="126"/>
    </row>
    <row r="9054" s="64" customFormat="1" ht="13.5" spans="5:5">
      <c r="E9054" s="126"/>
    </row>
    <row r="9055" s="64" customFormat="1" ht="13.5" spans="5:5">
      <c r="E9055" s="126"/>
    </row>
    <row r="9056" s="64" customFormat="1" ht="13.5" spans="5:5">
      <c r="E9056" s="126"/>
    </row>
    <row r="9057" s="64" customFormat="1" ht="13.5" spans="5:5">
      <c r="E9057" s="126"/>
    </row>
    <row r="9058" s="64" customFormat="1" ht="13.5" spans="5:5">
      <c r="E9058" s="126"/>
    </row>
    <row r="9059" s="64" customFormat="1" ht="13.5" spans="5:5">
      <c r="E9059" s="126"/>
    </row>
    <row r="9060" s="64" customFormat="1" ht="13.5" spans="5:5">
      <c r="E9060" s="126"/>
    </row>
    <row r="9061" s="64" customFormat="1" ht="13.5" spans="5:5">
      <c r="E9061" s="126"/>
    </row>
    <row r="9062" s="64" customFormat="1" ht="13.5" spans="5:5">
      <c r="E9062" s="126"/>
    </row>
    <row r="9063" s="64" customFormat="1" ht="13.5" spans="5:5">
      <c r="E9063" s="126"/>
    </row>
    <row r="9064" s="64" customFormat="1" ht="13.5" spans="5:5">
      <c r="E9064" s="126"/>
    </row>
    <row r="9065" s="64" customFormat="1" ht="13.5" spans="5:5">
      <c r="E9065" s="126"/>
    </row>
    <row r="9066" s="64" customFormat="1" ht="13.5" spans="5:5">
      <c r="E9066" s="126"/>
    </row>
    <row r="9067" s="64" customFormat="1" ht="13.5" spans="5:5">
      <c r="E9067" s="126"/>
    </row>
    <row r="9068" s="64" customFormat="1" ht="13.5" spans="5:5">
      <c r="E9068" s="126"/>
    </row>
    <row r="9069" s="64" customFormat="1" ht="13.5" spans="5:5">
      <c r="E9069" s="126"/>
    </row>
    <row r="9070" s="64" customFormat="1" ht="13.5" spans="5:5">
      <c r="E9070" s="126"/>
    </row>
    <row r="9071" s="64" customFormat="1" ht="13.5" spans="5:5">
      <c r="E9071" s="126"/>
    </row>
    <row r="9072" s="64" customFormat="1" ht="13.5" spans="5:5">
      <c r="E9072" s="126"/>
    </row>
    <row r="9073" s="64" customFormat="1" ht="13.5" spans="5:5">
      <c r="E9073" s="126"/>
    </row>
    <row r="9074" s="64" customFormat="1" ht="13.5" spans="5:5">
      <c r="E9074" s="126"/>
    </row>
    <row r="9075" s="64" customFormat="1" ht="13.5" spans="5:5">
      <c r="E9075" s="126"/>
    </row>
    <row r="9076" s="64" customFormat="1" ht="13.5" spans="5:5">
      <c r="E9076" s="126"/>
    </row>
    <row r="9077" s="64" customFormat="1" ht="13.5" spans="5:5">
      <c r="E9077" s="126"/>
    </row>
    <row r="9078" s="64" customFormat="1" ht="13.5" spans="5:5">
      <c r="E9078" s="126"/>
    </row>
    <row r="9079" s="64" customFormat="1" ht="13.5" spans="5:5">
      <c r="E9079" s="126"/>
    </row>
    <row r="9080" s="64" customFormat="1" ht="13.5" spans="5:5">
      <c r="E9080" s="126"/>
    </row>
    <row r="9081" s="64" customFormat="1" ht="13.5" spans="5:5">
      <c r="E9081" s="126"/>
    </row>
    <row r="9082" s="64" customFormat="1" ht="13.5" spans="5:5">
      <c r="E9082" s="126"/>
    </row>
    <row r="9083" s="64" customFormat="1" ht="13.5" spans="5:5">
      <c r="E9083" s="126"/>
    </row>
    <row r="9084" s="64" customFormat="1" ht="13.5" spans="5:5">
      <c r="E9084" s="126"/>
    </row>
    <row r="9085" s="64" customFormat="1" ht="13.5" spans="5:5">
      <c r="E9085" s="126"/>
    </row>
    <row r="9086" s="64" customFormat="1" ht="13.5" spans="5:5">
      <c r="E9086" s="126"/>
    </row>
    <row r="9087" s="64" customFormat="1" ht="13.5" spans="5:5">
      <c r="E9087" s="126"/>
    </row>
    <row r="9088" s="64" customFormat="1" ht="13.5" spans="5:5">
      <c r="E9088" s="126"/>
    </row>
    <row r="9089" s="64" customFormat="1" ht="13.5" spans="5:5">
      <c r="E9089" s="126"/>
    </row>
    <row r="9090" s="64" customFormat="1" ht="13.5" spans="5:5">
      <c r="E9090" s="126"/>
    </row>
    <row r="9091" s="64" customFormat="1" ht="13.5" spans="5:5">
      <c r="E9091" s="126"/>
    </row>
    <row r="9092" s="64" customFormat="1" ht="13.5" spans="5:5">
      <c r="E9092" s="126"/>
    </row>
    <row r="9093" s="64" customFormat="1" ht="13.5" spans="5:5">
      <c r="E9093" s="126"/>
    </row>
    <row r="9094" s="64" customFormat="1" ht="13.5" spans="5:5">
      <c r="E9094" s="126"/>
    </row>
    <row r="9095" s="64" customFormat="1" ht="13.5" spans="5:5">
      <c r="E9095" s="126"/>
    </row>
    <row r="9096" s="64" customFormat="1" ht="13.5" spans="5:5">
      <c r="E9096" s="126"/>
    </row>
    <row r="9097" s="64" customFormat="1" ht="13.5" spans="5:5">
      <c r="E9097" s="126"/>
    </row>
    <row r="9098" s="64" customFormat="1" ht="13.5" spans="5:5">
      <c r="E9098" s="126"/>
    </row>
    <row r="9099" s="64" customFormat="1" ht="13.5" spans="5:5">
      <c r="E9099" s="126"/>
    </row>
    <row r="9100" s="64" customFormat="1" ht="13.5" spans="5:5">
      <c r="E9100" s="126"/>
    </row>
    <row r="9101" s="64" customFormat="1" ht="13.5" spans="5:5">
      <c r="E9101" s="126"/>
    </row>
    <row r="9102" s="64" customFormat="1" ht="13.5" spans="5:5">
      <c r="E9102" s="126"/>
    </row>
    <row r="9103" s="64" customFormat="1" ht="13.5" spans="5:5">
      <c r="E9103" s="126"/>
    </row>
    <row r="9104" s="64" customFormat="1" ht="13.5" spans="5:5">
      <c r="E9104" s="126"/>
    </row>
    <row r="9105" s="64" customFormat="1" ht="13.5" spans="5:5">
      <c r="E9105" s="126"/>
    </row>
    <row r="9106" s="64" customFormat="1" ht="13.5" spans="5:5">
      <c r="E9106" s="126"/>
    </row>
    <row r="9107" s="64" customFormat="1" ht="13.5" spans="5:5">
      <c r="E9107" s="126"/>
    </row>
    <row r="9108" s="64" customFormat="1" ht="13.5" spans="5:5">
      <c r="E9108" s="126"/>
    </row>
    <row r="9109" s="64" customFormat="1" ht="13.5" spans="5:5">
      <c r="E9109" s="126"/>
    </row>
    <row r="9110" s="64" customFormat="1" ht="13.5" spans="5:5">
      <c r="E9110" s="126"/>
    </row>
    <row r="9111" s="64" customFormat="1" ht="13.5" spans="5:5">
      <c r="E9111" s="126"/>
    </row>
    <row r="9112" s="64" customFormat="1" ht="13.5" spans="5:5">
      <c r="E9112" s="126"/>
    </row>
    <row r="9113" s="64" customFormat="1" ht="13.5" spans="5:5">
      <c r="E9113" s="126"/>
    </row>
    <row r="9114" s="64" customFormat="1" ht="13.5" spans="5:5">
      <c r="E9114" s="126"/>
    </row>
    <row r="9115" s="64" customFormat="1" ht="13.5" spans="5:5">
      <c r="E9115" s="126"/>
    </row>
    <row r="9116" s="64" customFormat="1" ht="13.5" spans="5:5">
      <c r="E9116" s="126"/>
    </row>
    <row r="9117" s="64" customFormat="1" ht="13.5" spans="5:5">
      <c r="E9117" s="126"/>
    </row>
    <row r="9118" s="64" customFormat="1" ht="13.5" spans="5:5">
      <c r="E9118" s="126"/>
    </row>
    <row r="9119" s="64" customFormat="1" ht="13.5" spans="5:5">
      <c r="E9119" s="126"/>
    </row>
    <row r="9120" s="64" customFormat="1" ht="13.5" spans="5:5">
      <c r="E9120" s="126"/>
    </row>
    <row r="9121" s="64" customFormat="1" ht="13.5" spans="5:5">
      <c r="E9121" s="126"/>
    </row>
    <row r="9122" s="64" customFormat="1" ht="13.5" spans="5:5">
      <c r="E9122" s="126"/>
    </row>
    <row r="9123" s="64" customFormat="1" ht="13.5" spans="5:5">
      <c r="E9123" s="126"/>
    </row>
    <row r="9124" s="64" customFormat="1" ht="13.5" spans="5:5">
      <c r="E9124" s="126"/>
    </row>
    <row r="9125" s="64" customFormat="1" ht="13.5" spans="5:5">
      <c r="E9125" s="126"/>
    </row>
    <row r="9126" s="64" customFormat="1" ht="13.5" spans="5:5">
      <c r="E9126" s="126"/>
    </row>
    <row r="9127" s="64" customFormat="1" ht="13.5" spans="5:5">
      <c r="E9127" s="126"/>
    </row>
    <row r="9128" s="64" customFormat="1" ht="13.5" spans="5:5">
      <c r="E9128" s="126"/>
    </row>
    <row r="9129" s="64" customFormat="1" ht="13.5" spans="5:5">
      <c r="E9129" s="126"/>
    </row>
    <row r="9130" s="64" customFormat="1" ht="13.5" spans="5:5">
      <c r="E9130" s="126"/>
    </row>
    <row r="9131" s="64" customFormat="1" ht="13.5" spans="5:5">
      <c r="E9131" s="126"/>
    </row>
    <row r="9132" s="64" customFormat="1" ht="13.5" spans="5:5">
      <c r="E9132" s="126"/>
    </row>
    <row r="9133" s="64" customFormat="1" ht="13.5" spans="5:5">
      <c r="E9133" s="126"/>
    </row>
    <row r="9134" s="64" customFormat="1" ht="13.5" spans="5:5">
      <c r="E9134" s="126"/>
    </row>
    <row r="9135" s="64" customFormat="1" ht="13.5" spans="5:5">
      <c r="E9135" s="126"/>
    </row>
    <row r="9136" s="64" customFormat="1" ht="13.5" spans="5:5">
      <c r="E9136" s="126"/>
    </row>
    <row r="9137" s="64" customFormat="1" ht="13.5" spans="5:5">
      <c r="E9137" s="126"/>
    </row>
    <row r="9138" s="64" customFormat="1" ht="13.5" spans="5:5">
      <c r="E9138" s="126"/>
    </row>
    <row r="9139" s="64" customFormat="1" ht="13.5" spans="5:5">
      <c r="E9139" s="126"/>
    </row>
    <row r="9140" s="64" customFormat="1" ht="13.5" spans="5:5">
      <c r="E9140" s="126"/>
    </row>
    <row r="9141" s="64" customFormat="1" ht="13.5" spans="5:5">
      <c r="E9141" s="126"/>
    </row>
    <row r="9142" s="64" customFormat="1" ht="13.5" spans="5:5">
      <c r="E9142" s="126"/>
    </row>
    <row r="9143" s="64" customFormat="1" ht="13.5" spans="5:5">
      <c r="E9143" s="126"/>
    </row>
    <row r="9144" s="64" customFormat="1" ht="13.5" spans="5:5">
      <c r="E9144" s="126"/>
    </row>
    <row r="9145" s="64" customFormat="1" ht="13.5" spans="5:5">
      <c r="E9145" s="126"/>
    </row>
    <row r="9146" s="64" customFormat="1" ht="13.5" spans="5:5">
      <c r="E9146" s="126"/>
    </row>
    <row r="9147" s="64" customFormat="1" ht="13.5" spans="5:5">
      <c r="E9147" s="126"/>
    </row>
    <row r="9148" s="64" customFormat="1" ht="13.5" spans="5:5">
      <c r="E9148" s="126"/>
    </row>
    <row r="9149" s="64" customFormat="1" ht="13.5" spans="5:5">
      <c r="E9149" s="126"/>
    </row>
    <row r="9150" s="64" customFormat="1" ht="13.5" spans="5:5">
      <c r="E9150" s="126"/>
    </row>
    <row r="9151" s="64" customFormat="1" ht="13.5" spans="5:5">
      <c r="E9151" s="126"/>
    </row>
    <row r="9152" s="64" customFormat="1" ht="13.5" spans="5:5">
      <c r="E9152" s="126"/>
    </row>
    <row r="9153" s="64" customFormat="1" ht="13.5" spans="5:5">
      <c r="E9153" s="126"/>
    </row>
    <row r="9154" s="64" customFormat="1" ht="13.5" spans="5:5">
      <c r="E9154" s="126"/>
    </row>
    <row r="9155" s="64" customFormat="1" ht="13.5" spans="5:5">
      <c r="E9155" s="126"/>
    </row>
    <row r="9156" s="64" customFormat="1" ht="13.5" spans="5:5">
      <c r="E9156" s="126"/>
    </row>
    <row r="9157" s="64" customFormat="1" ht="13.5" spans="5:5">
      <c r="E9157" s="126"/>
    </row>
    <row r="9158" s="64" customFormat="1" ht="13.5" spans="5:5">
      <c r="E9158" s="126"/>
    </row>
    <row r="9159" s="64" customFormat="1" ht="13.5" spans="5:5">
      <c r="E9159" s="126"/>
    </row>
    <row r="9160" s="64" customFormat="1" ht="13.5" spans="5:5">
      <c r="E9160" s="126"/>
    </row>
    <row r="9161" s="64" customFormat="1" ht="13.5" spans="5:5">
      <c r="E9161" s="126"/>
    </row>
    <row r="9162" s="64" customFormat="1" ht="13.5" spans="5:5">
      <c r="E9162" s="126"/>
    </row>
    <row r="9163" s="64" customFormat="1" ht="13.5" spans="5:5">
      <c r="E9163" s="126"/>
    </row>
    <row r="9164" s="64" customFormat="1" ht="13.5" spans="5:5">
      <c r="E9164" s="126"/>
    </row>
    <row r="9165" s="64" customFormat="1" ht="13.5" spans="5:5">
      <c r="E9165" s="126"/>
    </row>
    <row r="9166" s="64" customFormat="1" ht="13.5" spans="5:5">
      <c r="E9166" s="126"/>
    </row>
    <row r="9167" s="64" customFormat="1" ht="13.5" spans="5:5">
      <c r="E9167" s="126"/>
    </row>
    <row r="9168" s="64" customFormat="1" ht="13.5" spans="5:5">
      <c r="E9168" s="126"/>
    </row>
    <row r="9169" s="64" customFormat="1" ht="13.5" spans="5:5">
      <c r="E9169" s="126"/>
    </row>
    <row r="9170" s="64" customFormat="1" ht="13.5" spans="5:5">
      <c r="E9170" s="126"/>
    </row>
    <row r="9171" s="64" customFormat="1" ht="13.5" spans="5:5">
      <c r="E9171" s="126"/>
    </row>
    <row r="9172" s="64" customFormat="1" ht="13.5" spans="5:5">
      <c r="E9172" s="126"/>
    </row>
    <row r="9173" s="64" customFormat="1" ht="13.5" spans="5:5">
      <c r="E9173" s="126"/>
    </row>
    <row r="9174" s="64" customFormat="1" ht="13.5" spans="5:5">
      <c r="E9174" s="126"/>
    </row>
    <row r="9175" s="64" customFormat="1" ht="13.5" spans="5:5">
      <c r="E9175" s="126"/>
    </row>
    <row r="9176" s="64" customFormat="1" ht="13.5" spans="5:5">
      <c r="E9176" s="126"/>
    </row>
    <row r="9177" s="64" customFormat="1" ht="13.5" spans="5:5">
      <c r="E9177" s="126"/>
    </row>
    <row r="9178" s="64" customFormat="1" ht="13.5" spans="5:5">
      <c r="E9178" s="126"/>
    </row>
    <row r="9179" s="64" customFormat="1" ht="13.5" spans="5:5">
      <c r="E9179" s="126"/>
    </row>
    <row r="9180" s="64" customFormat="1" ht="13.5" spans="5:5">
      <c r="E9180" s="126"/>
    </row>
    <row r="9181" s="64" customFormat="1" ht="13.5" spans="5:5">
      <c r="E9181" s="126"/>
    </row>
    <row r="9182" s="64" customFormat="1" ht="13.5" spans="5:5">
      <c r="E9182" s="126"/>
    </row>
    <row r="9183" s="64" customFormat="1" ht="13.5" spans="5:5">
      <c r="E9183" s="126"/>
    </row>
    <row r="9184" s="64" customFormat="1" ht="13.5" spans="5:5">
      <c r="E9184" s="126"/>
    </row>
    <row r="9185" s="64" customFormat="1" ht="13.5" spans="5:5">
      <c r="E9185" s="126"/>
    </row>
    <row r="9186" s="64" customFormat="1" ht="13.5" spans="5:5">
      <c r="E9186" s="126"/>
    </row>
    <row r="9187" s="64" customFormat="1" ht="13.5" spans="5:5">
      <c r="E9187" s="126"/>
    </row>
    <row r="9188" s="64" customFormat="1" ht="13.5" spans="5:5">
      <c r="E9188" s="126"/>
    </row>
    <row r="9189" s="64" customFormat="1" ht="13.5" spans="5:5">
      <c r="E9189" s="126"/>
    </row>
    <row r="9190" s="64" customFormat="1" ht="13.5" spans="5:5">
      <c r="E9190" s="126"/>
    </row>
    <row r="9191" s="64" customFormat="1" ht="13.5" spans="5:5">
      <c r="E9191" s="126"/>
    </row>
    <row r="9192" s="64" customFormat="1" ht="13.5" spans="5:5">
      <c r="E9192" s="126"/>
    </row>
    <row r="9193" s="64" customFormat="1" ht="13.5" spans="5:5">
      <c r="E9193" s="126"/>
    </row>
    <row r="9194" s="64" customFormat="1" ht="13.5" spans="5:5">
      <c r="E9194" s="126"/>
    </row>
    <row r="9195" s="64" customFormat="1" ht="13.5" spans="5:5">
      <c r="E9195" s="126"/>
    </row>
    <row r="9196" s="64" customFormat="1" ht="13.5" spans="5:5">
      <c r="E9196" s="126"/>
    </row>
    <row r="9197" s="64" customFormat="1" ht="13.5" spans="5:5">
      <c r="E9197" s="126"/>
    </row>
    <row r="9198" s="64" customFormat="1" ht="13.5" spans="5:5">
      <c r="E9198" s="126"/>
    </row>
    <row r="9199" s="64" customFormat="1" ht="13.5" spans="5:5">
      <c r="E9199" s="126"/>
    </row>
    <row r="9200" s="64" customFormat="1" ht="13.5" spans="5:5">
      <c r="E9200" s="126"/>
    </row>
    <row r="9201" s="64" customFormat="1" ht="13.5" spans="5:5">
      <c r="E9201" s="126"/>
    </row>
    <row r="9202" s="64" customFormat="1" ht="13.5" spans="5:5">
      <c r="E9202" s="126"/>
    </row>
    <row r="9203" s="64" customFormat="1" ht="13.5" spans="5:5">
      <c r="E9203" s="126"/>
    </row>
    <row r="9204" s="64" customFormat="1" ht="13.5" spans="5:5">
      <c r="E9204" s="126"/>
    </row>
    <row r="9205" s="64" customFormat="1" ht="13.5" spans="5:5">
      <c r="E9205" s="126"/>
    </row>
    <row r="9206" s="64" customFormat="1" ht="13.5" spans="5:5">
      <c r="E9206" s="126"/>
    </row>
    <row r="9207" s="64" customFormat="1" ht="13.5" spans="5:5">
      <c r="E9207" s="126"/>
    </row>
    <row r="9208" s="64" customFormat="1" ht="13.5" spans="5:5">
      <c r="E9208" s="126"/>
    </row>
    <row r="9209" s="64" customFormat="1" ht="13.5" spans="5:5">
      <c r="E9209" s="126"/>
    </row>
    <row r="9210" s="64" customFormat="1" ht="13.5" spans="5:5">
      <c r="E9210" s="126"/>
    </row>
    <row r="9211" s="64" customFormat="1" ht="13.5" spans="5:5">
      <c r="E9211" s="126"/>
    </row>
    <row r="9212" s="64" customFormat="1" ht="13.5" spans="5:5">
      <c r="E9212" s="126"/>
    </row>
    <row r="9213" s="64" customFormat="1" ht="13.5" spans="5:5">
      <c r="E9213" s="126"/>
    </row>
    <row r="9214" s="64" customFormat="1" ht="13.5" spans="5:5">
      <c r="E9214" s="126"/>
    </row>
    <row r="9215" s="64" customFormat="1" ht="13.5" spans="5:5">
      <c r="E9215" s="126"/>
    </row>
    <row r="9216" s="64" customFormat="1" ht="13.5" spans="5:5">
      <c r="E9216" s="126"/>
    </row>
    <row r="9217" s="64" customFormat="1" ht="13.5" spans="5:5">
      <c r="E9217" s="126"/>
    </row>
    <row r="9218" s="64" customFormat="1" ht="13.5" spans="5:5">
      <c r="E9218" s="126"/>
    </row>
    <row r="9219" s="64" customFormat="1" ht="13.5" spans="5:5">
      <c r="E9219" s="126"/>
    </row>
    <row r="9220" s="64" customFormat="1" ht="13.5" spans="5:5">
      <c r="E9220" s="126"/>
    </row>
    <row r="9221" s="64" customFormat="1" ht="13.5" spans="5:5">
      <c r="E9221" s="126"/>
    </row>
    <row r="9222" s="64" customFormat="1" ht="13.5" spans="5:5">
      <c r="E9222" s="126"/>
    </row>
    <row r="9223" s="64" customFormat="1" ht="13.5" spans="5:5">
      <c r="E9223" s="126"/>
    </row>
    <row r="9224" s="64" customFormat="1" ht="13.5" spans="5:5">
      <c r="E9224" s="126"/>
    </row>
    <row r="9225" s="64" customFormat="1" ht="13.5" spans="5:5">
      <c r="E9225" s="126"/>
    </row>
    <row r="9226" s="64" customFormat="1" ht="13.5" spans="5:5">
      <c r="E9226" s="126"/>
    </row>
    <row r="9227" s="64" customFormat="1" ht="13.5" spans="5:5">
      <c r="E9227" s="126"/>
    </row>
    <row r="9228" s="64" customFormat="1" ht="13.5" spans="5:5">
      <c r="E9228" s="126"/>
    </row>
    <row r="9229" s="64" customFormat="1" ht="13.5" spans="5:5">
      <c r="E9229" s="126"/>
    </row>
    <row r="9230" s="64" customFormat="1" ht="13.5" spans="5:5">
      <c r="E9230" s="126"/>
    </row>
    <row r="9231" s="64" customFormat="1" ht="13.5" spans="5:5">
      <c r="E9231" s="126"/>
    </row>
    <row r="9232" s="64" customFormat="1" ht="13.5" spans="5:5">
      <c r="E9232" s="126"/>
    </row>
    <row r="9233" s="64" customFormat="1" ht="13.5" spans="5:5">
      <c r="E9233" s="126"/>
    </row>
    <row r="9234" s="64" customFormat="1" ht="13.5" spans="5:5">
      <c r="E9234" s="126"/>
    </row>
    <row r="9235" s="64" customFormat="1" ht="13.5" spans="5:5">
      <c r="E9235" s="126"/>
    </row>
    <row r="9236" s="64" customFormat="1" ht="13.5" spans="5:5">
      <c r="E9236" s="126"/>
    </row>
    <row r="9237" s="64" customFormat="1" ht="13.5" spans="5:5">
      <c r="E9237" s="126"/>
    </row>
    <row r="9238" s="64" customFormat="1" ht="13.5" spans="5:5">
      <c r="E9238" s="126"/>
    </row>
    <row r="9239" s="64" customFormat="1" ht="13.5" spans="5:5">
      <c r="E9239" s="126"/>
    </row>
    <row r="9240" s="64" customFormat="1" ht="13.5" spans="5:5">
      <c r="E9240" s="126"/>
    </row>
    <row r="9241" s="64" customFormat="1" ht="13.5" spans="5:5">
      <c r="E9241" s="126"/>
    </row>
    <row r="9242" s="64" customFormat="1" ht="13.5" spans="5:5">
      <c r="E9242" s="126"/>
    </row>
    <row r="9243" s="64" customFormat="1" ht="13.5" spans="5:5">
      <c r="E9243" s="126"/>
    </row>
    <row r="9244" s="64" customFormat="1" ht="13.5" spans="5:5">
      <c r="E9244" s="126"/>
    </row>
    <row r="9245" s="64" customFormat="1" ht="13.5" spans="5:5">
      <c r="E9245" s="126"/>
    </row>
    <row r="9246" s="64" customFormat="1" ht="13.5" spans="5:5">
      <c r="E9246" s="126"/>
    </row>
    <row r="9247" s="64" customFormat="1" ht="13.5" spans="5:5">
      <c r="E9247" s="126"/>
    </row>
    <row r="9248" s="64" customFormat="1" ht="13.5" spans="5:5">
      <c r="E9248" s="126"/>
    </row>
    <row r="9249" s="64" customFormat="1" ht="13.5" spans="5:5">
      <c r="E9249" s="126"/>
    </row>
    <row r="9250" s="64" customFormat="1" ht="13.5" spans="5:5">
      <c r="E9250" s="126"/>
    </row>
    <row r="9251" s="64" customFormat="1" ht="13.5" spans="5:5">
      <c r="E9251" s="126"/>
    </row>
    <row r="9252" s="64" customFormat="1" ht="13.5" spans="5:5">
      <c r="E9252" s="126"/>
    </row>
    <row r="9253" s="64" customFormat="1" ht="13.5" spans="5:5">
      <c r="E9253" s="126"/>
    </row>
    <row r="9254" s="64" customFormat="1" ht="13.5" spans="5:5">
      <c r="E9254" s="126"/>
    </row>
    <row r="9255" s="64" customFormat="1" ht="13.5" spans="5:5">
      <c r="E9255" s="126"/>
    </row>
    <row r="9256" s="64" customFormat="1" ht="13.5" spans="5:5">
      <c r="E9256" s="126"/>
    </row>
    <row r="9257" s="64" customFormat="1" ht="13.5" spans="5:5">
      <c r="E9257" s="126"/>
    </row>
    <row r="9258" s="64" customFormat="1" ht="13.5" spans="5:5">
      <c r="E9258" s="126"/>
    </row>
    <row r="9259" s="64" customFormat="1" ht="13.5" spans="5:5">
      <c r="E9259" s="126"/>
    </row>
    <row r="9260" s="64" customFormat="1" ht="13.5" spans="5:5">
      <c r="E9260" s="126"/>
    </row>
    <row r="9261" s="64" customFormat="1" ht="13.5" spans="5:5">
      <c r="E9261" s="126"/>
    </row>
    <row r="9262" s="64" customFormat="1" ht="13.5" spans="5:5">
      <c r="E9262" s="126"/>
    </row>
    <row r="9263" s="64" customFormat="1" ht="13.5" spans="5:5">
      <c r="E9263" s="126"/>
    </row>
    <row r="9264" s="64" customFormat="1" ht="13.5" spans="5:5">
      <c r="E9264" s="126"/>
    </row>
    <row r="9265" s="64" customFormat="1" ht="13.5" spans="5:5">
      <c r="E9265" s="126"/>
    </row>
    <row r="9266" s="64" customFormat="1" ht="13.5" spans="5:5">
      <c r="E9266" s="126"/>
    </row>
    <row r="9267" s="64" customFormat="1" ht="13.5" spans="5:5">
      <c r="E9267" s="126"/>
    </row>
    <row r="9268" s="64" customFormat="1" ht="13.5" spans="5:5">
      <c r="E9268" s="126"/>
    </row>
    <row r="9269" s="64" customFormat="1" ht="13.5" spans="5:5">
      <c r="E9269" s="126"/>
    </row>
    <row r="9270" s="64" customFormat="1" ht="13.5" spans="5:5">
      <c r="E9270" s="126"/>
    </row>
    <row r="9271" s="64" customFormat="1" ht="13.5" spans="5:5">
      <c r="E9271" s="126"/>
    </row>
    <row r="9272" s="64" customFormat="1" ht="13.5" spans="5:5">
      <c r="E9272" s="126"/>
    </row>
    <row r="9273" s="64" customFormat="1" ht="13.5" spans="5:5">
      <c r="E9273" s="126"/>
    </row>
    <row r="9274" s="64" customFormat="1" ht="13.5" spans="5:5">
      <c r="E9274" s="126"/>
    </row>
    <row r="9275" s="64" customFormat="1" ht="13.5" spans="5:5">
      <c r="E9275" s="126"/>
    </row>
    <row r="9276" s="64" customFormat="1" ht="13.5" spans="5:5">
      <c r="E9276" s="126"/>
    </row>
    <row r="9277" s="64" customFormat="1" ht="13.5" spans="5:5">
      <c r="E9277" s="126"/>
    </row>
    <row r="9278" s="64" customFormat="1" ht="13.5" spans="5:5">
      <c r="E9278" s="126"/>
    </row>
    <row r="9279" s="64" customFormat="1" ht="13.5" spans="5:5">
      <c r="E9279" s="126"/>
    </row>
    <row r="9280" s="64" customFormat="1" ht="13.5" spans="5:5">
      <c r="E9280" s="126"/>
    </row>
    <row r="9281" s="64" customFormat="1" ht="13.5" spans="5:5">
      <c r="E9281" s="126"/>
    </row>
    <row r="9282" s="64" customFormat="1" ht="13.5" spans="5:5">
      <c r="E9282" s="126"/>
    </row>
    <row r="9283" s="64" customFormat="1" ht="13.5" spans="5:5">
      <c r="E9283" s="126"/>
    </row>
    <row r="9284" s="64" customFormat="1" ht="13.5" spans="5:5">
      <c r="E9284" s="126"/>
    </row>
    <row r="9285" s="64" customFormat="1" ht="13.5" spans="5:5">
      <c r="E9285" s="126"/>
    </row>
    <row r="9286" s="64" customFormat="1" ht="13.5" spans="5:5">
      <c r="E9286" s="126"/>
    </row>
    <row r="9287" s="64" customFormat="1" ht="13.5" spans="5:5">
      <c r="E9287" s="126"/>
    </row>
    <row r="9288" s="64" customFormat="1" ht="13.5" spans="5:5">
      <c r="E9288" s="126"/>
    </row>
    <row r="9289" s="64" customFormat="1" ht="13.5" spans="5:5">
      <c r="E9289" s="126"/>
    </row>
    <row r="9290" s="64" customFormat="1" ht="13.5" spans="5:5">
      <c r="E9290" s="126"/>
    </row>
    <row r="9291" s="64" customFormat="1" ht="13.5" spans="5:5">
      <c r="E9291" s="126"/>
    </row>
    <row r="9292" s="64" customFormat="1" ht="13.5" spans="5:5">
      <c r="E9292" s="126"/>
    </row>
    <row r="9293" s="64" customFormat="1" ht="13.5" spans="5:5">
      <c r="E9293" s="126"/>
    </row>
    <row r="9294" s="64" customFormat="1" ht="13.5" spans="5:5">
      <c r="E9294" s="126"/>
    </row>
    <row r="9295" s="64" customFormat="1" ht="13.5" spans="5:5">
      <c r="E9295" s="126"/>
    </row>
    <row r="9296" s="64" customFormat="1" ht="13.5" spans="5:5">
      <c r="E9296" s="126"/>
    </row>
    <row r="9297" s="64" customFormat="1" ht="13.5" spans="5:5">
      <c r="E9297" s="126"/>
    </row>
    <row r="9298" s="64" customFormat="1" ht="13.5" spans="5:5">
      <c r="E9298" s="126"/>
    </row>
    <row r="9299" s="64" customFormat="1" ht="13.5" spans="5:5">
      <c r="E9299" s="126"/>
    </row>
    <row r="9300" s="64" customFormat="1" ht="13.5" spans="5:5">
      <c r="E9300" s="126"/>
    </row>
    <row r="9301" s="64" customFormat="1" ht="13.5" spans="5:5">
      <c r="E9301" s="126"/>
    </row>
    <row r="9302" s="64" customFormat="1" ht="13.5" spans="5:5">
      <c r="E9302" s="126"/>
    </row>
    <row r="9303" s="64" customFormat="1" ht="13.5" spans="5:5">
      <c r="E9303" s="126"/>
    </row>
    <row r="9304" s="64" customFormat="1" ht="13.5" spans="5:5">
      <c r="E9304" s="126"/>
    </row>
    <row r="9305" s="64" customFormat="1" ht="13.5" spans="5:5">
      <c r="E9305" s="126"/>
    </row>
    <row r="9306" s="64" customFormat="1" ht="13.5" spans="5:5">
      <c r="E9306" s="126"/>
    </row>
    <row r="9307" s="64" customFormat="1" ht="13.5" spans="5:5">
      <c r="E9307" s="126"/>
    </row>
    <row r="9308" s="64" customFormat="1" ht="13.5" spans="5:5">
      <c r="E9308" s="126"/>
    </row>
    <row r="9309" s="64" customFormat="1" ht="13.5" spans="5:5">
      <c r="E9309" s="126"/>
    </row>
    <row r="9310" s="64" customFormat="1" ht="13.5" spans="5:5">
      <c r="E9310" s="126"/>
    </row>
    <row r="9311" s="64" customFormat="1" ht="13.5" spans="5:5">
      <c r="E9311" s="126"/>
    </row>
    <row r="9312" s="64" customFormat="1" ht="13.5" spans="5:5">
      <c r="E9312" s="126"/>
    </row>
    <row r="9313" s="64" customFormat="1" ht="13.5" spans="5:5">
      <c r="E9313" s="126"/>
    </row>
    <row r="9314" s="64" customFormat="1" ht="13.5" spans="5:5">
      <c r="E9314" s="126"/>
    </row>
    <row r="9315" s="64" customFormat="1" ht="13.5" spans="5:5">
      <c r="E9315" s="126"/>
    </row>
    <row r="9316" s="64" customFormat="1" ht="13.5" spans="5:5">
      <c r="E9316" s="126"/>
    </row>
    <row r="9317" s="64" customFormat="1" ht="13.5" spans="5:5">
      <c r="E9317" s="126"/>
    </row>
    <row r="9318" s="64" customFormat="1" ht="13.5" spans="5:5">
      <c r="E9318" s="126"/>
    </row>
    <row r="9319" s="64" customFormat="1" ht="13.5" spans="5:5">
      <c r="E9319" s="126"/>
    </row>
    <row r="9320" s="64" customFormat="1" ht="13.5" spans="5:5">
      <c r="E9320" s="126"/>
    </row>
    <row r="9321" s="64" customFormat="1" ht="13.5" spans="5:5">
      <c r="E9321" s="126"/>
    </row>
    <row r="9322" s="64" customFormat="1" ht="13.5" spans="5:5">
      <c r="E9322" s="126"/>
    </row>
    <row r="9323" s="64" customFormat="1" ht="13.5" spans="5:5">
      <c r="E9323" s="126"/>
    </row>
    <row r="9324" s="64" customFormat="1" ht="13.5" spans="5:5">
      <c r="E9324" s="126"/>
    </row>
    <row r="9325" s="64" customFormat="1" ht="13.5" spans="5:5">
      <c r="E9325" s="126"/>
    </row>
    <row r="9326" s="64" customFormat="1" ht="13.5" spans="5:5">
      <c r="E9326" s="126"/>
    </row>
    <row r="9327" s="64" customFormat="1" ht="13.5" spans="5:5">
      <c r="E9327" s="126"/>
    </row>
    <row r="9328" s="64" customFormat="1" ht="13.5" spans="5:5">
      <c r="E9328" s="126"/>
    </row>
    <row r="9329" s="64" customFormat="1" ht="13.5" spans="5:5">
      <c r="E9329" s="126"/>
    </row>
    <row r="9330" s="64" customFormat="1" ht="13.5" spans="5:5">
      <c r="E9330" s="126"/>
    </row>
    <row r="9331" s="64" customFormat="1" ht="13.5" spans="5:5">
      <c r="E9331" s="126"/>
    </row>
    <row r="9332" s="64" customFormat="1" ht="13.5" spans="5:5">
      <c r="E9332" s="126"/>
    </row>
    <row r="9333" s="64" customFormat="1" ht="13.5" spans="5:5">
      <c r="E9333" s="126"/>
    </row>
    <row r="9334" s="64" customFormat="1" ht="13.5" spans="5:5">
      <c r="E9334" s="126"/>
    </row>
    <row r="9335" s="64" customFormat="1" ht="13.5" spans="5:5">
      <c r="E9335" s="126"/>
    </row>
    <row r="9336" s="64" customFormat="1" ht="13.5" spans="5:5">
      <c r="E9336" s="126"/>
    </row>
    <row r="9337" s="64" customFormat="1" ht="13.5" spans="5:5">
      <c r="E9337" s="126"/>
    </row>
    <row r="9338" s="64" customFormat="1" ht="13.5" spans="5:5">
      <c r="E9338" s="126"/>
    </row>
    <row r="9339" s="64" customFormat="1" ht="13.5" spans="5:5">
      <c r="E9339" s="126"/>
    </row>
    <row r="9340" s="64" customFormat="1" ht="13.5" spans="5:5">
      <c r="E9340" s="126"/>
    </row>
    <row r="9341" s="64" customFormat="1" ht="13.5" spans="5:5">
      <c r="E9341" s="126"/>
    </row>
    <row r="9342" s="64" customFormat="1" ht="13.5" spans="5:5">
      <c r="E9342" s="126"/>
    </row>
    <row r="9343" s="64" customFormat="1" ht="13.5" spans="5:5">
      <c r="E9343" s="126"/>
    </row>
    <row r="9344" s="64" customFormat="1" ht="13.5" spans="5:5">
      <c r="E9344" s="126"/>
    </row>
    <row r="9345" s="64" customFormat="1" ht="13.5" spans="5:5">
      <c r="E9345" s="126"/>
    </row>
    <row r="9346" s="64" customFormat="1" ht="13.5" spans="5:5">
      <c r="E9346" s="126"/>
    </row>
    <row r="9347" s="64" customFormat="1" ht="13.5" spans="5:5">
      <c r="E9347" s="126"/>
    </row>
    <row r="9348" s="64" customFormat="1" ht="13.5" spans="5:5">
      <c r="E9348" s="126"/>
    </row>
    <row r="9349" s="64" customFormat="1" ht="13.5" spans="5:5">
      <c r="E9349" s="126"/>
    </row>
    <row r="9350" s="64" customFormat="1" ht="13.5" spans="5:5">
      <c r="E9350" s="126"/>
    </row>
    <row r="9351" s="64" customFormat="1" ht="13.5" spans="5:5">
      <c r="E9351" s="126"/>
    </row>
    <row r="9352" s="64" customFormat="1" ht="13.5" spans="5:5">
      <c r="E9352" s="126"/>
    </row>
    <row r="9353" s="64" customFormat="1" ht="13.5" spans="5:5">
      <c r="E9353" s="126"/>
    </row>
    <row r="9354" s="64" customFormat="1" ht="13.5" spans="5:5">
      <c r="E9354" s="126"/>
    </row>
    <row r="9355" s="64" customFormat="1" ht="13.5" spans="5:5">
      <c r="E9355" s="126"/>
    </row>
    <row r="9356" s="64" customFormat="1" ht="13.5" spans="5:5">
      <c r="E9356" s="126"/>
    </row>
    <row r="9357" s="64" customFormat="1" ht="13.5" spans="5:5">
      <c r="E9357" s="126"/>
    </row>
    <row r="9358" s="64" customFormat="1" ht="13.5" spans="5:5">
      <c r="E9358" s="126"/>
    </row>
    <row r="9359" s="64" customFormat="1" ht="13.5" spans="5:5">
      <c r="E9359" s="126"/>
    </row>
    <row r="9360" s="64" customFormat="1" ht="13.5" spans="5:5">
      <c r="E9360" s="126"/>
    </row>
    <row r="9361" s="64" customFormat="1" ht="13.5" spans="5:5">
      <c r="E9361" s="126"/>
    </row>
    <row r="9362" s="64" customFormat="1" ht="13.5" spans="5:5">
      <c r="E9362" s="126"/>
    </row>
    <row r="9363" s="64" customFormat="1" ht="13.5" spans="5:5">
      <c r="E9363" s="126"/>
    </row>
    <row r="9364" s="64" customFormat="1" ht="13.5" spans="5:5">
      <c r="E9364" s="126"/>
    </row>
    <row r="9365" s="64" customFormat="1" ht="13.5" spans="5:5">
      <c r="E9365" s="126"/>
    </row>
    <row r="9366" s="64" customFormat="1" ht="13.5" spans="5:5">
      <c r="E9366" s="126"/>
    </row>
    <row r="9367" s="64" customFormat="1" ht="13.5" spans="5:5">
      <c r="E9367" s="126"/>
    </row>
    <row r="9368" s="64" customFormat="1" ht="13.5" spans="5:5">
      <c r="E9368" s="126"/>
    </row>
    <row r="9369" s="64" customFormat="1" ht="13.5" spans="5:5">
      <c r="E9369" s="126"/>
    </row>
    <row r="9370" s="64" customFormat="1" ht="13.5" spans="5:5">
      <c r="E9370" s="126"/>
    </row>
    <row r="9371" s="64" customFormat="1" ht="13.5" spans="5:5">
      <c r="E9371" s="126"/>
    </row>
    <row r="9372" s="64" customFormat="1" ht="13.5" spans="5:5">
      <c r="E9372" s="126"/>
    </row>
    <row r="9373" s="64" customFormat="1" ht="13.5" spans="5:5">
      <c r="E9373" s="126"/>
    </row>
    <row r="9374" s="64" customFormat="1" ht="13.5" spans="5:5">
      <c r="E9374" s="126"/>
    </row>
    <row r="9375" s="64" customFormat="1" ht="13.5" spans="5:5">
      <c r="E9375" s="126"/>
    </row>
    <row r="9376" s="64" customFormat="1" ht="13.5" spans="5:5">
      <c r="E9376" s="126"/>
    </row>
    <row r="9377" s="64" customFormat="1" ht="13.5" spans="5:5">
      <c r="E9377" s="126"/>
    </row>
    <row r="9378" s="64" customFormat="1" ht="13.5" spans="5:5">
      <c r="E9378" s="126"/>
    </row>
    <row r="9379" s="64" customFormat="1" ht="13.5" spans="5:5">
      <c r="E9379" s="126"/>
    </row>
    <row r="9380" s="64" customFormat="1" ht="13.5" spans="5:5">
      <c r="E9380" s="126"/>
    </row>
    <row r="9381" s="64" customFormat="1" ht="13.5" spans="5:5">
      <c r="E9381" s="126"/>
    </row>
    <row r="9382" s="64" customFormat="1" ht="13.5" spans="5:5">
      <c r="E9382" s="126"/>
    </row>
    <row r="9383" s="64" customFormat="1" ht="13.5" spans="5:5">
      <c r="E9383" s="126"/>
    </row>
    <row r="9384" s="64" customFormat="1" ht="13.5" spans="5:5">
      <c r="E9384" s="126"/>
    </row>
    <row r="9385" s="64" customFormat="1" ht="13.5" spans="5:5">
      <c r="E9385" s="126"/>
    </row>
    <row r="9386" s="64" customFormat="1" ht="13.5" spans="5:5">
      <c r="E9386" s="126"/>
    </row>
    <row r="9387" s="64" customFormat="1" ht="13.5" spans="5:5">
      <c r="E9387" s="126"/>
    </row>
    <row r="9388" s="64" customFormat="1" ht="13.5" spans="5:5">
      <c r="E9388" s="126"/>
    </row>
    <row r="9389" s="64" customFormat="1" ht="13.5" spans="5:5">
      <c r="E9389" s="126"/>
    </row>
    <row r="9390" s="64" customFormat="1" ht="13.5" spans="5:5">
      <c r="E9390" s="126"/>
    </row>
    <row r="9391" s="64" customFormat="1" ht="13.5" spans="5:5">
      <c r="E9391" s="126"/>
    </row>
    <row r="9392" s="64" customFormat="1" ht="13.5" spans="5:5">
      <c r="E9392" s="126"/>
    </row>
    <row r="9393" s="64" customFormat="1" ht="13.5" spans="5:5">
      <c r="E9393" s="126"/>
    </row>
    <row r="9394" s="64" customFormat="1" ht="13.5" spans="5:5">
      <c r="E9394" s="126"/>
    </row>
    <row r="9395" s="64" customFormat="1" ht="13.5" spans="5:5">
      <c r="E9395" s="126"/>
    </row>
    <row r="9396" s="64" customFormat="1" ht="13.5" spans="5:5">
      <c r="E9396" s="126"/>
    </row>
    <row r="9397" s="64" customFormat="1" ht="13.5" spans="5:5">
      <c r="E9397" s="126"/>
    </row>
    <row r="9398" s="64" customFormat="1" ht="13.5" spans="5:5">
      <c r="E9398" s="126"/>
    </row>
    <row r="9399" s="64" customFormat="1" ht="13.5" spans="5:5">
      <c r="E9399" s="126"/>
    </row>
    <row r="9400" s="64" customFormat="1" ht="13.5" spans="5:5">
      <c r="E9400" s="126"/>
    </row>
    <row r="9401" s="64" customFormat="1" ht="13.5" spans="5:5">
      <c r="E9401" s="126"/>
    </row>
    <row r="9402" s="64" customFormat="1" ht="13.5" spans="5:5">
      <c r="E9402" s="126"/>
    </row>
    <row r="9403" s="64" customFormat="1" ht="13.5" spans="5:5">
      <c r="E9403" s="126"/>
    </row>
    <row r="9404" s="64" customFormat="1" ht="13.5" spans="5:5">
      <c r="E9404" s="126"/>
    </row>
    <row r="9405" s="64" customFormat="1" ht="13.5" spans="5:5">
      <c r="E9405" s="126"/>
    </row>
    <row r="9406" s="64" customFormat="1" ht="13.5" spans="5:5">
      <c r="E9406" s="126"/>
    </row>
    <row r="9407" s="64" customFormat="1" ht="13.5" spans="5:5">
      <c r="E9407" s="126"/>
    </row>
    <row r="9408" s="64" customFormat="1" ht="13.5" spans="5:5">
      <c r="E9408" s="126"/>
    </row>
    <row r="9409" s="64" customFormat="1" ht="13.5" spans="5:5">
      <c r="E9409" s="126"/>
    </row>
    <row r="9410" s="64" customFormat="1" ht="13.5" spans="5:5">
      <c r="E9410" s="126"/>
    </row>
    <row r="9411" s="64" customFormat="1" ht="13.5" spans="5:5">
      <c r="E9411" s="126"/>
    </row>
    <row r="9412" s="64" customFormat="1" ht="13.5" spans="5:5">
      <c r="E9412" s="126"/>
    </row>
    <row r="9413" s="64" customFormat="1" ht="13.5" spans="5:5">
      <c r="E9413" s="126"/>
    </row>
    <row r="9414" s="64" customFormat="1" ht="13.5" spans="5:5">
      <c r="E9414" s="126"/>
    </row>
    <row r="9415" s="64" customFormat="1" ht="13.5" spans="5:5">
      <c r="E9415" s="126"/>
    </row>
    <row r="9416" s="64" customFormat="1" ht="13.5" spans="5:5">
      <c r="E9416" s="126"/>
    </row>
    <row r="9417" s="64" customFormat="1" ht="13.5" spans="5:5">
      <c r="E9417" s="126"/>
    </row>
    <row r="9418" s="64" customFormat="1" ht="13.5" spans="5:5">
      <c r="E9418" s="126"/>
    </row>
    <row r="9419" s="64" customFormat="1" ht="13.5" spans="5:5">
      <c r="E9419" s="126"/>
    </row>
    <row r="9420" s="64" customFormat="1" ht="13.5" spans="5:5">
      <c r="E9420" s="126"/>
    </row>
    <row r="9421" s="64" customFormat="1" ht="13.5" spans="5:5">
      <c r="E9421" s="126"/>
    </row>
    <row r="9422" s="64" customFormat="1" ht="13.5" spans="5:5">
      <c r="E9422" s="126"/>
    </row>
    <row r="9423" s="64" customFormat="1" ht="13.5" spans="5:5">
      <c r="E9423" s="126"/>
    </row>
    <row r="9424" s="64" customFormat="1" ht="13.5" spans="5:5">
      <c r="E9424" s="126"/>
    </row>
    <row r="9425" s="64" customFormat="1" ht="13.5" spans="5:5">
      <c r="E9425" s="126"/>
    </row>
    <row r="9426" s="64" customFormat="1" ht="13.5" spans="5:5">
      <c r="E9426" s="126"/>
    </row>
    <row r="9427" s="64" customFormat="1" ht="13.5" spans="5:5">
      <c r="E9427" s="126"/>
    </row>
    <row r="9428" s="64" customFormat="1" ht="13.5" spans="5:5">
      <c r="E9428" s="126"/>
    </row>
    <row r="9429" s="64" customFormat="1" ht="13.5" spans="5:5">
      <c r="E9429" s="126"/>
    </row>
    <row r="9430" s="64" customFormat="1" ht="13.5" spans="5:5">
      <c r="E9430" s="126"/>
    </row>
    <row r="9431" s="64" customFormat="1" ht="13.5" spans="5:5">
      <c r="E9431" s="126"/>
    </row>
    <row r="9432" s="64" customFormat="1" ht="13.5" spans="5:5">
      <c r="E9432" s="126"/>
    </row>
    <row r="9433" s="64" customFormat="1" ht="13.5" spans="5:5">
      <c r="E9433" s="126"/>
    </row>
    <row r="9434" s="64" customFormat="1" ht="13.5" spans="5:5">
      <c r="E9434" s="126"/>
    </row>
    <row r="9435" s="64" customFormat="1" ht="13.5" spans="5:5">
      <c r="E9435" s="126"/>
    </row>
    <row r="9436" s="64" customFormat="1" ht="13.5" spans="5:5">
      <c r="E9436" s="126"/>
    </row>
    <row r="9437" s="64" customFormat="1" ht="13.5" spans="5:5">
      <c r="E9437" s="126"/>
    </row>
    <row r="9438" s="64" customFormat="1" ht="13.5" spans="5:5">
      <c r="E9438" s="126"/>
    </row>
    <row r="9439" s="64" customFormat="1" ht="13.5" spans="5:5">
      <c r="E9439" s="126"/>
    </row>
    <row r="9440" s="64" customFormat="1" ht="13.5" spans="5:5">
      <c r="E9440" s="126"/>
    </row>
    <row r="9441" s="64" customFormat="1" ht="13.5" spans="5:5">
      <c r="E9441" s="126"/>
    </row>
    <row r="9442" s="64" customFormat="1" ht="13.5" spans="5:5">
      <c r="E9442" s="126"/>
    </row>
    <row r="9443" s="64" customFormat="1" ht="13.5" spans="5:5">
      <c r="E9443" s="126"/>
    </row>
    <row r="9444" s="64" customFormat="1" ht="13.5" spans="5:5">
      <c r="E9444" s="126"/>
    </row>
    <row r="9445" s="64" customFormat="1" ht="13.5" spans="5:5">
      <c r="E9445" s="126"/>
    </row>
    <row r="9446" s="64" customFormat="1" ht="13.5" spans="5:5">
      <c r="E9446" s="126"/>
    </row>
    <row r="9447" s="64" customFormat="1" ht="13.5" spans="5:5">
      <c r="E9447" s="126"/>
    </row>
    <row r="9448" s="64" customFormat="1" ht="13.5" spans="5:5">
      <c r="E9448" s="126"/>
    </row>
    <row r="9449" s="64" customFormat="1" ht="13.5" spans="5:5">
      <c r="E9449" s="126"/>
    </row>
    <row r="9450" s="64" customFormat="1" ht="13.5" spans="5:5">
      <c r="E9450" s="126"/>
    </row>
    <row r="9451" s="64" customFormat="1" ht="13.5" spans="5:5">
      <c r="E9451" s="126"/>
    </row>
    <row r="9452" s="64" customFormat="1" ht="13.5" spans="5:5">
      <c r="E9452" s="126"/>
    </row>
    <row r="9453" s="64" customFormat="1" ht="13.5" spans="5:5">
      <c r="E9453" s="126"/>
    </row>
    <row r="9454" s="64" customFormat="1" ht="13.5" spans="5:5">
      <c r="E9454" s="126"/>
    </row>
    <row r="9455" s="64" customFormat="1" ht="13.5" spans="5:5">
      <c r="E9455" s="126"/>
    </row>
    <row r="9456" s="64" customFormat="1" ht="13.5" spans="5:5">
      <c r="E9456" s="126"/>
    </row>
    <row r="9457" s="64" customFormat="1" ht="13.5" spans="5:5">
      <c r="E9457" s="126"/>
    </row>
    <row r="9458" s="64" customFormat="1" ht="13.5" spans="5:5">
      <c r="E9458" s="126"/>
    </row>
    <row r="9459" s="64" customFormat="1" ht="13.5" spans="5:5">
      <c r="E9459" s="126"/>
    </row>
    <row r="9460" s="64" customFormat="1" ht="13.5" spans="5:5">
      <c r="E9460" s="126"/>
    </row>
    <row r="9461" s="64" customFormat="1" ht="13.5" spans="5:5">
      <c r="E9461" s="126"/>
    </row>
    <row r="9462" s="64" customFormat="1" ht="13.5" spans="5:5">
      <c r="E9462" s="126"/>
    </row>
    <row r="9463" s="64" customFormat="1" ht="13.5" spans="5:5">
      <c r="E9463" s="126"/>
    </row>
    <row r="9464" s="64" customFormat="1" ht="13.5" spans="5:5">
      <c r="E9464" s="126"/>
    </row>
    <row r="9465" s="64" customFormat="1" ht="13.5" spans="5:5">
      <c r="E9465" s="126"/>
    </row>
    <row r="9466" s="64" customFormat="1" ht="13.5" spans="5:5">
      <c r="E9466" s="126"/>
    </row>
    <row r="9467" s="64" customFormat="1" ht="13.5" spans="5:5">
      <c r="E9467" s="126"/>
    </row>
    <row r="9468" s="64" customFormat="1" ht="13.5" spans="5:5">
      <c r="E9468" s="126"/>
    </row>
    <row r="9469" s="64" customFormat="1" ht="13.5" spans="5:5">
      <c r="E9469" s="126"/>
    </row>
    <row r="9470" s="64" customFormat="1" ht="13.5" spans="5:5">
      <c r="E9470" s="126"/>
    </row>
    <row r="9471" s="64" customFormat="1" ht="13.5" spans="5:5">
      <c r="E9471" s="126"/>
    </row>
    <row r="9472" s="64" customFormat="1" ht="13.5" spans="5:5">
      <c r="E9472" s="126"/>
    </row>
    <row r="9473" s="64" customFormat="1" ht="13.5" spans="5:5">
      <c r="E9473" s="126"/>
    </row>
    <row r="9474" s="64" customFormat="1" ht="13.5" spans="5:5">
      <c r="E9474" s="126"/>
    </row>
    <row r="9475" s="64" customFormat="1" ht="13.5" spans="5:5">
      <c r="E9475" s="126"/>
    </row>
    <row r="9476" s="64" customFormat="1" ht="13.5" spans="5:5">
      <c r="E9476" s="126"/>
    </row>
    <row r="9477" s="64" customFormat="1" ht="13.5" spans="5:5">
      <c r="E9477" s="126"/>
    </row>
    <row r="9478" s="64" customFormat="1" ht="13.5" spans="5:5">
      <c r="E9478" s="126"/>
    </row>
    <row r="9479" s="64" customFormat="1" ht="13.5" spans="5:5">
      <c r="E9479" s="126"/>
    </row>
    <row r="9480" s="64" customFormat="1" ht="13.5" spans="5:5">
      <c r="E9480" s="126"/>
    </row>
    <row r="9481" s="64" customFormat="1" ht="13.5" spans="5:5">
      <c r="E9481" s="126"/>
    </row>
    <row r="9482" s="64" customFormat="1" ht="13.5" spans="5:5">
      <c r="E9482" s="126"/>
    </row>
    <row r="9483" s="64" customFormat="1" ht="13.5" spans="5:5">
      <c r="E9483" s="126"/>
    </row>
    <row r="9484" s="64" customFormat="1" ht="13.5" spans="5:5">
      <c r="E9484" s="126"/>
    </row>
    <row r="9485" s="64" customFormat="1" ht="13.5" spans="5:5">
      <c r="E9485" s="126"/>
    </row>
    <row r="9486" s="64" customFormat="1" ht="13.5" spans="5:5">
      <c r="E9486" s="126"/>
    </row>
    <row r="9487" s="64" customFormat="1" ht="13.5" spans="5:5">
      <c r="E9487" s="126"/>
    </row>
    <row r="9488" s="64" customFormat="1" ht="13.5" spans="5:5">
      <c r="E9488" s="126"/>
    </row>
    <row r="9489" s="64" customFormat="1" ht="13.5" spans="5:5">
      <c r="E9489" s="126"/>
    </row>
    <row r="9490" s="64" customFormat="1" ht="13.5" spans="5:5">
      <c r="E9490" s="126"/>
    </row>
    <row r="9491" s="64" customFormat="1" ht="13.5" spans="5:5">
      <c r="E9491" s="126"/>
    </row>
    <row r="9492" s="64" customFormat="1" ht="13.5" spans="5:5">
      <c r="E9492" s="126"/>
    </row>
    <row r="9493" s="64" customFormat="1" ht="13.5" spans="5:5">
      <c r="E9493" s="126"/>
    </row>
    <row r="9494" s="64" customFormat="1" ht="13.5" spans="5:5">
      <c r="E9494" s="126"/>
    </row>
    <row r="9495" s="64" customFormat="1" ht="13.5" spans="5:5">
      <c r="E9495" s="126"/>
    </row>
    <row r="9496" s="64" customFormat="1" ht="13.5" spans="5:5">
      <c r="E9496" s="126"/>
    </row>
    <row r="9497" s="64" customFormat="1" ht="13.5" spans="5:5">
      <c r="E9497" s="126"/>
    </row>
    <row r="9498" s="64" customFormat="1" ht="13.5" spans="5:5">
      <c r="E9498" s="126"/>
    </row>
    <row r="9499" s="64" customFormat="1" ht="13.5" spans="5:5">
      <c r="E9499" s="126"/>
    </row>
    <row r="9500" s="64" customFormat="1" ht="13.5" spans="5:5">
      <c r="E9500" s="126"/>
    </row>
    <row r="9501" s="64" customFormat="1" ht="13.5" spans="5:5">
      <c r="E9501" s="126"/>
    </row>
    <row r="9502" s="64" customFormat="1" ht="13.5" spans="5:5">
      <c r="E9502" s="126"/>
    </row>
    <row r="9503" s="64" customFormat="1" ht="13.5" spans="5:5">
      <c r="E9503" s="126"/>
    </row>
    <row r="9504" s="64" customFormat="1" ht="13.5" spans="5:5">
      <c r="E9504" s="126"/>
    </row>
    <row r="9505" s="64" customFormat="1" ht="13.5" spans="5:5">
      <c r="E9505" s="126"/>
    </row>
    <row r="9506" s="64" customFormat="1" ht="13.5" spans="5:5">
      <c r="E9506" s="126"/>
    </row>
    <row r="9507" s="64" customFormat="1" ht="13.5" spans="5:5">
      <c r="E9507" s="126"/>
    </row>
    <row r="9508" s="64" customFormat="1" ht="13.5" spans="5:5">
      <c r="E9508" s="126"/>
    </row>
    <row r="9509" s="64" customFormat="1" ht="13.5" spans="5:5">
      <c r="E9509" s="126"/>
    </row>
    <row r="9510" s="64" customFormat="1" ht="13.5" spans="5:5">
      <c r="E9510" s="126"/>
    </row>
    <row r="9511" s="64" customFormat="1" ht="13.5" spans="5:5">
      <c r="E9511" s="126"/>
    </row>
    <row r="9512" s="64" customFormat="1" ht="13.5" spans="5:5">
      <c r="E9512" s="126"/>
    </row>
    <row r="9513" s="64" customFormat="1" ht="13.5" spans="5:5">
      <c r="E9513" s="126"/>
    </row>
    <row r="9514" s="64" customFormat="1" ht="13.5" spans="5:5">
      <c r="E9514" s="126"/>
    </row>
    <row r="9515" s="64" customFormat="1" ht="13.5" spans="5:5">
      <c r="E9515" s="126"/>
    </row>
    <row r="9516" s="64" customFormat="1" ht="13.5" spans="5:5">
      <c r="E9516" s="126"/>
    </row>
    <row r="9517" s="64" customFormat="1" ht="13.5" spans="5:5">
      <c r="E9517" s="126"/>
    </row>
    <row r="9518" s="64" customFormat="1" ht="13.5" spans="5:5">
      <c r="E9518" s="126"/>
    </row>
    <row r="9519" s="64" customFormat="1" ht="13.5" spans="5:5">
      <c r="E9519" s="126"/>
    </row>
    <row r="9520" s="64" customFormat="1" ht="13.5" spans="5:5">
      <c r="E9520" s="126"/>
    </row>
    <row r="9521" s="64" customFormat="1" ht="13.5" spans="5:5">
      <c r="E9521" s="126"/>
    </row>
    <row r="9522" s="64" customFormat="1" ht="13.5" spans="5:5">
      <c r="E9522" s="126"/>
    </row>
    <row r="9523" s="64" customFormat="1" ht="13.5" spans="5:5">
      <c r="E9523" s="126"/>
    </row>
    <row r="9524" s="64" customFormat="1" ht="13.5" spans="5:5">
      <c r="E9524" s="126"/>
    </row>
    <row r="9525" s="64" customFormat="1" ht="13.5" spans="5:5">
      <c r="E9525" s="126"/>
    </row>
    <row r="9526" s="64" customFormat="1" ht="13.5" spans="5:5">
      <c r="E9526" s="126"/>
    </row>
    <row r="9527" s="64" customFormat="1" ht="13.5" spans="5:5">
      <c r="E9527" s="126"/>
    </row>
    <row r="9528" s="64" customFormat="1" ht="13.5" spans="5:5">
      <c r="E9528" s="126"/>
    </row>
    <row r="9529" s="64" customFormat="1" ht="13.5" spans="5:5">
      <c r="E9529" s="126"/>
    </row>
    <row r="9530" s="64" customFormat="1" ht="13.5" spans="5:5">
      <c r="E9530" s="126"/>
    </row>
    <row r="9531" s="64" customFormat="1" ht="13.5" spans="5:5">
      <c r="E9531" s="126"/>
    </row>
    <row r="9532" s="64" customFormat="1" ht="13.5" spans="5:5">
      <c r="E9532" s="126"/>
    </row>
    <row r="9533" s="64" customFormat="1" ht="13.5" spans="5:5">
      <c r="E9533" s="126"/>
    </row>
    <row r="9534" s="64" customFormat="1" ht="13.5" spans="5:5">
      <c r="E9534" s="126"/>
    </row>
    <row r="9535" s="64" customFormat="1" ht="13.5" spans="5:5">
      <c r="E9535" s="126"/>
    </row>
    <row r="9536" s="64" customFormat="1" ht="13.5" spans="5:5">
      <c r="E9536" s="126"/>
    </row>
    <row r="9537" s="64" customFormat="1" ht="13.5" spans="5:5">
      <c r="E9537" s="126"/>
    </row>
    <row r="9538" s="64" customFormat="1" ht="13.5" spans="5:5">
      <c r="E9538" s="126"/>
    </row>
    <row r="9539" s="64" customFormat="1" ht="13.5" spans="5:5">
      <c r="E9539" s="126"/>
    </row>
    <row r="9540" s="64" customFormat="1" ht="13.5" spans="5:5">
      <c r="E9540" s="126"/>
    </row>
    <row r="9541" s="64" customFormat="1" ht="13.5" spans="5:5">
      <c r="E9541" s="126"/>
    </row>
    <row r="9542" s="64" customFormat="1" ht="13.5" spans="5:5">
      <c r="E9542" s="126"/>
    </row>
    <row r="9543" s="64" customFormat="1" ht="13.5" spans="5:5">
      <c r="E9543" s="126"/>
    </row>
    <row r="9544" s="64" customFormat="1" ht="13.5" spans="5:5">
      <c r="E9544" s="126"/>
    </row>
    <row r="9545" s="64" customFormat="1" ht="13.5" spans="5:5">
      <c r="E9545" s="126"/>
    </row>
    <row r="9546" s="64" customFormat="1" ht="13.5" spans="5:5">
      <c r="E9546" s="126"/>
    </row>
    <row r="9547" s="64" customFormat="1" ht="13.5" spans="5:5">
      <c r="E9547" s="126"/>
    </row>
    <row r="9548" s="64" customFormat="1" ht="13.5" spans="5:5">
      <c r="E9548" s="126"/>
    </row>
    <row r="9549" s="64" customFormat="1" ht="13.5" spans="5:5">
      <c r="E9549" s="126"/>
    </row>
    <row r="9550" s="64" customFormat="1" ht="13.5" spans="5:5">
      <c r="E9550" s="126"/>
    </row>
    <row r="9551" s="64" customFormat="1" ht="13.5" spans="5:5">
      <c r="E9551" s="126"/>
    </row>
    <row r="9552" s="64" customFormat="1" ht="13.5" spans="5:5">
      <c r="E9552" s="126"/>
    </row>
    <row r="9553" s="64" customFormat="1" ht="13.5" spans="5:5">
      <c r="E9553" s="126"/>
    </row>
    <row r="9554" s="64" customFormat="1" ht="13.5" spans="5:5">
      <c r="E9554" s="126"/>
    </row>
    <row r="9555" s="64" customFormat="1" ht="13.5" spans="5:5">
      <c r="E9555" s="126"/>
    </row>
    <row r="9556" s="64" customFormat="1" ht="13.5" spans="5:5">
      <c r="E9556" s="126"/>
    </row>
    <row r="9557" s="64" customFormat="1" ht="13.5" spans="5:5">
      <c r="E9557" s="126"/>
    </row>
    <row r="9558" s="64" customFormat="1" ht="13.5" spans="5:5">
      <c r="E9558" s="126"/>
    </row>
    <row r="9559" s="64" customFormat="1" ht="13.5" spans="5:5">
      <c r="E9559" s="126"/>
    </row>
    <row r="9560" s="64" customFormat="1" ht="13.5" spans="5:5">
      <c r="E9560" s="126"/>
    </row>
    <row r="9561" s="64" customFormat="1" ht="13.5" spans="5:5">
      <c r="E9561" s="126"/>
    </row>
    <row r="9562" s="64" customFormat="1" ht="13.5" spans="5:5">
      <c r="E9562" s="126"/>
    </row>
    <row r="9563" s="64" customFormat="1" ht="13.5" spans="5:5">
      <c r="E9563" s="126"/>
    </row>
    <row r="9564" s="64" customFormat="1" ht="13.5" spans="5:5">
      <c r="E9564" s="126"/>
    </row>
    <row r="9565" s="64" customFormat="1" ht="13.5" spans="5:5">
      <c r="E9565" s="126"/>
    </row>
    <row r="9566" s="64" customFormat="1" ht="13.5" spans="5:5">
      <c r="E9566" s="126"/>
    </row>
    <row r="9567" s="64" customFormat="1" ht="13.5" spans="5:5">
      <c r="E9567" s="126"/>
    </row>
    <row r="9568" s="64" customFormat="1" ht="13.5" spans="5:5">
      <c r="E9568" s="126"/>
    </row>
    <row r="9569" s="64" customFormat="1" ht="13.5" spans="5:5">
      <c r="E9569" s="126"/>
    </row>
    <row r="9570" s="64" customFormat="1" ht="13.5" spans="5:5">
      <c r="E9570" s="126"/>
    </row>
    <row r="9571" s="64" customFormat="1" ht="13.5" spans="5:5">
      <c r="E9571" s="126"/>
    </row>
    <row r="9572" s="64" customFormat="1" ht="13.5" spans="5:5">
      <c r="E9572" s="126"/>
    </row>
    <row r="9573" s="64" customFormat="1" ht="13.5" spans="5:5">
      <c r="E9573" s="126"/>
    </row>
    <row r="9574" s="64" customFormat="1" ht="13.5" spans="5:5">
      <c r="E9574" s="126"/>
    </row>
    <row r="9575" s="64" customFormat="1" ht="13.5" spans="5:5">
      <c r="E9575" s="126"/>
    </row>
    <row r="9576" s="64" customFormat="1" ht="13.5" spans="5:5">
      <c r="E9576" s="126"/>
    </row>
    <row r="9577" s="64" customFormat="1" ht="13.5" spans="5:5">
      <c r="E9577" s="126"/>
    </row>
    <row r="9578" s="64" customFormat="1" ht="13.5" spans="5:5">
      <c r="E9578" s="126"/>
    </row>
    <row r="9579" s="64" customFormat="1" ht="13.5" spans="5:5">
      <c r="E9579" s="126"/>
    </row>
    <row r="9580" s="64" customFormat="1" ht="13.5" spans="5:5">
      <c r="E9580" s="126"/>
    </row>
    <row r="9581" s="64" customFormat="1" ht="13.5" spans="5:5">
      <c r="E9581" s="126"/>
    </row>
    <row r="9582" s="64" customFormat="1" ht="13.5" spans="5:5">
      <c r="E9582" s="126"/>
    </row>
    <row r="9583" s="64" customFormat="1" ht="13.5" spans="5:5">
      <c r="E9583" s="126"/>
    </row>
    <row r="9584" s="64" customFormat="1" ht="13.5" spans="5:5">
      <c r="E9584" s="126"/>
    </row>
    <row r="9585" s="64" customFormat="1" ht="13.5" spans="5:5">
      <c r="E9585" s="126"/>
    </row>
    <row r="9586" s="64" customFormat="1" ht="13.5" spans="5:5">
      <c r="E9586" s="126"/>
    </row>
    <row r="9587" s="64" customFormat="1" ht="13.5" spans="5:5">
      <c r="E9587" s="126"/>
    </row>
    <row r="9588" s="64" customFormat="1" ht="13.5" spans="5:5">
      <c r="E9588" s="126"/>
    </row>
    <row r="9589" s="64" customFormat="1" ht="13.5" spans="5:5">
      <c r="E9589" s="126"/>
    </row>
    <row r="9590" s="64" customFormat="1" ht="13.5" spans="5:5">
      <c r="E9590" s="126"/>
    </row>
    <row r="9591" s="64" customFormat="1" ht="13.5" spans="5:5">
      <c r="E9591" s="126"/>
    </row>
    <row r="9592" s="64" customFormat="1" ht="13.5" spans="5:5">
      <c r="E9592" s="126"/>
    </row>
    <row r="9593" s="64" customFormat="1" ht="13.5" spans="5:5">
      <c r="E9593" s="126"/>
    </row>
    <row r="9594" s="64" customFormat="1" ht="13.5" spans="5:5">
      <c r="E9594" s="126"/>
    </row>
    <row r="9595" s="64" customFormat="1" ht="13.5" spans="5:5">
      <c r="E9595" s="126"/>
    </row>
    <row r="9596" s="64" customFormat="1" ht="13.5" spans="5:5">
      <c r="E9596" s="126"/>
    </row>
    <row r="9597" s="64" customFormat="1" ht="13.5" spans="5:5">
      <c r="E9597" s="126"/>
    </row>
    <row r="9598" s="64" customFormat="1" ht="13.5" spans="5:5">
      <c r="E9598" s="126"/>
    </row>
    <row r="9599" s="64" customFormat="1" ht="13.5" spans="5:5">
      <c r="E9599" s="126"/>
    </row>
    <row r="9600" s="64" customFormat="1" ht="13.5" spans="5:5">
      <c r="E9600" s="126"/>
    </row>
    <row r="9601" s="64" customFormat="1" ht="13.5" spans="5:5">
      <c r="E9601" s="126"/>
    </row>
    <row r="9602" s="64" customFormat="1" ht="13.5" spans="5:5">
      <c r="E9602" s="126"/>
    </row>
    <row r="9603" s="64" customFormat="1" ht="13.5" spans="5:5">
      <c r="E9603" s="126"/>
    </row>
    <row r="9604" s="64" customFormat="1" ht="13.5" spans="5:5">
      <c r="E9604" s="126"/>
    </row>
    <row r="9605" s="64" customFormat="1" ht="13.5" spans="5:5">
      <c r="E9605" s="126"/>
    </row>
    <row r="9606" s="64" customFormat="1" ht="13.5" spans="5:5">
      <c r="E9606" s="126"/>
    </row>
    <row r="9607" s="64" customFormat="1" ht="13.5" spans="5:5">
      <c r="E9607" s="126"/>
    </row>
    <row r="9608" s="64" customFormat="1" ht="13.5" spans="5:5">
      <c r="E9608" s="126"/>
    </row>
    <row r="9609" s="64" customFormat="1" ht="13.5" spans="5:5">
      <c r="E9609" s="126"/>
    </row>
    <row r="9610" s="64" customFormat="1" ht="13.5" spans="5:5">
      <c r="E9610" s="126"/>
    </row>
    <row r="9611" s="64" customFormat="1" ht="13.5" spans="5:5">
      <c r="E9611" s="126"/>
    </row>
    <row r="9612" s="64" customFormat="1" ht="13.5" spans="5:5">
      <c r="E9612" s="126"/>
    </row>
    <row r="9613" s="64" customFormat="1" ht="13.5" spans="5:5">
      <c r="E9613" s="126"/>
    </row>
    <row r="9614" s="64" customFormat="1" ht="13.5" spans="5:5">
      <c r="E9614" s="126"/>
    </row>
    <row r="9615" s="64" customFormat="1" ht="13.5" spans="5:5">
      <c r="E9615" s="126"/>
    </row>
    <row r="9616" s="64" customFormat="1" ht="13.5" spans="5:5">
      <c r="E9616" s="126"/>
    </row>
    <row r="9617" s="64" customFormat="1" ht="13.5" spans="5:5">
      <c r="E9617" s="126"/>
    </row>
    <row r="9618" s="64" customFormat="1" ht="13.5" spans="5:5">
      <c r="E9618" s="126"/>
    </row>
    <row r="9619" s="64" customFormat="1" ht="13.5" spans="5:5">
      <c r="E9619" s="126"/>
    </row>
    <row r="9620" s="64" customFormat="1" ht="13.5" spans="5:5">
      <c r="E9620" s="126"/>
    </row>
    <row r="9621" s="64" customFormat="1" ht="13.5" spans="5:5">
      <c r="E9621" s="126"/>
    </row>
    <row r="9622" s="64" customFormat="1" ht="13.5" spans="5:5">
      <c r="E9622" s="126"/>
    </row>
    <row r="9623" s="64" customFormat="1" ht="13.5" spans="5:5">
      <c r="E9623" s="126"/>
    </row>
    <row r="9624" s="64" customFormat="1" ht="13.5" spans="5:5">
      <c r="E9624" s="126"/>
    </row>
    <row r="9625" s="64" customFormat="1" ht="13.5" spans="5:5">
      <c r="E9625" s="126"/>
    </row>
    <row r="9626" s="64" customFormat="1" ht="13.5" spans="5:5">
      <c r="E9626" s="126"/>
    </row>
    <row r="9627" s="64" customFormat="1" ht="13.5" spans="5:5">
      <c r="E9627" s="126"/>
    </row>
    <row r="9628" s="64" customFormat="1" ht="13.5" spans="5:5">
      <c r="E9628" s="126"/>
    </row>
    <row r="9629" s="64" customFormat="1" ht="13.5" spans="5:5">
      <c r="E9629" s="126"/>
    </row>
    <row r="9630" s="64" customFormat="1" ht="13.5" spans="5:5">
      <c r="E9630" s="126"/>
    </row>
    <row r="9631" s="64" customFormat="1" ht="13.5" spans="5:5">
      <c r="E9631" s="126"/>
    </row>
    <row r="9632" s="64" customFormat="1" ht="13.5" spans="5:5">
      <c r="E9632" s="126"/>
    </row>
    <row r="9633" s="64" customFormat="1" ht="13.5" spans="5:5">
      <c r="E9633" s="126"/>
    </row>
    <row r="9634" s="64" customFormat="1" ht="13.5" spans="5:5">
      <c r="E9634" s="126"/>
    </row>
    <row r="9635" s="64" customFormat="1" ht="13.5" spans="5:5">
      <c r="E9635" s="126"/>
    </row>
    <row r="9636" s="64" customFormat="1" ht="13.5" spans="5:5">
      <c r="E9636" s="126"/>
    </row>
    <row r="9637" s="64" customFormat="1" ht="13.5" spans="5:5">
      <c r="E9637" s="126"/>
    </row>
    <row r="9638" s="64" customFormat="1" ht="13.5" spans="5:5">
      <c r="E9638" s="126"/>
    </row>
    <row r="9639" s="64" customFormat="1" ht="13.5" spans="5:5">
      <c r="E9639" s="126"/>
    </row>
    <row r="9640" s="64" customFormat="1" ht="13.5" spans="5:5">
      <c r="E9640" s="126"/>
    </row>
    <row r="9641" s="64" customFormat="1" ht="13.5" spans="5:5">
      <c r="E9641" s="126"/>
    </row>
    <row r="9642" s="64" customFormat="1" ht="13.5" spans="5:5">
      <c r="E9642" s="126"/>
    </row>
    <row r="9643" s="64" customFormat="1" ht="13.5" spans="5:5">
      <c r="E9643" s="126"/>
    </row>
    <row r="9644" s="64" customFormat="1" ht="13.5" spans="5:5">
      <c r="E9644" s="126"/>
    </row>
    <row r="9645" s="64" customFormat="1" ht="13.5" spans="5:5">
      <c r="E9645" s="126"/>
    </row>
    <row r="9646" s="64" customFormat="1" ht="13.5" spans="5:5">
      <c r="E9646" s="126"/>
    </row>
    <row r="9647" s="64" customFormat="1" ht="13.5" spans="5:5">
      <c r="E9647" s="126"/>
    </row>
    <row r="9648" s="64" customFormat="1" ht="13.5" spans="5:5">
      <c r="E9648" s="126"/>
    </row>
    <row r="9649" s="64" customFormat="1" ht="13.5" spans="5:5">
      <c r="E9649" s="126"/>
    </row>
    <row r="9650" s="64" customFormat="1" ht="13.5" spans="5:5">
      <c r="E9650" s="126"/>
    </row>
    <row r="9651" s="64" customFormat="1" ht="13.5" spans="5:5">
      <c r="E9651" s="126"/>
    </row>
    <row r="9652" s="64" customFormat="1" ht="13.5" spans="5:5">
      <c r="E9652" s="126"/>
    </row>
    <row r="9653" s="64" customFormat="1" ht="13.5" spans="5:5">
      <c r="E9653" s="126"/>
    </row>
    <row r="9654" s="64" customFormat="1" ht="13.5" spans="5:5">
      <c r="E9654" s="126"/>
    </row>
    <row r="9655" s="64" customFormat="1" ht="13.5" spans="5:5">
      <c r="E9655" s="126"/>
    </row>
    <row r="9656" s="64" customFormat="1" ht="13.5" spans="5:5">
      <c r="E9656" s="126"/>
    </row>
    <row r="9657" s="64" customFormat="1" ht="13.5" spans="5:5">
      <c r="E9657" s="126"/>
    </row>
    <row r="9658" s="64" customFormat="1" ht="13.5" spans="5:5">
      <c r="E9658" s="126"/>
    </row>
    <row r="9659" s="64" customFormat="1" ht="13.5" spans="5:5">
      <c r="E9659" s="126"/>
    </row>
    <row r="9660" s="64" customFormat="1" ht="13.5" spans="5:5">
      <c r="E9660" s="126"/>
    </row>
    <row r="9661" s="64" customFormat="1" ht="13.5" spans="5:5">
      <c r="E9661" s="126"/>
    </row>
    <row r="9662" s="64" customFormat="1" ht="13.5" spans="5:5">
      <c r="E9662" s="126"/>
    </row>
    <row r="9663" s="64" customFormat="1" ht="13.5" spans="5:5">
      <c r="E9663" s="126"/>
    </row>
    <row r="9664" s="64" customFormat="1" ht="13.5" spans="5:5">
      <c r="E9664" s="126"/>
    </row>
    <row r="9665" s="64" customFormat="1" ht="13.5" spans="5:5">
      <c r="E9665" s="126"/>
    </row>
    <row r="9666" s="64" customFormat="1" ht="13.5" spans="5:5">
      <c r="E9666" s="126"/>
    </row>
    <row r="9667" s="64" customFormat="1" ht="13.5" spans="5:5">
      <c r="E9667" s="126"/>
    </row>
    <row r="9668" s="64" customFormat="1" ht="13.5" spans="5:5">
      <c r="E9668" s="126"/>
    </row>
    <row r="9669" s="64" customFormat="1" ht="13.5" spans="5:5">
      <c r="E9669" s="126"/>
    </row>
    <row r="9670" s="64" customFormat="1" ht="13.5" spans="5:5">
      <c r="E9670" s="126"/>
    </row>
    <row r="9671" s="64" customFormat="1" ht="13.5" spans="5:5">
      <c r="E9671" s="126"/>
    </row>
    <row r="9672" s="64" customFormat="1" ht="13.5" spans="5:5">
      <c r="E9672" s="126"/>
    </row>
    <row r="9673" s="64" customFormat="1" ht="13.5" spans="5:5">
      <c r="E9673" s="126"/>
    </row>
    <row r="9674" s="64" customFormat="1" ht="13.5" spans="5:5">
      <c r="E9674" s="126"/>
    </row>
    <row r="9675" s="64" customFormat="1" ht="13.5" spans="5:5">
      <c r="E9675" s="126"/>
    </row>
    <row r="9676" s="64" customFormat="1" ht="13.5" spans="5:5">
      <c r="E9676" s="126"/>
    </row>
    <row r="9677" s="64" customFormat="1" ht="13.5" spans="5:5">
      <c r="E9677" s="126"/>
    </row>
    <row r="9678" s="64" customFormat="1" ht="13.5" spans="5:5">
      <c r="E9678" s="126"/>
    </row>
    <row r="9679" s="64" customFormat="1" ht="13.5" spans="5:5">
      <c r="E9679" s="126"/>
    </row>
    <row r="9680" s="64" customFormat="1" ht="13.5" spans="5:5">
      <c r="E9680" s="126"/>
    </row>
    <row r="9681" s="64" customFormat="1" ht="13.5" spans="5:5">
      <c r="E9681" s="126"/>
    </row>
    <row r="9682" s="64" customFormat="1" ht="13.5" spans="5:5">
      <c r="E9682" s="126"/>
    </row>
    <row r="9683" s="64" customFormat="1" ht="13.5" spans="5:5">
      <c r="E9683" s="126"/>
    </row>
    <row r="9684" s="64" customFormat="1" ht="13.5" spans="5:5">
      <c r="E9684" s="126"/>
    </row>
    <row r="9685" s="64" customFormat="1" ht="13.5" spans="5:5">
      <c r="E9685" s="126"/>
    </row>
    <row r="9686" s="64" customFormat="1" ht="13.5" spans="5:5">
      <c r="E9686" s="126"/>
    </row>
    <row r="9687" s="64" customFormat="1" ht="13.5" spans="5:5">
      <c r="E9687" s="126"/>
    </row>
    <row r="9688" s="64" customFormat="1" ht="13.5" spans="5:5">
      <c r="E9688" s="126"/>
    </row>
    <row r="9689" s="64" customFormat="1" ht="13.5" spans="5:5">
      <c r="E9689" s="126"/>
    </row>
    <row r="9690" s="64" customFormat="1" ht="13.5" spans="5:5">
      <c r="E9690" s="126"/>
    </row>
    <row r="9691" s="64" customFormat="1" ht="13.5" spans="5:5">
      <c r="E9691" s="126"/>
    </row>
    <row r="9692" s="64" customFormat="1" ht="13.5" spans="5:5">
      <c r="E9692" s="126"/>
    </row>
    <row r="9693" s="64" customFormat="1" ht="13.5" spans="5:5">
      <c r="E9693" s="126"/>
    </row>
    <row r="9694" s="64" customFormat="1" ht="13.5" spans="5:5">
      <c r="E9694" s="126"/>
    </row>
    <row r="9695" s="64" customFormat="1" ht="13.5" spans="5:5">
      <c r="E9695" s="126"/>
    </row>
    <row r="9696" s="64" customFormat="1" ht="13.5" spans="5:5">
      <c r="E9696" s="126"/>
    </row>
    <row r="9697" s="64" customFormat="1" ht="13.5" spans="5:5">
      <c r="E9697" s="126"/>
    </row>
    <row r="9698" s="64" customFormat="1" ht="13.5" spans="5:5">
      <c r="E9698" s="126"/>
    </row>
    <row r="9699" s="64" customFormat="1" ht="13.5" spans="5:5">
      <c r="E9699" s="126"/>
    </row>
    <row r="9700" s="64" customFormat="1" ht="13.5" spans="5:5">
      <c r="E9700" s="126"/>
    </row>
    <row r="9701" s="64" customFormat="1" ht="13.5" spans="5:5">
      <c r="E9701" s="126"/>
    </row>
    <row r="9702" s="64" customFormat="1" ht="13.5" spans="5:5">
      <c r="E9702" s="126"/>
    </row>
    <row r="9703" s="64" customFormat="1" ht="13.5" spans="5:5">
      <c r="E9703" s="126"/>
    </row>
    <row r="9704" s="64" customFormat="1" ht="13.5" spans="5:5">
      <c r="E9704" s="126"/>
    </row>
    <row r="9705" s="64" customFormat="1" ht="13.5" spans="5:5">
      <c r="E9705" s="126"/>
    </row>
    <row r="9706" s="64" customFormat="1" ht="13.5" spans="5:5">
      <c r="E9706" s="126"/>
    </row>
    <row r="9707" s="64" customFormat="1" ht="13.5" spans="5:5">
      <c r="E9707" s="126"/>
    </row>
    <row r="9708" s="64" customFormat="1" ht="13.5" spans="5:5">
      <c r="E9708" s="126"/>
    </row>
    <row r="9709" s="64" customFormat="1" ht="13.5" spans="5:5">
      <c r="E9709" s="126"/>
    </row>
    <row r="9710" s="64" customFormat="1" ht="13.5" spans="5:5">
      <c r="E9710" s="126"/>
    </row>
    <row r="9711" s="64" customFormat="1" ht="13.5" spans="5:5">
      <c r="E9711" s="126"/>
    </row>
    <row r="9712" s="64" customFormat="1" ht="13.5" spans="5:5">
      <c r="E9712" s="126"/>
    </row>
    <row r="9713" s="64" customFormat="1" ht="13.5" spans="5:5">
      <c r="E9713" s="126"/>
    </row>
    <row r="9714" s="64" customFormat="1" ht="13.5" spans="5:5">
      <c r="E9714" s="126"/>
    </row>
    <row r="9715" s="64" customFormat="1" ht="13.5" spans="5:5">
      <c r="E9715" s="126"/>
    </row>
    <row r="9716" s="64" customFormat="1" ht="13.5" spans="5:5">
      <c r="E9716" s="126"/>
    </row>
    <row r="9717" s="64" customFormat="1" ht="13.5" spans="5:5">
      <c r="E9717" s="126"/>
    </row>
    <row r="9718" s="64" customFormat="1" ht="13.5" spans="5:5">
      <c r="E9718" s="126"/>
    </row>
    <row r="9719" s="64" customFormat="1" ht="13.5" spans="5:5">
      <c r="E9719" s="126"/>
    </row>
    <row r="9720" s="64" customFormat="1" ht="13.5" spans="5:5">
      <c r="E9720" s="126"/>
    </row>
    <row r="9721" s="64" customFormat="1" ht="13.5" spans="5:5">
      <c r="E9721" s="126"/>
    </row>
    <row r="9722" s="64" customFormat="1" ht="13.5" spans="5:5">
      <c r="E9722" s="126"/>
    </row>
    <row r="9723" s="64" customFormat="1" ht="13.5" spans="5:5">
      <c r="E9723" s="126"/>
    </row>
    <row r="9724" s="64" customFormat="1" ht="13.5" spans="5:5">
      <c r="E9724" s="126"/>
    </row>
    <row r="9725" s="64" customFormat="1" ht="13.5" spans="5:5">
      <c r="E9725" s="126"/>
    </row>
    <row r="9726" s="64" customFormat="1" ht="13.5" spans="5:5">
      <c r="E9726" s="126"/>
    </row>
    <row r="9727" s="64" customFormat="1" ht="13.5" spans="5:5">
      <c r="E9727" s="126"/>
    </row>
    <row r="9728" s="64" customFormat="1" ht="13.5" spans="5:5">
      <c r="E9728" s="126"/>
    </row>
    <row r="9729" s="64" customFormat="1" ht="13.5" spans="5:5">
      <c r="E9729" s="126"/>
    </row>
    <row r="9730" s="64" customFormat="1" ht="13.5" spans="5:5">
      <c r="E9730" s="126"/>
    </row>
    <row r="9731" s="64" customFormat="1" ht="13.5" spans="5:5">
      <c r="E9731" s="126"/>
    </row>
    <row r="9732" s="64" customFormat="1" ht="13.5" spans="5:5">
      <c r="E9732" s="126"/>
    </row>
    <row r="9733" s="64" customFormat="1" ht="13.5" spans="5:5">
      <c r="E9733" s="126"/>
    </row>
    <row r="9734" s="64" customFormat="1" ht="13.5" spans="5:5">
      <c r="E9734" s="126"/>
    </row>
    <row r="9735" s="64" customFormat="1" ht="13.5" spans="5:5">
      <c r="E9735" s="126"/>
    </row>
    <row r="9736" s="64" customFormat="1" ht="13.5" spans="5:5">
      <c r="E9736" s="126"/>
    </row>
    <row r="9737" s="64" customFormat="1" ht="13.5" spans="5:5">
      <c r="E9737" s="126"/>
    </row>
    <row r="9738" s="64" customFormat="1" ht="13.5" spans="5:5">
      <c r="E9738" s="126"/>
    </row>
    <row r="9739" s="64" customFormat="1" ht="13.5" spans="5:5">
      <c r="E9739" s="126"/>
    </row>
    <row r="9740" s="64" customFormat="1" ht="13.5" spans="5:5">
      <c r="E9740" s="126"/>
    </row>
    <row r="9741" s="64" customFormat="1" ht="13.5" spans="5:5">
      <c r="E9741" s="126"/>
    </row>
    <row r="9742" s="64" customFormat="1" ht="13.5" spans="5:5">
      <c r="E9742" s="126"/>
    </row>
    <row r="9743" s="64" customFormat="1" ht="13.5" spans="5:5">
      <c r="E9743" s="126"/>
    </row>
    <row r="9744" s="64" customFormat="1" ht="13.5" spans="5:5">
      <c r="E9744" s="126"/>
    </row>
    <row r="9745" s="64" customFormat="1" ht="13.5" spans="5:5">
      <c r="E9745" s="126"/>
    </row>
    <row r="9746" s="64" customFormat="1" ht="13.5" spans="5:5">
      <c r="E9746" s="126"/>
    </row>
    <row r="9747" s="64" customFormat="1" ht="13.5" spans="5:5">
      <c r="E9747" s="126"/>
    </row>
    <row r="9748" s="64" customFormat="1" ht="13.5" spans="5:5">
      <c r="E9748" s="126"/>
    </row>
    <row r="9749" s="64" customFormat="1" ht="13.5" spans="5:5">
      <c r="E9749" s="126"/>
    </row>
    <row r="9750" s="64" customFormat="1" ht="13.5" spans="5:5">
      <c r="E9750" s="126"/>
    </row>
    <row r="9751" s="64" customFormat="1" ht="13.5" spans="5:5">
      <c r="E9751" s="126"/>
    </row>
    <row r="9752" s="64" customFormat="1" ht="13.5" spans="5:5">
      <c r="E9752" s="126"/>
    </row>
    <row r="9753" s="64" customFormat="1" ht="13.5" spans="5:5">
      <c r="E9753" s="126"/>
    </row>
    <row r="9754" s="64" customFormat="1" ht="13.5" spans="5:5">
      <c r="E9754" s="126"/>
    </row>
    <row r="9755" s="64" customFormat="1" ht="13.5" spans="5:5">
      <c r="E9755" s="126"/>
    </row>
    <row r="9756" s="64" customFormat="1" ht="13.5" spans="5:5">
      <c r="E9756" s="126"/>
    </row>
    <row r="9757" s="64" customFormat="1" ht="13.5" spans="5:5">
      <c r="E9757" s="126"/>
    </row>
    <row r="9758" s="64" customFormat="1" ht="13.5" spans="5:5">
      <c r="E9758" s="126"/>
    </row>
    <row r="9759" s="64" customFormat="1" ht="13.5" spans="5:5">
      <c r="E9759" s="126"/>
    </row>
    <row r="9760" s="64" customFormat="1" ht="13.5" spans="5:5">
      <c r="E9760" s="126"/>
    </row>
    <row r="9761" s="64" customFormat="1" ht="13.5" spans="5:5">
      <c r="E9761" s="126"/>
    </row>
    <row r="9762" s="64" customFormat="1" ht="13.5" spans="5:5">
      <c r="E9762" s="126"/>
    </row>
    <row r="9763" s="64" customFormat="1" ht="13.5" spans="5:5">
      <c r="E9763" s="126"/>
    </row>
    <row r="9764" s="64" customFormat="1" ht="13.5" spans="5:5">
      <c r="E9764" s="126"/>
    </row>
    <row r="9765" s="64" customFormat="1" ht="13.5" spans="5:5">
      <c r="E9765" s="126"/>
    </row>
    <row r="9766" s="64" customFormat="1" ht="13.5" spans="5:5">
      <c r="E9766" s="126"/>
    </row>
    <row r="9767" s="64" customFormat="1" ht="13.5" spans="5:5">
      <c r="E9767" s="126"/>
    </row>
    <row r="9768" s="64" customFormat="1" ht="13.5" spans="5:5">
      <c r="E9768" s="126"/>
    </row>
    <row r="9769" s="64" customFormat="1" ht="13.5" spans="5:5">
      <c r="E9769" s="126"/>
    </row>
    <row r="9770" s="64" customFormat="1" ht="13.5" spans="5:5">
      <c r="E9770" s="126"/>
    </row>
    <row r="9771" s="64" customFormat="1" ht="13.5" spans="5:5">
      <c r="E9771" s="126"/>
    </row>
    <row r="9772" s="64" customFormat="1" ht="13.5" spans="5:5">
      <c r="E9772" s="126"/>
    </row>
    <row r="9773" s="64" customFormat="1" ht="13.5" spans="5:5">
      <c r="E9773" s="126"/>
    </row>
    <row r="9774" s="64" customFormat="1" ht="13.5" spans="5:5">
      <c r="E9774" s="126"/>
    </row>
    <row r="9775" s="64" customFormat="1" ht="13.5" spans="5:5">
      <c r="E9775" s="126"/>
    </row>
    <row r="9776" s="64" customFormat="1" ht="13.5" spans="5:5">
      <c r="E9776" s="126"/>
    </row>
    <row r="9777" s="64" customFormat="1" ht="13.5" spans="5:5">
      <c r="E9777" s="126"/>
    </row>
    <row r="9778" s="64" customFormat="1" ht="13.5" spans="5:5">
      <c r="E9778" s="126"/>
    </row>
    <row r="9779" s="64" customFormat="1" ht="13.5" spans="5:5">
      <c r="E9779" s="126"/>
    </row>
    <row r="9780" s="64" customFormat="1" ht="13.5" spans="5:5">
      <c r="E9780" s="126"/>
    </row>
    <row r="9781" s="64" customFormat="1" ht="13.5" spans="5:5">
      <c r="E9781" s="126"/>
    </row>
    <row r="9782" s="64" customFormat="1" ht="13.5" spans="5:5">
      <c r="E9782" s="126"/>
    </row>
    <row r="9783" s="64" customFormat="1" ht="13.5" spans="5:5">
      <c r="E9783" s="126"/>
    </row>
    <row r="9784" s="64" customFormat="1" ht="13.5" spans="5:5">
      <c r="E9784" s="126"/>
    </row>
    <row r="9785" s="64" customFormat="1" ht="13.5" spans="5:5">
      <c r="E9785" s="126"/>
    </row>
    <row r="9786" s="64" customFormat="1" ht="13.5" spans="5:5">
      <c r="E9786" s="126"/>
    </row>
    <row r="9787" s="64" customFormat="1" ht="13.5" spans="5:5">
      <c r="E9787" s="126"/>
    </row>
    <row r="9788" s="64" customFormat="1" ht="13.5" spans="5:5">
      <c r="E9788" s="126"/>
    </row>
    <row r="9789" s="64" customFormat="1" ht="13.5" spans="5:5">
      <c r="E9789" s="126"/>
    </row>
    <row r="9790" s="64" customFormat="1" ht="13.5" spans="5:5">
      <c r="E9790" s="126"/>
    </row>
    <row r="9791" s="64" customFormat="1" ht="13.5" spans="5:5">
      <c r="E9791" s="126"/>
    </row>
    <row r="9792" s="64" customFormat="1" ht="13.5" spans="5:5">
      <c r="E9792" s="126"/>
    </row>
    <row r="9793" s="64" customFormat="1" ht="13.5" spans="5:5">
      <c r="E9793" s="126"/>
    </row>
    <row r="9794" s="64" customFormat="1" ht="13.5" spans="5:5">
      <c r="E9794" s="126"/>
    </row>
    <row r="9795" s="64" customFormat="1" ht="13.5" spans="5:5">
      <c r="E9795" s="126"/>
    </row>
    <row r="9796" s="64" customFormat="1" ht="13.5" spans="5:5">
      <c r="E9796" s="126"/>
    </row>
    <row r="9797" s="64" customFormat="1" ht="13.5" spans="5:5">
      <c r="E9797" s="126"/>
    </row>
    <row r="9798" s="64" customFormat="1" ht="13.5" spans="5:5">
      <c r="E9798" s="126"/>
    </row>
    <row r="9799" s="64" customFormat="1" ht="13.5" spans="5:5">
      <c r="E9799" s="126"/>
    </row>
    <row r="9800" s="64" customFormat="1" ht="13.5" spans="5:5">
      <c r="E9800" s="126"/>
    </row>
    <row r="9801" s="64" customFormat="1" ht="13.5" spans="5:5">
      <c r="E9801" s="126"/>
    </row>
    <row r="9802" s="64" customFormat="1" ht="13.5" spans="5:5">
      <c r="E9802" s="126"/>
    </row>
    <row r="9803" s="64" customFormat="1" ht="13.5" spans="5:5">
      <c r="E9803" s="126"/>
    </row>
    <row r="9804" s="64" customFormat="1" ht="13.5" spans="5:5">
      <c r="E9804" s="126"/>
    </row>
    <row r="9805" s="64" customFormat="1" ht="13.5" spans="5:5">
      <c r="E9805" s="126"/>
    </row>
    <row r="9806" s="64" customFormat="1" ht="13.5" spans="5:5">
      <c r="E9806" s="126"/>
    </row>
    <row r="9807" s="64" customFormat="1" ht="13.5" spans="5:5">
      <c r="E9807" s="126"/>
    </row>
    <row r="9808" s="64" customFormat="1" ht="13.5" spans="5:5">
      <c r="E9808" s="126"/>
    </row>
    <row r="9809" s="64" customFormat="1" ht="13.5" spans="5:5">
      <c r="E9809" s="126"/>
    </row>
    <row r="9810" s="64" customFormat="1" ht="13.5" spans="5:5">
      <c r="E9810" s="126"/>
    </row>
    <row r="9811" s="64" customFormat="1" ht="13.5" spans="5:5">
      <c r="E9811" s="126"/>
    </row>
    <row r="9812" s="64" customFormat="1" ht="13.5" spans="5:5">
      <c r="E9812" s="126"/>
    </row>
    <row r="9813" s="64" customFormat="1" ht="13.5" spans="5:5">
      <c r="E9813" s="126"/>
    </row>
    <row r="9814" s="64" customFormat="1" ht="13.5" spans="5:5">
      <c r="E9814" s="126"/>
    </row>
    <row r="9815" s="64" customFormat="1" ht="13.5" spans="5:5">
      <c r="E9815" s="126"/>
    </row>
    <row r="9816" s="64" customFormat="1" ht="13.5" spans="5:5">
      <c r="E9816" s="126"/>
    </row>
    <row r="9817" s="64" customFormat="1" ht="13.5" spans="5:5">
      <c r="E9817" s="126"/>
    </row>
    <row r="9818" s="64" customFormat="1" ht="13.5" spans="5:5">
      <c r="E9818" s="126"/>
    </row>
    <row r="9819" s="64" customFormat="1" ht="13.5" spans="5:5">
      <c r="E9819" s="126"/>
    </row>
    <row r="9820" s="64" customFormat="1" ht="13.5" spans="5:5">
      <c r="E9820" s="126"/>
    </row>
    <row r="9821" s="64" customFormat="1" ht="13.5" spans="5:5">
      <c r="E9821" s="126"/>
    </row>
    <row r="9822" s="64" customFormat="1" ht="13.5" spans="5:5">
      <c r="E9822" s="126"/>
    </row>
    <row r="9823" s="64" customFormat="1" ht="13.5" spans="5:5">
      <c r="E9823" s="126"/>
    </row>
    <row r="9824" s="64" customFormat="1" ht="13.5" spans="5:5">
      <c r="E9824" s="126"/>
    </row>
    <row r="9825" s="64" customFormat="1" ht="13.5" spans="5:5">
      <c r="E9825" s="126"/>
    </row>
    <row r="9826" s="64" customFormat="1" ht="13.5" spans="5:5">
      <c r="E9826" s="126"/>
    </row>
    <row r="9827" s="64" customFormat="1" ht="13.5" spans="5:5">
      <c r="E9827" s="126"/>
    </row>
    <row r="9828" s="64" customFormat="1" ht="13.5" spans="5:5">
      <c r="E9828" s="126"/>
    </row>
    <row r="9829" s="64" customFormat="1" ht="13.5" spans="5:5">
      <c r="E9829" s="126"/>
    </row>
    <row r="9830" s="64" customFormat="1" ht="13.5" spans="5:5">
      <c r="E9830" s="126"/>
    </row>
    <row r="9831" s="64" customFormat="1" ht="13.5" spans="5:5">
      <c r="E9831" s="126"/>
    </row>
    <row r="9832" s="64" customFormat="1" ht="13.5" spans="5:5">
      <c r="E9832" s="126"/>
    </row>
    <row r="9833" s="64" customFormat="1" ht="13.5" spans="5:5">
      <c r="E9833" s="126"/>
    </row>
    <row r="9834" s="64" customFormat="1" ht="13.5" spans="5:5">
      <c r="E9834" s="126"/>
    </row>
    <row r="9835" s="64" customFormat="1" ht="13.5" spans="5:5">
      <c r="E9835" s="126"/>
    </row>
    <row r="9836" s="64" customFormat="1" ht="13.5" spans="5:5">
      <c r="E9836" s="126"/>
    </row>
    <row r="9837" s="64" customFormat="1" ht="13.5" spans="5:5">
      <c r="E9837" s="126"/>
    </row>
    <row r="9838" s="64" customFormat="1" ht="13.5" spans="5:5">
      <c r="E9838" s="126"/>
    </row>
    <row r="9839" s="64" customFormat="1" ht="13.5" spans="5:5">
      <c r="E9839" s="126"/>
    </row>
    <row r="9840" s="64" customFormat="1" ht="13.5" spans="5:5">
      <c r="E9840" s="126"/>
    </row>
    <row r="9841" s="64" customFormat="1" ht="13.5" spans="5:5">
      <c r="E9841" s="126"/>
    </row>
    <row r="9842" s="64" customFormat="1" ht="13.5" spans="5:5">
      <c r="E9842" s="126"/>
    </row>
    <row r="9843" s="64" customFormat="1" ht="13.5" spans="5:5">
      <c r="E9843" s="126"/>
    </row>
    <row r="9844" s="64" customFormat="1" ht="13.5" spans="5:5">
      <c r="E9844" s="126"/>
    </row>
    <row r="9845" s="64" customFormat="1" ht="13.5" spans="5:5">
      <c r="E9845" s="126"/>
    </row>
    <row r="9846" s="64" customFormat="1" ht="13.5" spans="5:5">
      <c r="E9846" s="126"/>
    </row>
    <row r="9847" s="64" customFormat="1" ht="13.5" spans="5:5">
      <c r="E9847" s="126"/>
    </row>
    <row r="9848" s="64" customFormat="1" ht="13.5" spans="5:5">
      <c r="E9848" s="126"/>
    </row>
    <row r="9849" s="64" customFormat="1" ht="13.5" spans="5:5">
      <c r="E9849" s="126"/>
    </row>
    <row r="9850" s="64" customFormat="1" ht="13.5" spans="5:5">
      <c r="E9850" s="126"/>
    </row>
    <row r="9851" s="64" customFormat="1" ht="13.5" spans="5:5">
      <c r="E9851" s="126"/>
    </row>
    <row r="9852" s="64" customFormat="1" ht="13.5" spans="5:5">
      <c r="E9852" s="126"/>
    </row>
    <row r="9853" s="64" customFormat="1" ht="13.5" spans="5:5">
      <c r="E9853" s="126"/>
    </row>
    <row r="9854" s="64" customFormat="1" ht="13.5" spans="5:5">
      <c r="E9854" s="126"/>
    </row>
    <row r="9855" s="64" customFormat="1" ht="13.5" spans="5:5">
      <c r="E9855" s="126"/>
    </row>
    <row r="9856" s="64" customFormat="1" ht="13.5" spans="5:5">
      <c r="E9856" s="126"/>
    </row>
    <row r="9857" s="64" customFormat="1" ht="13.5" spans="5:5">
      <c r="E9857" s="126"/>
    </row>
    <row r="9858" s="64" customFormat="1" ht="13.5" spans="5:5">
      <c r="E9858" s="126"/>
    </row>
    <row r="9859" s="64" customFormat="1" ht="13.5" spans="5:5">
      <c r="E9859" s="126"/>
    </row>
    <row r="9860" s="64" customFormat="1" ht="13.5" spans="5:5">
      <c r="E9860" s="126"/>
    </row>
    <row r="9861" s="64" customFormat="1" ht="13.5" spans="5:5">
      <c r="E9861" s="126"/>
    </row>
    <row r="9862" s="64" customFormat="1" ht="13.5" spans="5:5">
      <c r="E9862" s="126"/>
    </row>
    <row r="9863" s="64" customFormat="1" ht="13.5" spans="5:5">
      <c r="E9863" s="126"/>
    </row>
    <row r="9864" s="64" customFormat="1" ht="13.5" spans="5:5">
      <c r="E9864" s="126"/>
    </row>
    <row r="9865" s="64" customFormat="1" ht="13.5" spans="5:5">
      <c r="E9865" s="126"/>
    </row>
    <row r="9866" s="64" customFormat="1" ht="13.5" spans="5:5">
      <c r="E9866" s="126"/>
    </row>
    <row r="9867" s="64" customFormat="1" ht="13.5" spans="5:5">
      <c r="E9867" s="126"/>
    </row>
    <row r="9868" s="64" customFormat="1" ht="13.5" spans="5:5">
      <c r="E9868" s="126"/>
    </row>
    <row r="9869" s="64" customFormat="1" ht="13.5" spans="5:5">
      <c r="E9869" s="126"/>
    </row>
    <row r="9870" s="64" customFormat="1" ht="13.5" spans="5:5">
      <c r="E9870" s="126"/>
    </row>
    <row r="9871" s="64" customFormat="1" ht="13.5" spans="5:5">
      <c r="E9871" s="126"/>
    </row>
    <row r="9872" s="64" customFormat="1" ht="13.5" spans="5:5">
      <c r="E9872" s="126"/>
    </row>
    <row r="9873" s="64" customFormat="1" ht="13.5" spans="5:5">
      <c r="E9873" s="126"/>
    </row>
    <row r="9874" s="64" customFormat="1" ht="13.5" spans="5:5">
      <c r="E9874" s="126"/>
    </row>
    <row r="9875" s="64" customFormat="1" ht="13.5" spans="5:5">
      <c r="E9875" s="126"/>
    </row>
    <row r="9876" s="64" customFormat="1" ht="13.5" spans="5:5">
      <c r="E9876" s="126"/>
    </row>
    <row r="9877" s="64" customFormat="1" ht="13.5" spans="5:5">
      <c r="E9877" s="126"/>
    </row>
    <row r="9878" s="64" customFormat="1" ht="13.5" spans="5:5">
      <c r="E9878" s="126"/>
    </row>
    <row r="9879" s="64" customFormat="1" ht="13.5" spans="5:5">
      <c r="E9879" s="126"/>
    </row>
    <row r="9880" s="64" customFormat="1" ht="13.5" spans="5:5">
      <c r="E9880" s="126"/>
    </row>
    <row r="9881" s="64" customFormat="1" ht="13.5" spans="5:5">
      <c r="E9881" s="126"/>
    </row>
    <row r="9882" s="64" customFormat="1" ht="13.5" spans="5:5">
      <c r="E9882" s="126"/>
    </row>
    <row r="9883" s="64" customFormat="1" ht="13.5" spans="5:5">
      <c r="E9883" s="126"/>
    </row>
    <row r="9884" s="64" customFormat="1" ht="13.5" spans="5:5">
      <c r="E9884" s="126"/>
    </row>
    <row r="9885" s="64" customFormat="1" ht="13.5" spans="5:5">
      <c r="E9885" s="126"/>
    </row>
    <row r="9886" s="64" customFormat="1" ht="13.5" spans="5:5">
      <c r="E9886" s="126"/>
    </row>
    <row r="9887" s="64" customFormat="1" ht="13.5" spans="5:5">
      <c r="E9887" s="126"/>
    </row>
    <row r="9888" s="64" customFormat="1" ht="13.5" spans="5:5">
      <c r="E9888" s="126"/>
    </row>
    <row r="9889" s="64" customFormat="1" ht="13.5" spans="5:5">
      <c r="E9889" s="126"/>
    </row>
    <row r="9890" s="64" customFormat="1" ht="13.5" spans="5:5">
      <c r="E9890" s="126"/>
    </row>
    <row r="9891" s="64" customFormat="1" ht="13.5" spans="5:5">
      <c r="E9891" s="126"/>
    </row>
    <row r="9892" s="64" customFormat="1" ht="13.5" spans="5:5">
      <c r="E9892" s="126"/>
    </row>
    <row r="9893" s="64" customFormat="1" ht="13.5" spans="5:5">
      <c r="E9893" s="126"/>
    </row>
    <row r="9894" s="64" customFormat="1" ht="13.5" spans="5:5">
      <c r="E9894" s="126"/>
    </row>
    <row r="9895" s="64" customFormat="1" ht="13.5" spans="5:5">
      <c r="E9895" s="126"/>
    </row>
    <row r="9896" s="64" customFormat="1" ht="13.5" spans="5:5">
      <c r="E9896" s="126"/>
    </row>
    <row r="9897" s="64" customFormat="1" ht="13.5" spans="5:5">
      <c r="E9897" s="126"/>
    </row>
    <row r="9898" s="64" customFormat="1" ht="13.5" spans="5:5">
      <c r="E9898" s="126"/>
    </row>
    <row r="9899" s="64" customFormat="1" ht="13.5" spans="5:5">
      <c r="E9899" s="126"/>
    </row>
    <row r="9900" s="64" customFormat="1" ht="13.5" spans="5:5">
      <c r="E9900" s="126"/>
    </row>
    <row r="9901" s="64" customFormat="1" ht="13.5" spans="5:5">
      <c r="E9901" s="126"/>
    </row>
    <row r="9902" s="64" customFormat="1" ht="13.5" spans="5:5">
      <c r="E9902" s="126"/>
    </row>
    <row r="9903" s="64" customFormat="1" ht="13.5" spans="5:5">
      <c r="E9903" s="126"/>
    </row>
    <row r="9904" s="64" customFormat="1" ht="13.5" spans="5:5">
      <c r="E9904" s="126"/>
    </row>
    <row r="9905" s="64" customFormat="1" ht="13.5" spans="5:5">
      <c r="E9905" s="126"/>
    </row>
    <row r="9906" s="64" customFormat="1" ht="13.5" spans="5:5">
      <c r="E9906" s="126"/>
    </row>
    <row r="9907" s="64" customFormat="1" ht="13.5" spans="5:5">
      <c r="E9907" s="126"/>
    </row>
    <row r="9908" s="64" customFormat="1" ht="13.5" spans="5:5">
      <c r="E9908" s="126"/>
    </row>
    <row r="9909" s="64" customFormat="1" ht="13.5" spans="5:5">
      <c r="E9909" s="126"/>
    </row>
    <row r="9910" s="64" customFormat="1" ht="13.5" spans="5:5">
      <c r="E9910" s="126"/>
    </row>
    <row r="9911" s="64" customFormat="1" ht="13.5" spans="5:5">
      <c r="E9911" s="126"/>
    </row>
    <row r="9912" s="64" customFormat="1" ht="13.5" spans="5:5">
      <c r="E9912" s="126"/>
    </row>
    <row r="9913" s="64" customFormat="1" ht="13.5" spans="5:5">
      <c r="E9913" s="126"/>
    </row>
    <row r="9914" s="64" customFormat="1" ht="13.5" spans="5:5">
      <c r="E9914" s="126"/>
    </row>
    <row r="9915" s="64" customFormat="1" ht="13.5" spans="5:5">
      <c r="E9915" s="126"/>
    </row>
    <row r="9916" s="64" customFormat="1" ht="13.5" spans="5:5">
      <c r="E9916" s="126"/>
    </row>
    <row r="9917" s="64" customFormat="1" ht="13.5" spans="5:5">
      <c r="E9917" s="126"/>
    </row>
    <row r="9918" s="64" customFormat="1" ht="13.5" spans="5:5">
      <c r="E9918" s="126"/>
    </row>
    <row r="9919" s="64" customFormat="1" ht="13.5" spans="5:5">
      <c r="E9919" s="126"/>
    </row>
    <row r="9920" s="64" customFormat="1" ht="13.5" spans="5:5">
      <c r="E9920" s="126"/>
    </row>
    <row r="9921" s="64" customFormat="1" ht="13.5" spans="5:5">
      <c r="E9921" s="126"/>
    </row>
    <row r="9922" s="64" customFormat="1" ht="13.5" spans="5:5">
      <c r="E9922" s="126"/>
    </row>
    <row r="9923" s="64" customFormat="1" ht="13.5" spans="5:5">
      <c r="E9923" s="126"/>
    </row>
    <row r="9924" s="64" customFormat="1" ht="13.5" spans="5:5">
      <c r="E9924" s="126"/>
    </row>
    <row r="9925" s="64" customFormat="1" ht="13.5" spans="5:5">
      <c r="E9925" s="126"/>
    </row>
    <row r="9926" s="64" customFormat="1" ht="13.5" spans="5:5">
      <c r="E9926" s="126"/>
    </row>
    <row r="9927" s="64" customFormat="1" ht="13.5" spans="5:5">
      <c r="E9927" s="126"/>
    </row>
    <row r="9928" s="64" customFormat="1" ht="13.5" spans="5:5">
      <c r="E9928" s="126"/>
    </row>
    <row r="9929" s="64" customFormat="1" ht="13.5" spans="5:5">
      <c r="E9929" s="126"/>
    </row>
    <row r="9930" s="64" customFormat="1" ht="13.5" spans="5:5">
      <c r="E9930" s="126"/>
    </row>
    <row r="9931" s="64" customFormat="1" ht="13.5" spans="5:5">
      <c r="E9931" s="126"/>
    </row>
    <row r="9932" s="64" customFormat="1" ht="13.5" spans="5:5">
      <c r="E9932" s="126"/>
    </row>
    <row r="9933" s="64" customFormat="1" ht="13.5" spans="5:5">
      <c r="E9933" s="126"/>
    </row>
    <row r="9934" s="64" customFormat="1" ht="13.5" spans="5:5">
      <c r="E9934" s="126"/>
    </row>
    <row r="9935" s="64" customFormat="1" ht="13.5" spans="5:5">
      <c r="E9935" s="126"/>
    </row>
    <row r="9936" s="64" customFormat="1" ht="13.5" spans="5:5">
      <c r="E9936" s="126"/>
    </row>
    <row r="9937" s="64" customFormat="1" ht="13.5" spans="5:5">
      <c r="E9937" s="126"/>
    </row>
    <row r="9938" s="64" customFormat="1" ht="13.5" spans="5:5">
      <c r="E9938" s="126"/>
    </row>
    <row r="9939" s="64" customFormat="1" ht="13.5" spans="5:5">
      <c r="E9939" s="126"/>
    </row>
    <row r="9940" s="64" customFormat="1" ht="13.5" spans="5:5">
      <c r="E9940" s="126"/>
    </row>
    <row r="9941" s="64" customFormat="1" ht="13.5" spans="5:5">
      <c r="E9941" s="126"/>
    </row>
    <row r="9942" s="64" customFormat="1" ht="13.5" spans="5:5">
      <c r="E9942" s="126"/>
    </row>
    <row r="9943" s="64" customFormat="1" ht="13.5" spans="5:5">
      <c r="E9943" s="126"/>
    </row>
    <row r="9944" s="64" customFormat="1" ht="13.5" spans="5:5">
      <c r="E9944" s="126"/>
    </row>
    <row r="9945" s="64" customFormat="1" ht="13.5" spans="5:5">
      <c r="E9945" s="126"/>
    </row>
    <row r="9946" s="64" customFormat="1" ht="13.5" spans="5:5">
      <c r="E9946" s="126"/>
    </row>
    <row r="9947" s="64" customFormat="1" ht="13.5" spans="5:5">
      <c r="E9947" s="126"/>
    </row>
    <row r="9948" s="64" customFormat="1" ht="13.5" spans="5:5">
      <c r="E9948" s="126"/>
    </row>
    <row r="9949" s="64" customFormat="1" ht="13.5" spans="5:5">
      <c r="E9949" s="126"/>
    </row>
    <row r="9950" s="64" customFormat="1" ht="13.5" spans="5:5">
      <c r="E9950" s="126"/>
    </row>
    <row r="9951" s="64" customFormat="1" ht="13.5" spans="5:5">
      <c r="E9951" s="126"/>
    </row>
    <row r="9952" s="64" customFormat="1" ht="13.5" spans="5:5">
      <c r="E9952" s="126"/>
    </row>
    <row r="9953" s="64" customFormat="1" ht="13.5" spans="5:5">
      <c r="E9953" s="126"/>
    </row>
    <row r="9954" s="64" customFormat="1" ht="13.5" spans="5:5">
      <c r="E9954" s="126"/>
    </row>
    <row r="9955" s="64" customFormat="1" ht="13.5" spans="5:5">
      <c r="E9955" s="126"/>
    </row>
    <row r="9956" s="64" customFormat="1" ht="13.5" spans="5:5">
      <c r="E9956" s="126"/>
    </row>
    <row r="9957" s="64" customFormat="1" ht="13.5" spans="5:5">
      <c r="E9957" s="126"/>
    </row>
    <row r="9958" s="64" customFormat="1" ht="13.5" spans="5:5">
      <c r="E9958" s="126"/>
    </row>
    <row r="9959" s="64" customFormat="1" ht="13.5" spans="5:5">
      <c r="E9959" s="126"/>
    </row>
    <row r="9960" s="64" customFormat="1" ht="13.5" spans="5:5">
      <c r="E9960" s="126"/>
    </row>
    <row r="9961" s="64" customFormat="1" ht="13.5" spans="5:5">
      <c r="E9961" s="126"/>
    </row>
    <row r="9962" s="64" customFormat="1" ht="13.5" spans="5:5">
      <c r="E9962" s="126"/>
    </row>
    <row r="9963" s="64" customFormat="1" ht="13.5" spans="5:5">
      <c r="E9963" s="126"/>
    </row>
    <row r="9964" s="64" customFormat="1" ht="13.5" spans="5:5">
      <c r="E9964" s="126"/>
    </row>
    <row r="9965" s="64" customFormat="1" ht="13.5" spans="5:5">
      <c r="E9965" s="126"/>
    </row>
    <row r="9966" s="64" customFormat="1" ht="13.5" spans="5:5">
      <c r="E9966" s="126"/>
    </row>
    <row r="9967" s="64" customFormat="1" ht="13.5" spans="5:5">
      <c r="E9967" s="126"/>
    </row>
    <row r="9968" s="64" customFormat="1" ht="13.5" spans="5:5">
      <c r="E9968" s="126"/>
    </row>
    <row r="9969" s="64" customFormat="1" ht="13.5" spans="5:5">
      <c r="E9969" s="126"/>
    </row>
    <row r="9970" s="64" customFormat="1" ht="13.5" spans="5:5">
      <c r="E9970" s="126"/>
    </row>
    <row r="9971" s="64" customFormat="1" ht="13.5" spans="5:5">
      <c r="E9971" s="126"/>
    </row>
    <row r="9972" s="64" customFormat="1" ht="13.5" spans="5:5">
      <c r="E9972" s="126"/>
    </row>
    <row r="9973" s="64" customFormat="1" ht="13.5" spans="5:5">
      <c r="E9973" s="126"/>
    </row>
    <row r="9974" s="64" customFormat="1" ht="13.5" spans="5:5">
      <c r="E9974" s="126"/>
    </row>
    <row r="9975" s="64" customFormat="1" ht="13.5" spans="5:5">
      <c r="E9975" s="126"/>
    </row>
    <row r="9976" s="64" customFormat="1" ht="13.5" spans="5:5">
      <c r="E9976" s="126"/>
    </row>
    <row r="9977" s="64" customFormat="1" ht="13.5" spans="5:5">
      <c r="E9977" s="126"/>
    </row>
    <row r="9978" s="64" customFormat="1" ht="13.5" spans="5:5">
      <c r="E9978" s="126"/>
    </row>
    <row r="9979" s="64" customFormat="1" ht="13.5" spans="5:5">
      <c r="E9979" s="126"/>
    </row>
    <row r="9980" s="64" customFormat="1" ht="13.5" spans="5:5">
      <c r="E9980" s="126"/>
    </row>
    <row r="9981" s="64" customFormat="1" ht="13.5" spans="5:5">
      <c r="E9981" s="126"/>
    </row>
    <row r="9982" s="64" customFormat="1" ht="13.5" spans="5:5">
      <c r="E9982" s="126"/>
    </row>
    <row r="9983" s="64" customFormat="1" ht="13.5" spans="5:5">
      <c r="E9983" s="126"/>
    </row>
    <row r="9984" s="64" customFormat="1" ht="13.5" spans="5:5">
      <c r="E9984" s="126"/>
    </row>
    <row r="9985" s="64" customFormat="1" ht="13.5" spans="5:5">
      <c r="E9985" s="126"/>
    </row>
    <row r="9986" s="64" customFormat="1" ht="13.5" spans="5:5">
      <c r="E9986" s="126"/>
    </row>
    <row r="9987" s="64" customFormat="1" ht="13.5" spans="5:5">
      <c r="E9987" s="126"/>
    </row>
    <row r="9988" s="64" customFormat="1" ht="13.5" spans="5:5">
      <c r="E9988" s="126"/>
    </row>
    <row r="9989" s="64" customFormat="1" ht="13.5" spans="5:5">
      <c r="E9989" s="126"/>
    </row>
    <row r="9990" s="64" customFormat="1" ht="13.5" spans="5:5">
      <c r="E9990" s="126"/>
    </row>
    <row r="9991" s="64" customFormat="1" ht="13.5" spans="5:5">
      <c r="E9991" s="126"/>
    </row>
    <row r="9992" s="64" customFormat="1" ht="13.5" spans="5:5">
      <c r="E9992" s="126"/>
    </row>
    <row r="9993" s="64" customFormat="1" ht="13.5" spans="5:5">
      <c r="E9993" s="126"/>
    </row>
    <row r="9994" s="64" customFormat="1" ht="13.5" spans="5:5">
      <c r="E9994" s="126"/>
    </row>
    <row r="9995" s="64" customFormat="1" ht="13.5" spans="5:5">
      <c r="E9995" s="126"/>
    </row>
    <row r="9996" s="64" customFormat="1" ht="13.5" spans="5:5">
      <c r="E9996" s="126"/>
    </row>
    <row r="9997" s="64" customFormat="1" ht="13.5" spans="5:5">
      <c r="E9997" s="126"/>
    </row>
    <row r="9998" s="64" customFormat="1" ht="13.5" spans="5:5">
      <c r="E9998" s="126"/>
    </row>
    <row r="9999" s="64" customFormat="1" ht="13.5" spans="5:5">
      <c r="E9999" s="126"/>
    </row>
    <row r="10000" s="64" customFormat="1" ht="13.5" spans="5:5">
      <c r="E10000" s="126"/>
    </row>
    <row r="10001" s="64" customFormat="1" ht="13.5" spans="5:5">
      <c r="E10001" s="126"/>
    </row>
    <row r="10002" s="64" customFormat="1" ht="13.5" spans="5:5">
      <c r="E10002" s="126"/>
    </row>
    <row r="10003" s="64" customFormat="1" ht="13.5" spans="5:5">
      <c r="E10003" s="126"/>
    </row>
    <row r="10004" s="64" customFormat="1" ht="13.5" spans="5:5">
      <c r="E10004" s="126"/>
    </row>
    <row r="10005" s="64" customFormat="1" ht="13.5" spans="5:5">
      <c r="E10005" s="126"/>
    </row>
    <row r="10006" s="64" customFormat="1" ht="13.5" spans="5:5">
      <c r="E10006" s="126"/>
    </row>
    <row r="10007" s="64" customFormat="1" ht="13.5" spans="5:5">
      <c r="E10007" s="126"/>
    </row>
    <row r="10008" s="64" customFormat="1" ht="13.5" spans="5:5">
      <c r="E10008" s="126"/>
    </row>
    <row r="10009" s="64" customFormat="1" ht="13.5" spans="5:5">
      <c r="E10009" s="126"/>
    </row>
    <row r="10010" s="64" customFormat="1" ht="13.5" spans="5:5">
      <c r="E10010" s="126"/>
    </row>
    <row r="10011" s="64" customFormat="1" ht="13.5" spans="5:5">
      <c r="E10011" s="126"/>
    </row>
    <row r="10012" s="64" customFormat="1" ht="13.5" spans="5:5">
      <c r="E10012" s="126"/>
    </row>
    <row r="10013" s="64" customFormat="1" ht="13.5" spans="5:5">
      <c r="E10013" s="126"/>
    </row>
    <row r="10014" s="64" customFormat="1" ht="13.5" spans="5:5">
      <c r="E10014" s="126"/>
    </row>
    <row r="10015" s="64" customFormat="1" ht="13.5" spans="5:5">
      <c r="E10015" s="126"/>
    </row>
    <row r="10016" s="64" customFormat="1" ht="13.5" spans="5:5">
      <c r="E10016" s="126"/>
    </row>
    <row r="10017" s="64" customFormat="1" ht="13.5" spans="5:5">
      <c r="E10017" s="126"/>
    </row>
    <row r="10018" s="64" customFormat="1" ht="13.5" spans="5:5">
      <c r="E10018" s="126"/>
    </row>
    <row r="10019" s="64" customFormat="1" ht="13.5" spans="5:5">
      <c r="E10019" s="126"/>
    </row>
    <row r="10020" s="64" customFormat="1" ht="13.5" spans="5:5">
      <c r="E10020" s="126"/>
    </row>
    <row r="10021" s="64" customFormat="1" ht="13.5" spans="5:5">
      <c r="E10021" s="126"/>
    </row>
    <row r="10022" s="64" customFormat="1" ht="13.5" spans="5:5">
      <c r="E10022" s="126"/>
    </row>
    <row r="10023" s="64" customFormat="1" ht="13.5" spans="5:5">
      <c r="E10023" s="126"/>
    </row>
    <row r="10024" s="64" customFormat="1" ht="13.5" spans="5:5">
      <c r="E10024" s="126"/>
    </row>
    <row r="10025" s="64" customFormat="1" ht="13.5" spans="5:5">
      <c r="E10025" s="126"/>
    </row>
    <row r="10026" s="64" customFormat="1" ht="13.5" spans="5:5">
      <c r="E10026" s="126"/>
    </row>
    <row r="10027" s="64" customFormat="1" ht="13.5" spans="5:5">
      <c r="E10027" s="126"/>
    </row>
    <row r="10028" s="64" customFormat="1" ht="13.5" spans="5:5">
      <c r="E10028" s="126"/>
    </row>
    <row r="10029" s="64" customFormat="1" ht="13.5" spans="5:5">
      <c r="E10029" s="126"/>
    </row>
    <row r="10030" s="64" customFormat="1" ht="13.5" spans="5:5">
      <c r="E10030" s="126"/>
    </row>
    <row r="10031" s="64" customFormat="1" ht="13.5" spans="5:5">
      <c r="E10031" s="126"/>
    </row>
    <row r="10032" s="64" customFormat="1" ht="13.5" spans="5:5">
      <c r="E10032" s="126"/>
    </row>
    <row r="10033" s="64" customFormat="1" ht="13.5" spans="5:5">
      <c r="E10033" s="126"/>
    </row>
    <row r="10034" s="64" customFormat="1" ht="13.5" spans="5:5">
      <c r="E10034" s="126"/>
    </row>
    <row r="10035" s="64" customFormat="1" ht="13.5" spans="5:5">
      <c r="E10035" s="126"/>
    </row>
    <row r="10036" s="64" customFormat="1" ht="13.5" spans="5:5">
      <c r="E10036" s="126"/>
    </row>
    <row r="10037" s="64" customFormat="1" ht="13.5" spans="5:5">
      <c r="E10037" s="126"/>
    </row>
    <row r="10038" s="64" customFormat="1" ht="13.5" spans="5:5">
      <c r="E10038" s="126"/>
    </row>
    <row r="10039" s="64" customFormat="1" ht="13.5" spans="5:5">
      <c r="E10039" s="126"/>
    </row>
    <row r="10040" s="64" customFormat="1" ht="13.5" spans="5:5">
      <c r="E10040" s="126"/>
    </row>
    <row r="10041" s="64" customFormat="1" ht="13.5" spans="5:5">
      <c r="E10041" s="126"/>
    </row>
    <row r="10042" s="64" customFormat="1" ht="13.5" spans="5:5">
      <c r="E10042" s="126"/>
    </row>
    <row r="10043" s="64" customFormat="1" ht="13.5" spans="5:5">
      <c r="E10043" s="126"/>
    </row>
    <row r="10044" s="64" customFormat="1" ht="13.5" spans="5:5">
      <c r="E10044" s="126"/>
    </row>
    <row r="10045" s="64" customFormat="1" ht="13.5" spans="5:5">
      <c r="E10045" s="126"/>
    </row>
    <row r="10046" s="64" customFormat="1" ht="13.5" spans="5:5">
      <c r="E10046" s="126"/>
    </row>
    <row r="10047" s="64" customFormat="1" ht="13.5" spans="5:5">
      <c r="E10047" s="126"/>
    </row>
    <row r="10048" s="64" customFormat="1" ht="13.5" spans="5:5">
      <c r="E10048" s="126"/>
    </row>
    <row r="10049" s="64" customFormat="1" ht="13.5" spans="5:5">
      <c r="E10049" s="126"/>
    </row>
    <row r="10050" s="64" customFormat="1" ht="13.5" spans="5:5">
      <c r="E10050" s="126"/>
    </row>
    <row r="10051" s="64" customFormat="1" ht="13.5" spans="5:5">
      <c r="E10051" s="126"/>
    </row>
    <row r="10052" s="64" customFormat="1" ht="13.5" spans="5:5">
      <c r="E10052" s="126"/>
    </row>
    <row r="10053" s="64" customFormat="1" ht="13.5" spans="5:5">
      <c r="E10053" s="126"/>
    </row>
    <row r="10054" s="64" customFormat="1" ht="13.5" spans="5:5">
      <c r="E10054" s="126"/>
    </row>
    <row r="10055" s="64" customFormat="1" ht="13.5" spans="5:5">
      <c r="E10055" s="126"/>
    </row>
    <row r="10056" s="64" customFormat="1" ht="13.5" spans="5:5">
      <c r="E10056" s="126"/>
    </row>
    <row r="10057" s="64" customFormat="1" ht="13.5" spans="5:5">
      <c r="E10057" s="126"/>
    </row>
    <row r="10058" s="64" customFormat="1" ht="13.5" spans="5:5">
      <c r="E10058" s="126"/>
    </row>
    <row r="10059" s="64" customFormat="1" ht="13.5" spans="5:5">
      <c r="E10059" s="126"/>
    </row>
    <row r="10060" s="64" customFormat="1" ht="13.5" spans="5:5">
      <c r="E10060" s="126"/>
    </row>
    <row r="10061" s="64" customFormat="1" ht="13.5" spans="5:5">
      <c r="E10061" s="126"/>
    </row>
    <row r="10062" s="64" customFormat="1" ht="13.5" spans="5:5">
      <c r="E10062" s="126"/>
    </row>
    <row r="10063" s="64" customFormat="1" ht="13.5" spans="5:5">
      <c r="E10063" s="126"/>
    </row>
    <row r="10064" s="64" customFormat="1" ht="13.5" spans="5:5">
      <c r="E10064" s="126"/>
    </row>
    <row r="10065" s="64" customFormat="1" ht="13.5" spans="5:5">
      <c r="E10065" s="126"/>
    </row>
    <row r="10066" s="64" customFormat="1" ht="13.5" spans="5:5">
      <c r="E10066" s="126"/>
    </row>
    <row r="10067" s="64" customFormat="1" ht="13.5" spans="5:5">
      <c r="E10067" s="126"/>
    </row>
    <row r="10068" s="64" customFormat="1" ht="13.5" spans="5:5">
      <c r="E10068" s="126"/>
    </row>
    <row r="10069" s="64" customFormat="1" ht="13.5" spans="5:5">
      <c r="E10069" s="126"/>
    </row>
    <row r="10070" s="64" customFormat="1" ht="13.5" spans="5:5">
      <c r="E10070" s="126"/>
    </row>
    <row r="10071" s="64" customFormat="1" ht="13.5" spans="5:5">
      <c r="E10071" s="126"/>
    </row>
    <row r="10072" s="64" customFormat="1" ht="13.5" spans="5:5">
      <c r="E10072" s="126"/>
    </row>
    <row r="10073" s="64" customFormat="1" ht="13.5" spans="5:5">
      <c r="E10073" s="126"/>
    </row>
    <row r="10074" s="64" customFormat="1" ht="13.5" spans="5:5">
      <c r="E10074" s="126"/>
    </row>
    <row r="10075" s="64" customFormat="1" ht="13.5" spans="5:5">
      <c r="E10075" s="126"/>
    </row>
    <row r="10076" s="64" customFormat="1" ht="13.5" spans="5:5">
      <c r="E10076" s="126"/>
    </row>
    <row r="10077" s="64" customFormat="1" ht="13.5" spans="5:5">
      <c r="E10077" s="126"/>
    </row>
    <row r="10078" s="64" customFormat="1" ht="13.5" spans="5:5">
      <c r="E10078" s="126"/>
    </row>
    <row r="10079" s="64" customFormat="1" ht="13.5" spans="5:5">
      <c r="E10079" s="126"/>
    </row>
    <row r="10080" s="64" customFormat="1" ht="13.5" spans="5:5">
      <c r="E10080" s="126"/>
    </row>
    <row r="10081" s="64" customFormat="1" ht="13.5" spans="5:5">
      <c r="E10081" s="126"/>
    </row>
    <row r="10082" s="64" customFormat="1" ht="13.5" spans="5:5">
      <c r="E10082" s="126"/>
    </row>
    <row r="10083" s="64" customFormat="1" ht="13.5" spans="5:5">
      <c r="E10083" s="126"/>
    </row>
    <row r="10084" s="64" customFormat="1" ht="13.5" spans="5:5">
      <c r="E10084" s="126"/>
    </row>
    <row r="10085" s="64" customFormat="1" ht="13.5" spans="5:5">
      <c r="E10085" s="126"/>
    </row>
    <row r="10086" s="64" customFormat="1" ht="13.5" spans="5:5">
      <c r="E10086" s="126"/>
    </row>
    <row r="10087" s="64" customFormat="1" ht="13.5" spans="5:5">
      <c r="E10087" s="126"/>
    </row>
    <row r="10088" s="64" customFormat="1" ht="13.5" spans="5:5">
      <c r="E10088" s="126"/>
    </row>
    <row r="10089" s="64" customFormat="1" ht="13.5" spans="5:5">
      <c r="E10089" s="126"/>
    </row>
    <row r="10090" s="64" customFormat="1" ht="13.5" spans="5:5">
      <c r="E10090" s="126"/>
    </row>
    <row r="10091" s="64" customFormat="1" ht="13.5" spans="5:5">
      <c r="E10091" s="126"/>
    </row>
    <row r="10092" s="64" customFormat="1" ht="13.5" spans="5:5">
      <c r="E10092" s="126"/>
    </row>
    <row r="10093" s="64" customFormat="1" ht="13.5" spans="5:5">
      <c r="E10093" s="126"/>
    </row>
    <row r="10094" s="64" customFormat="1" ht="13.5" spans="5:5">
      <c r="E10094" s="126"/>
    </row>
    <row r="10095" s="64" customFormat="1" ht="13.5" spans="5:5">
      <c r="E10095" s="126"/>
    </row>
    <row r="10096" s="64" customFormat="1" ht="13.5" spans="5:5">
      <c r="E10096" s="126"/>
    </row>
    <row r="10097" s="64" customFormat="1" ht="13.5" spans="5:5">
      <c r="E10097" s="126"/>
    </row>
    <row r="10098" s="64" customFormat="1" ht="13.5" spans="5:5">
      <c r="E10098" s="126"/>
    </row>
    <row r="10099" s="64" customFormat="1" ht="13.5" spans="5:5">
      <c r="E10099" s="126"/>
    </row>
    <row r="10100" s="64" customFormat="1" ht="13.5" spans="5:5">
      <c r="E10100" s="126"/>
    </row>
    <row r="10101" s="64" customFormat="1" ht="13.5" spans="5:5">
      <c r="E10101" s="126"/>
    </row>
    <row r="10102" s="64" customFormat="1" ht="13.5" spans="5:5">
      <c r="E10102" s="126"/>
    </row>
    <row r="10103" s="64" customFormat="1" ht="13.5" spans="5:5">
      <c r="E10103" s="126"/>
    </row>
    <row r="10104" s="64" customFormat="1" ht="13.5" spans="5:5">
      <c r="E10104" s="126"/>
    </row>
    <row r="10105" s="64" customFormat="1" ht="13.5" spans="5:5">
      <c r="E10105" s="126"/>
    </row>
    <row r="10106" s="64" customFormat="1" ht="13.5" spans="5:5">
      <c r="E10106" s="126"/>
    </row>
    <row r="10107" s="64" customFormat="1" ht="13.5" spans="5:5">
      <c r="E10107" s="126"/>
    </row>
    <row r="10108" s="64" customFormat="1" ht="13.5" spans="5:5">
      <c r="E10108" s="126"/>
    </row>
    <row r="10109" s="64" customFormat="1" ht="13.5" spans="5:5">
      <c r="E10109" s="126"/>
    </row>
    <row r="10110" s="64" customFormat="1" ht="13.5" spans="5:5">
      <c r="E10110" s="126"/>
    </row>
    <row r="10111" s="64" customFormat="1" ht="13.5" spans="5:5">
      <c r="E10111" s="126"/>
    </row>
    <row r="10112" s="64" customFormat="1" ht="13.5" spans="5:5">
      <c r="E10112" s="126"/>
    </row>
    <row r="10113" s="64" customFormat="1" ht="13.5" spans="5:5">
      <c r="E10113" s="126"/>
    </row>
    <row r="10114" s="64" customFormat="1" ht="13.5" spans="5:5">
      <c r="E10114" s="126"/>
    </row>
    <row r="10115" s="64" customFormat="1" ht="13.5" spans="5:5">
      <c r="E10115" s="126"/>
    </row>
    <row r="10116" s="64" customFormat="1" ht="13.5" spans="5:5">
      <c r="E10116" s="126"/>
    </row>
    <row r="10117" s="64" customFormat="1" ht="13.5" spans="5:5">
      <c r="E10117" s="126"/>
    </row>
    <row r="10118" s="64" customFormat="1" ht="13.5" spans="5:5">
      <c r="E10118" s="126"/>
    </row>
    <row r="10119" s="64" customFormat="1" ht="13.5" spans="5:5">
      <c r="E10119" s="126"/>
    </row>
    <row r="10120" s="64" customFormat="1" ht="13.5" spans="5:5">
      <c r="E10120" s="126"/>
    </row>
    <row r="10121" s="64" customFormat="1" ht="13.5" spans="5:5">
      <c r="E10121" s="126"/>
    </row>
    <row r="10122" s="64" customFormat="1" ht="13.5" spans="5:5">
      <c r="E10122" s="126"/>
    </row>
    <row r="10123" s="64" customFormat="1" ht="13.5" spans="5:5">
      <c r="E10123" s="126"/>
    </row>
    <row r="10124" s="64" customFormat="1" ht="13.5" spans="5:5">
      <c r="E10124" s="126"/>
    </row>
    <row r="10125" s="64" customFormat="1" ht="13.5" spans="5:5">
      <c r="E10125" s="126"/>
    </row>
    <row r="10126" s="64" customFormat="1" ht="13.5" spans="5:5">
      <c r="E10126" s="126"/>
    </row>
    <row r="10127" s="64" customFormat="1" ht="13.5" spans="5:5">
      <c r="E10127" s="126"/>
    </row>
    <row r="10128" s="64" customFormat="1" ht="13.5" spans="5:5">
      <c r="E10128" s="126"/>
    </row>
    <row r="10129" s="64" customFormat="1" ht="13.5" spans="5:5">
      <c r="E10129" s="126"/>
    </row>
    <row r="10130" s="64" customFormat="1" ht="13.5" spans="5:5">
      <c r="E10130" s="126"/>
    </row>
    <row r="10131" s="64" customFormat="1" ht="13.5" spans="5:5">
      <c r="E10131" s="126"/>
    </row>
    <row r="10132" s="64" customFormat="1" ht="13.5" spans="5:5">
      <c r="E10132" s="126"/>
    </row>
    <row r="10133" s="64" customFormat="1" ht="13.5" spans="5:5">
      <c r="E10133" s="126"/>
    </row>
    <row r="10134" s="64" customFormat="1" ht="13.5" spans="5:5">
      <c r="E10134" s="126"/>
    </row>
    <row r="10135" s="64" customFormat="1" ht="13.5" spans="5:5">
      <c r="E10135" s="126"/>
    </row>
    <row r="10136" s="64" customFormat="1" ht="13.5" spans="5:5">
      <c r="E10136" s="126"/>
    </row>
    <row r="10137" s="64" customFormat="1" ht="13.5" spans="5:5">
      <c r="E10137" s="126"/>
    </row>
    <row r="10138" s="64" customFormat="1" ht="13.5" spans="5:5">
      <c r="E10138" s="126"/>
    </row>
    <row r="10139" s="64" customFormat="1" ht="13.5" spans="5:5">
      <c r="E10139" s="126"/>
    </row>
    <row r="10140" s="64" customFormat="1" ht="13.5" spans="5:5">
      <c r="E10140" s="126"/>
    </row>
    <row r="10141" s="64" customFormat="1" ht="13.5" spans="5:5">
      <c r="E10141" s="126"/>
    </row>
    <row r="10142" s="64" customFormat="1" ht="13.5" spans="5:5">
      <c r="E10142" s="126"/>
    </row>
    <row r="10143" s="64" customFormat="1" ht="13.5" spans="5:5">
      <c r="E10143" s="126"/>
    </row>
    <row r="10144" s="64" customFormat="1" ht="13.5" spans="5:5">
      <c r="E10144" s="126"/>
    </row>
    <row r="10145" s="64" customFormat="1" ht="13.5" spans="5:5">
      <c r="E10145" s="126"/>
    </row>
    <row r="10146" s="64" customFormat="1" ht="13.5" spans="5:5">
      <c r="E10146" s="126"/>
    </row>
    <row r="10147" s="64" customFormat="1" ht="13.5" spans="5:5">
      <c r="E10147" s="126"/>
    </row>
    <row r="10148" s="64" customFormat="1" ht="13.5" spans="5:5">
      <c r="E10148" s="126"/>
    </row>
    <row r="10149" s="64" customFormat="1" ht="13.5" spans="5:5">
      <c r="E10149" s="126"/>
    </row>
    <row r="10150" s="64" customFormat="1" ht="13.5" spans="5:5">
      <c r="E10150" s="126"/>
    </row>
    <row r="10151" s="64" customFormat="1" ht="13.5" spans="5:5">
      <c r="E10151" s="126"/>
    </row>
    <row r="10152" s="64" customFormat="1" ht="13.5" spans="5:5">
      <c r="E10152" s="126"/>
    </row>
    <row r="10153" s="64" customFormat="1" ht="13.5" spans="5:5">
      <c r="E10153" s="126"/>
    </row>
    <row r="10154" s="64" customFormat="1" ht="13.5" spans="5:5">
      <c r="E10154" s="126"/>
    </row>
    <row r="10155" s="64" customFormat="1" ht="13.5" spans="5:5">
      <c r="E10155" s="126"/>
    </row>
    <row r="10156" s="64" customFormat="1" ht="13.5" spans="5:5">
      <c r="E10156" s="126"/>
    </row>
    <row r="10157" s="64" customFormat="1" ht="13.5" spans="5:5">
      <c r="E10157" s="126"/>
    </row>
    <row r="10158" s="64" customFormat="1" ht="13.5" spans="5:5">
      <c r="E10158" s="126"/>
    </row>
    <row r="10159" s="64" customFormat="1" ht="13.5" spans="5:5">
      <c r="E10159" s="126"/>
    </row>
    <row r="10160" s="64" customFormat="1" ht="13.5" spans="5:5">
      <c r="E10160" s="126"/>
    </row>
    <row r="10161" s="64" customFormat="1" ht="13.5" spans="5:5">
      <c r="E10161" s="126"/>
    </row>
    <row r="10162" s="64" customFormat="1" ht="13.5" spans="5:5">
      <c r="E10162" s="126"/>
    </row>
    <row r="10163" s="64" customFormat="1" ht="13.5" spans="5:5">
      <c r="E10163" s="126"/>
    </row>
    <row r="10164" s="64" customFormat="1" ht="13.5" spans="5:5">
      <c r="E10164" s="126"/>
    </row>
    <row r="10165" s="64" customFormat="1" ht="13.5" spans="5:5">
      <c r="E10165" s="126"/>
    </row>
    <row r="10166" s="64" customFormat="1" ht="13.5" spans="5:5">
      <c r="E10166" s="126"/>
    </row>
    <row r="10167" s="64" customFormat="1" ht="13.5" spans="5:5">
      <c r="E10167" s="126"/>
    </row>
    <row r="10168" s="64" customFormat="1" ht="13.5" spans="5:5">
      <c r="E10168" s="126"/>
    </row>
    <row r="10169" s="64" customFormat="1" ht="13.5" spans="5:5">
      <c r="E10169" s="126"/>
    </row>
    <row r="10170" s="64" customFormat="1" ht="13.5" spans="5:5">
      <c r="E10170" s="126"/>
    </row>
    <row r="10171" s="64" customFormat="1" ht="13.5" spans="5:5">
      <c r="E10171" s="126"/>
    </row>
    <row r="10172" s="64" customFormat="1" ht="13.5" spans="5:5">
      <c r="E10172" s="126"/>
    </row>
    <row r="10173" s="64" customFormat="1" ht="13.5" spans="5:5">
      <c r="E10173" s="126"/>
    </row>
    <row r="10174" s="64" customFormat="1" ht="13.5" spans="5:5">
      <c r="E10174" s="126"/>
    </row>
    <row r="10175" s="64" customFormat="1" ht="13.5" spans="5:5">
      <c r="E10175" s="126"/>
    </row>
    <row r="10176" s="64" customFormat="1" ht="13.5" spans="5:5">
      <c r="E10176" s="126"/>
    </row>
    <row r="10177" s="64" customFormat="1" ht="13.5" spans="5:5">
      <c r="E10177" s="126"/>
    </row>
    <row r="10178" s="64" customFormat="1" ht="13.5" spans="5:5">
      <c r="E10178" s="126"/>
    </row>
    <row r="10179" s="64" customFormat="1" ht="13.5" spans="5:5">
      <c r="E10179" s="126"/>
    </row>
    <row r="10180" s="64" customFormat="1" ht="13.5" spans="5:5">
      <c r="E10180" s="126"/>
    </row>
    <row r="10181" s="64" customFormat="1" ht="13.5" spans="5:5">
      <c r="E10181" s="126"/>
    </row>
    <row r="10182" s="64" customFormat="1" ht="13.5" spans="5:5">
      <c r="E10182" s="126"/>
    </row>
    <row r="10183" s="64" customFormat="1" ht="13.5" spans="5:5">
      <c r="E10183" s="126"/>
    </row>
    <row r="10184" s="64" customFormat="1" ht="13.5" spans="5:5">
      <c r="E10184" s="126"/>
    </row>
    <row r="10185" s="64" customFormat="1" ht="13.5" spans="5:5">
      <c r="E10185" s="126"/>
    </row>
    <row r="10186" s="64" customFormat="1" ht="13.5" spans="5:5">
      <c r="E10186" s="126"/>
    </row>
    <row r="10187" s="64" customFormat="1" ht="13.5" spans="5:5">
      <c r="E10187" s="126"/>
    </row>
    <row r="10188" s="64" customFormat="1" ht="13.5" spans="5:5">
      <c r="E10188" s="126"/>
    </row>
    <row r="10189" s="64" customFormat="1" ht="13.5" spans="5:5">
      <c r="E10189" s="126"/>
    </row>
    <row r="10190" s="64" customFormat="1" ht="13.5" spans="5:5">
      <c r="E10190" s="126"/>
    </row>
    <row r="10191" s="64" customFormat="1" ht="13.5" spans="5:5">
      <c r="E10191" s="126"/>
    </row>
    <row r="10192" s="64" customFormat="1" ht="13.5" spans="5:5">
      <c r="E10192" s="126"/>
    </row>
    <row r="10193" s="64" customFormat="1" ht="13.5" spans="5:5">
      <c r="E10193" s="126"/>
    </row>
    <row r="10194" s="64" customFormat="1" ht="13.5" spans="5:5">
      <c r="E10194" s="126"/>
    </row>
    <row r="10195" s="64" customFormat="1" ht="13.5" spans="5:5">
      <c r="E10195" s="126"/>
    </row>
    <row r="10196" s="64" customFormat="1" ht="13.5" spans="5:5">
      <c r="E10196" s="126"/>
    </row>
    <row r="10197" s="64" customFormat="1" ht="13.5" spans="5:5">
      <c r="E10197" s="126"/>
    </row>
    <row r="10198" s="64" customFormat="1" ht="13.5" spans="5:5">
      <c r="E10198" s="126"/>
    </row>
    <row r="10199" s="64" customFormat="1" ht="13.5" spans="5:5">
      <c r="E10199" s="126"/>
    </row>
    <row r="10200" s="64" customFormat="1" ht="13.5" spans="5:5">
      <c r="E10200" s="126"/>
    </row>
    <row r="10201" s="64" customFormat="1" ht="13.5" spans="5:5">
      <c r="E10201" s="126"/>
    </row>
    <row r="10202" s="64" customFormat="1" ht="13.5" spans="5:5">
      <c r="E10202" s="126"/>
    </row>
    <row r="10203" s="64" customFormat="1" ht="13.5" spans="5:5">
      <c r="E10203" s="126"/>
    </row>
    <row r="10204" s="64" customFormat="1" ht="13.5" spans="5:5">
      <c r="E10204" s="126"/>
    </row>
    <row r="10205" s="64" customFormat="1" ht="13.5" spans="5:5">
      <c r="E10205" s="126"/>
    </row>
    <row r="10206" s="64" customFormat="1" ht="13.5" spans="5:5">
      <c r="E10206" s="126"/>
    </row>
    <row r="10207" s="64" customFormat="1" ht="13.5" spans="5:5">
      <c r="E10207" s="126"/>
    </row>
    <row r="10208" s="64" customFormat="1" ht="13.5" spans="5:5">
      <c r="E10208" s="126"/>
    </row>
    <row r="10209" s="64" customFormat="1" ht="13.5" spans="5:5">
      <c r="E10209" s="126"/>
    </row>
    <row r="10210" s="64" customFormat="1" ht="13.5" spans="5:5">
      <c r="E10210" s="126"/>
    </row>
    <row r="10211" s="64" customFormat="1" ht="13.5" spans="5:5">
      <c r="E10211" s="126"/>
    </row>
    <row r="10212" s="64" customFormat="1" ht="13.5" spans="5:5">
      <c r="E10212" s="126"/>
    </row>
    <row r="10213" s="64" customFormat="1" ht="13.5" spans="5:5">
      <c r="E10213" s="126"/>
    </row>
    <row r="10214" s="64" customFormat="1" ht="13.5" spans="5:5">
      <c r="E10214" s="126"/>
    </row>
    <row r="10215" s="64" customFormat="1" ht="13.5" spans="5:5">
      <c r="E10215" s="126"/>
    </row>
    <row r="10216" s="64" customFormat="1" ht="13.5" spans="5:5">
      <c r="E10216" s="126"/>
    </row>
    <row r="10217" s="64" customFormat="1" ht="13.5" spans="5:5">
      <c r="E10217" s="126"/>
    </row>
    <row r="10218" s="64" customFormat="1" ht="13.5" spans="5:5">
      <c r="E10218" s="126"/>
    </row>
    <row r="10219" s="64" customFormat="1" ht="13.5" spans="5:5">
      <c r="E10219" s="126"/>
    </row>
    <row r="10220" s="64" customFormat="1" ht="13.5" spans="5:5">
      <c r="E10220" s="126"/>
    </row>
    <row r="10221" s="64" customFormat="1" ht="13.5" spans="5:5">
      <c r="E10221" s="126"/>
    </row>
    <row r="10222" s="64" customFormat="1" ht="13.5" spans="5:5">
      <c r="E10222" s="126"/>
    </row>
    <row r="10223" s="64" customFormat="1" ht="13.5" spans="5:5">
      <c r="E10223" s="126"/>
    </row>
    <row r="10224" s="64" customFormat="1" ht="13.5" spans="5:5">
      <c r="E10224" s="126"/>
    </row>
    <row r="10225" s="64" customFormat="1" ht="13.5" spans="5:5">
      <c r="E10225" s="126"/>
    </row>
    <row r="10226" s="64" customFormat="1" ht="13.5" spans="5:5">
      <c r="E10226" s="126"/>
    </row>
    <row r="10227" s="64" customFormat="1" ht="13.5" spans="5:5">
      <c r="E10227" s="126"/>
    </row>
    <row r="10228" s="64" customFormat="1" ht="13.5" spans="5:5">
      <c r="E10228" s="126"/>
    </row>
    <row r="10229" s="64" customFormat="1" ht="13.5" spans="5:5">
      <c r="E10229" s="126"/>
    </row>
    <row r="10230" s="64" customFormat="1" ht="13.5" spans="5:5">
      <c r="E10230" s="126"/>
    </row>
    <row r="10231" s="64" customFormat="1" ht="13.5" spans="5:5">
      <c r="E10231" s="126"/>
    </row>
    <row r="10232" s="64" customFormat="1" ht="13.5" spans="5:5">
      <c r="E10232" s="126"/>
    </row>
    <row r="10233" s="64" customFormat="1" ht="13.5" spans="5:5">
      <c r="E10233" s="126"/>
    </row>
    <row r="10234" s="64" customFormat="1" ht="13.5" spans="5:5">
      <c r="E10234" s="126"/>
    </row>
    <row r="10235" s="64" customFormat="1" ht="13.5" spans="5:5">
      <c r="E10235" s="126"/>
    </row>
    <row r="10236" s="64" customFormat="1" ht="13.5" spans="5:5">
      <c r="E10236" s="126"/>
    </row>
    <row r="10237" s="64" customFormat="1" ht="13.5" spans="5:5">
      <c r="E10237" s="126"/>
    </row>
    <row r="10238" s="64" customFormat="1" ht="13.5" spans="5:5">
      <c r="E10238" s="126"/>
    </row>
    <row r="10239" s="64" customFormat="1" ht="13.5" spans="5:5">
      <c r="E10239" s="126"/>
    </row>
    <row r="10240" s="64" customFormat="1" ht="13.5" spans="5:5">
      <c r="E10240" s="126"/>
    </row>
    <row r="10241" s="64" customFormat="1" ht="13.5" spans="5:5">
      <c r="E10241" s="126"/>
    </row>
    <row r="10242" s="64" customFormat="1" ht="13.5" spans="5:5">
      <c r="E10242" s="126"/>
    </row>
    <row r="10243" s="64" customFormat="1" ht="13.5" spans="5:5">
      <c r="E10243" s="126"/>
    </row>
    <row r="10244" s="64" customFormat="1" ht="13.5" spans="5:5">
      <c r="E10244" s="126"/>
    </row>
    <row r="10245" s="64" customFormat="1" ht="13.5" spans="5:5">
      <c r="E10245" s="126"/>
    </row>
    <row r="10246" s="64" customFormat="1" ht="13.5" spans="5:5">
      <c r="E10246" s="126"/>
    </row>
    <row r="10247" s="64" customFormat="1" ht="13.5" spans="5:5">
      <c r="E10247" s="126"/>
    </row>
    <row r="10248" s="64" customFormat="1" ht="13.5" spans="5:5">
      <c r="E10248" s="126"/>
    </row>
    <row r="10249" s="64" customFormat="1" ht="13.5" spans="5:5">
      <c r="E10249" s="126"/>
    </row>
    <row r="10250" s="64" customFormat="1" ht="13.5" spans="5:5">
      <c r="E10250" s="126"/>
    </row>
    <row r="10251" s="64" customFormat="1" ht="13.5" spans="5:5">
      <c r="E10251" s="126"/>
    </row>
    <row r="10252" s="64" customFormat="1" ht="13.5" spans="5:5">
      <c r="E10252" s="126"/>
    </row>
    <row r="10253" s="64" customFormat="1" ht="13.5" spans="5:5">
      <c r="E10253" s="126"/>
    </row>
    <row r="10254" s="64" customFormat="1" ht="13.5" spans="5:5">
      <c r="E10254" s="126"/>
    </row>
    <row r="10255" s="64" customFormat="1" ht="13.5" spans="5:5">
      <c r="E10255" s="126"/>
    </row>
    <row r="10256" s="64" customFormat="1" ht="13.5" spans="5:5">
      <c r="E10256" s="126"/>
    </row>
    <row r="10257" s="64" customFormat="1" ht="13.5" spans="5:5">
      <c r="E10257" s="126"/>
    </row>
    <row r="10258" s="64" customFormat="1" ht="13.5" spans="5:5">
      <c r="E10258" s="126"/>
    </row>
    <row r="10259" s="64" customFormat="1" ht="13.5" spans="5:5">
      <c r="E10259" s="126"/>
    </row>
    <row r="10260" s="64" customFormat="1" ht="13.5" spans="5:5">
      <c r="E10260" s="126"/>
    </row>
    <row r="10261" s="64" customFormat="1" ht="13.5" spans="5:5">
      <c r="E10261" s="126"/>
    </row>
    <row r="10262" s="64" customFormat="1" ht="13.5" spans="5:5">
      <c r="E10262" s="126"/>
    </row>
    <row r="10263" s="64" customFormat="1" ht="13.5" spans="5:5">
      <c r="E10263" s="126"/>
    </row>
    <row r="10264" s="64" customFormat="1" ht="13.5" spans="5:5">
      <c r="E10264" s="126"/>
    </row>
    <row r="10265" s="64" customFormat="1" ht="13.5" spans="5:5">
      <c r="E10265" s="126"/>
    </row>
    <row r="10266" s="64" customFormat="1" ht="13.5" spans="5:5">
      <c r="E10266" s="126"/>
    </row>
    <row r="10267" s="64" customFormat="1" ht="13.5" spans="5:5">
      <c r="E10267" s="126"/>
    </row>
    <row r="10268" s="64" customFormat="1" ht="13.5" spans="5:5">
      <c r="E10268" s="126"/>
    </row>
    <row r="10269" s="64" customFormat="1" ht="13.5" spans="5:5">
      <c r="E10269" s="126"/>
    </row>
    <row r="10270" s="64" customFormat="1" ht="13.5" spans="5:5">
      <c r="E10270" s="126"/>
    </row>
    <row r="10271" s="64" customFormat="1" ht="13.5" spans="5:5">
      <c r="E10271" s="126"/>
    </row>
    <row r="10272" s="64" customFormat="1" ht="13.5" spans="5:5">
      <c r="E10272" s="126"/>
    </row>
    <row r="10273" s="64" customFormat="1" ht="13.5" spans="5:5">
      <c r="E10273" s="126"/>
    </row>
    <row r="10274" s="64" customFormat="1" ht="13.5" spans="5:5">
      <c r="E10274" s="126"/>
    </row>
    <row r="10275" s="64" customFormat="1" ht="13.5" spans="5:5">
      <c r="E10275" s="126"/>
    </row>
    <row r="10276" s="64" customFormat="1" ht="13.5" spans="5:5">
      <c r="E10276" s="126"/>
    </row>
    <row r="10277" s="64" customFormat="1" ht="13.5" spans="5:5">
      <c r="E10277" s="126"/>
    </row>
    <row r="10278" s="64" customFormat="1" ht="13.5" spans="5:5">
      <c r="E10278" s="126"/>
    </row>
    <row r="10279" s="64" customFormat="1" ht="13.5" spans="5:5">
      <c r="E10279" s="126"/>
    </row>
    <row r="10280" s="64" customFormat="1" ht="13.5" spans="5:5">
      <c r="E10280" s="126"/>
    </row>
    <row r="10281" s="64" customFormat="1" ht="13.5" spans="5:5">
      <c r="E10281" s="126"/>
    </row>
    <row r="10282" s="64" customFormat="1" ht="13.5" spans="5:5">
      <c r="E10282" s="126"/>
    </row>
    <row r="10283" s="64" customFormat="1" ht="13.5" spans="5:5">
      <c r="E10283" s="126"/>
    </row>
    <row r="10284" s="64" customFormat="1" ht="13.5" spans="5:5">
      <c r="E10284" s="126"/>
    </row>
    <row r="10285" s="64" customFormat="1" ht="13.5" spans="5:5">
      <c r="E10285" s="126"/>
    </row>
    <row r="10286" s="64" customFormat="1" ht="13.5" spans="5:5">
      <c r="E10286" s="126"/>
    </row>
    <row r="10287" s="64" customFormat="1" ht="13.5" spans="5:5">
      <c r="E10287" s="126"/>
    </row>
    <row r="10288" s="64" customFormat="1" ht="13.5" spans="5:5">
      <c r="E10288" s="126"/>
    </row>
    <row r="10289" s="64" customFormat="1" ht="13.5" spans="5:5">
      <c r="E10289" s="126"/>
    </row>
    <row r="10290" s="64" customFormat="1" ht="13.5" spans="5:5">
      <c r="E10290" s="126"/>
    </row>
    <row r="10291" s="64" customFormat="1" ht="13.5" spans="5:5">
      <c r="E10291" s="126"/>
    </row>
    <row r="10292" s="64" customFormat="1" ht="13.5" spans="5:5">
      <c r="E10292" s="126"/>
    </row>
    <row r="10293" s="64" customFormat="1" ht="13.5" spans="5:5">
      <c r="E10293" s="126"/>
    </row>
    <row r="10294" s="64" customFormat="1" ht="13.5" spans="5:5">
      <c r="E10294" s="126"/>
    </row>
    <row r="10295" s="64" customFormat="1" ht="13.5" spans="5:5">
      <c r="E10295" s="126"/>
    </row>
    <row r="10296" s="64" customFormat="1" ht="13.5" spans="5:5">
      <c r="E10296" s="126"/>
    </row>
    <row r="10297" s="64" customFormat="1" ht="13.5" spans="5:5">
      <c r="E10297" s="126"/>
    </row>
    <row r="10298" s="64" customFormat="1" ht="13.5" spans="5:5">
      <c r="E10298" s="126"/>
    </row>
    <row r="10299" s="64" customFormat="1" ht="13.5" spans="5:5">
      <c r="E10299" s="126"/>
    </row>
    <row r="10300" s="64" customFormat="1" ht="13.5" spans="5:5">
      <c r="E10300" s="126"/>
    </row>
    <row r="10301" s="64" customFormat="1" ht="13.5" spans="5:5">
      <c r="E10301" s="126"/>
    </row>
    <row r="10302" s="64" customFormat="1" ht="13.5" spans="5:5">
      <c r="E10302" s="126"/>
    </row>
    <row r="10303" s="64" customFormat="1" ht="13.5" spans="5:5">
      <c r="E10303" s="126"/>
    </row>
    <row r="10304" s="64" customFormat="1" ht="13.5" spans="5:5">
      <c r="E10304" s="126"/>
    </row>
    <row r="10305" s="64" customFormat="1" ht="13.5" spans="5:5">
      <c r="E10305" s="126"/>
    </row>
    <row r="10306" s="64" customFormat="1" ht="13.5" spans="5:5">
      <c r="E10306" s="126"/>
    </row>
    <row r="10307" s="64" customFormat="1" ht="13.5" spans="5:5">
      <c r="E10307" s="126"/>
    </row>
    <row r="10308" s="64" customFormat="1" ht="13.5" spans="5:5">
      <c r="E10308" s="126"/>
    </row>
    <row r="10309" s="64" customFormat="1" ht="13.5" spans="5:5">
      <c r="E10309" s="126"/>
    </row>
    <row r="10310" s="64" customFormat="1" ht="13.5" spans="5:5">
      <c r="E10310" s="126"/>
    </row>
    <row r="10311" s="64" customFormat="1" ht="13.5" spans="5:5">
      <c r="E10311" s="126"/>
    </row>
    <row r="10312" s="64" customFormat="1" ht="13.5" spans="5:5">
      <c r="E10312" s="126"/>
    </row>
    <row r="10313" s="64" customFormat="1" ht="13.5" spans="5:5">
      <c r="E10313" s="126"/>
    </row>
    <row r="10314" s="64" customFormat="1" ht="13.5" spans="5:5">
      <c r="E10314" s="126"/>
    </row>
    <row r="10315" s="64" customFormat="1" ht="13.5" spans="5:5">
      <c r="E10315" s="126"/>
    </row>
    <row r="10316" s="64" customFormat="1" ht="13.5" spans="5:5">
      <c r="E10316" s="126"/>
    </row>
    <row r="10317" s="64" customFormat="1" ht="13.5" spans="5:5">
      <c r="E10317" s="126"/>
    </row>
    <row r="10318" s="64" customFormat="1" ht="13.5" spans="5:5">
      <c r="E10318" s="126"/>
    </row>
    <row r="10319" s="64" customFormat="1" ht="13.5" spans="5:5">
      <c r="E10319" s="126"/>
    </row>
    <row r="10320" s="64" customFormat="1" ht="13.5" spans="5:5">
      <c r="E10320" s="126"/>
    </row>
    <row r="10321" s="64" customFormat="1" ht="13.5" spans="5:5">
      <c r="E10321" s="126"/>
    </row>
    <row r="10322" s="64" customFormat="1" ht="13.5" spans="5:5">
      <c r="E10322" s="126"/>
    </row>
    <row r="10323" s="64" customFormat="1" ht="13.5" spans="5:5">
      <c r="E10323" s="126"/>
    </row>
    <row r="10324" s="64" customFormat="1" ht="13.5" spans="5:5">
      <c r="E10324" s="126"/>
    </row>
    <row r="10325" s="64" customFormat="1" ht="13.5" spans="5:5">
      <c r="E10325" s="126"/>
    </row>
    <row r="10326" s="64" customFormat="1" ht="13.5" spans="5:5">
      <c r="E10326" s="126"/>
    </row>
    <row r="10327" s="64" customFormat="1" ht="13.5" spans="5:5">
      <c r="E10327" s="126"/>
    </row>
    <row r="10328" s="64" customFormat="1" ht="13.5" spans="5:5">
      <c r="E10328" s="126"/>
    </row>
    <row r="10329" s="64" customFormat="1" ht="13.5" spans="5:5">
      <c r="E10329" s="126"/>
    </row>
    <row r="10330" s="64" customFormat="1" ht="13.5" spans="5:5">
      <c r="E10330" s="126"/>
    </row>
    <row r="10331" s="64" customFormat="1" ht="13.5" spans="5:5">
      <c r="E10331" s="126"/>
    </row>
    <row r="10332" s="64" customFormat="1" ht="13.5" spans="5:5">
      <c r="E10332" s="126"/>
    </row>
    <row r="10333" s="64" customFormat="1" ht="13.5" spans="5:5">
      <c r="E10333" s="126"/>
    </row>
    <row r="10334" s="64" customFormat="1" ht="13.5" spans="5:5">
      <c r="E10334" s="126"/>
    </row>
    <row r="10335" s="64" customFormat="1" ht="13.5" spans="5:5">
      <c r="E10335" s="126"/>
    </row>
    <row r="10336" s="64" customFormat="1" ht="13.5" spans="5:5">
      <c r="E10336" s="126"/>
    </row>
    <row r="10337" s="64" customFormat="1" ht="13.5" spans="5:5">
      <c r="E10337" s="126"/>
    </row>
    <row r="10338" s="64" customFormat="1" ht="13.5" spans="5:5">
      <c r="E10338" s="126"/>
    </row>
    <row r="10339" s="64" customFormat="1" ht="13.5" spans="5:5">
      <c r="E10339" s="126"/>
    </row>
    <row r="10340" s="64" customFormat="1" ht="13.5" spans="5:5">
      <c r="E10340" s="126"/>
    </row>
    <row r="10341" s="64" customFormat="1" ht="13.5" spans="5:5">
      <c r="E10341" s="126"/>
    </row>
    <row r="10342" s="64" customFormat="1" ht="13.5" spans="5:5">
      <c r="E10342" s="126"/>
    </row>
    <row r="10343" s="64" customFormat="1" ht="13.5" spans="5:5">
      <c r="E10343" s="126"/>
    </row>
    <row r="10344" s="64" customFormat="1" ht="13.5" spans="5:5">
      <c r="E10344" s="126"/>
    </row>
    <row r="10345" s="64" customFormat="1" ht="13.5" spans="5:5">
      <c r="E10345" s="126"/>
    </row>
    <row r="10346" s="64" customFormat="1" ht="13.5" spans="5:5">
      <c r="E10346" s="126"/>
    </row>
    <row r="10347" s="64" customFormat="1" ht="13.5" spans="5:5">
      <c r="E10347" s="126"/>
    </row>
    <row r="10348" s="64" customFormat="1" ht="13.5" spans="5:5">
      <c r="E10348" s="126"/>
    </row>
    <row r="10349" s="64" customFormat="1" ht="13.5" spans="5:5">
      <c r="E10349" s="126"/>
    </row>
    <row r="10350" s="64" customFormat="1" ht="13.5" spans="5:5">
      <c r="E10350" s="126"/>
    </row>
    <row r="10351" s="64" customFormat="1" ht="13.5" spans="5:5">
      <c r="E10351" s="126"/>
    </row>
    <row r="10352" s="64" customFormat="1" ht="13.5" spans="5:5">
      <c r="E10352" s="126"/>
    </row>
    <row r="10353" s="64" customFormat="1" ht="13.5" spans="5:5">
      <c r="E10353" s="126"/>
    </row>
    <row r="10354" s="64" customFormat="1" ht="13.5" spans="5:5">
      <c r="E10354" s="126"/>
    </row>
    <row r="10355" s="64" customFormat="1" ht="13.5" spans="5:5">
      <c r="E10355" s="126"/>
    </row>
    <row r="10356" s="64" customFormat="1" ht="13.5" spans="5:5">
      <c r="E10356" s="126"/>
    </row>
    <row r="10357" s="64" customFormat="1" ht="13.5" spans="5:5">
      <c r="E10357" s="126"/>
    </row>
    <row r="10358" s="64" customFormat="1" ht="13.5" spans="5:5">
      <c r="E10358" s="126"/>
    </row>
    <row r="10359" s="64" customFormat="1" ht="13.5" spans="5:5">
      <c r="E10359" s="126"/>
    </row>
    <row r="10360" s="64" customFormat="1" ht="13.5" spans="5:5">
      <c r="E10360" s="126"/>
    </row>
    <row r="10361" s="64" customFormat="1" ht="13.5" spans="5:5">
      <c r="E10361" s="126"/>
    </row>
    <row r="10362" s="64" customFormat="1" ht="13.5" spans="5:5">
      <c r="E10362" s="126"/>
    </row>
    <row r="10363" s="64" customFormat="1" ht="13.5" spans="5:5">
      <c r="E10363" s="126"/>
    </row>
    <row r="10364" s="64" customFormat="1" ht="13.5" spans="5:5">
      <c r="E10364" s="126"/>
    </row>
    <row r="10365" s="64" customFormat="1" ht="13.5" spans="5:5">
      <c r="E10365" s="126"/>
    </row>
    <row r="10366" s="64" customFormat="1" ht="13.5" spans="5:5">
      <c r="E10366" s="126"/>
    </row>
    <row r="10367" s="64" customFormat="1" ht="13.5" spans="5:5">
      <c r="E10367" s="126"/>
    </row>
    <row r="10368" s="64" customFormat="1" ht="13.5" spans="5:5">
      <c r="E10368" s="126"/>
    </row>
    <row r="10369" s="64" customFormat="1" ht="13.5" spans="5:5">
      <c r="E10369" s="126"/>
    </row>
    <row r="10370" s="64" customFormat="1" ht="13.5" spans="5:5">
      <c r="E10370" s="126"/>
    </row>
    <row r="10371" s="64" customFormat="1" ht="13.5" spans="5:5">
      <c r="E10371" s="126"/>
    </row>
    <row r="10372" s="64" customFormat="1" ht="13.5" spans="5:5">
      <c r="E10372" s="126"/>
    </row>
    <row r="10373" s="64" customFormat="1" ht="13.5" spans="5:5">
      <c r="E10373" s="126"/>
    </row>
    <row r="10374" s="64" customFormat="1" ht="13.5" spans="5:5">
      <c r="E10374" s="126"/>
    </row>
    <row r="10375" s="64" customFormat="1" ht="13.5" spans="5:5">
      <c r="E10375" s="126"/>
    </row>
    <row r="10376" s="64" customFormat="1" ht="13.5" spans="5:5">
      <c r="E10376" s="126"/>
    </row>
    <row r="10377" s="64" customFormat="1" ht="13.5" spans="5:5">
      <c r="E10377" s="126"/>
    </row>
    <row r="10378" s="64" customFormat="1" ht="13.5" spans="5:5">
      <c r="E10378" s="126"/>
    </row>
    <row r="10379" s="64" customFormat="1" ht="13.5" spans="5:5">
      <c r="E10379" s="126"/>
    </row>
    <row r="10380" s="64" customFormat="1" ht="13.5" spans="5:5">
      <c r="E10380" s="126"/>
    </row>
    <row r="10381" s="64" customFormat="1" ht="13.5" spans="5:5">
      <c r="E10381" s="126"/>
    </row>
    <row r="10382" s="64" customFormat="1" ht="13.5" spans="5:5">
      <c r="E10382" s="126"/>
    </row>
    <row r="10383" s="64" customFormat="1" ht="13.5" spans="5:5">
      <c r="E10383" s="126"/>
    </row>
    <row r="10384" s="64" customFormat="1" ht="13.5" spans="5:5">
      <c r="E10384" s="126"/>
    </row>
    <row r="10385" s="64" customFormat="1" ht="13.5" spans="5:5">
      <c r="E10385" s="126"/>
    </row>
    <row r="10386" s="64" customFormat="1" ht="13.5" spans="5:5">
      <c r="E10386" s="126"/>
    </row>
    <row r="10387" s="64" customFormat="1" ht="13.5" spans="5:5">
      <c r="E10387" s="126"/>
    </row>
    <row r="10388" s="64" customFormat="1" ht="13.5" spans="5:5">
      <c r="E10388" s="126"/>
    </row>
    <row r="10389" s="64" customFormat="1" ht="13.5" spans="5:5">
      <c r="E10389" s="126"/>
    </row>
    <row r="10390" s="64" customFormat="1" ht="13.5" spans="5:5">
      <c r="E10390" s="126"/>
    </row>
    <row r="10391" s="64" customFormat="1" ht="13.5" spans="5:5">
      <c r="E10391" s="126"/>
    </row>
    <row r="10392" s="64" customFormat="1" ht="13.5" spans="5:5">
      <c r="E10392" s="126"/>
    </row>
    <row r="10393" s="64" customFormat="1" ht="13.5" spans="5:5">
      <c r="E10393" s="126"/>
    </row>
    <row r="10394" s="64" customFormat="1" ht="13.5" spans="5:5">
      <c r="E10394" s="126"/>
    </row>
    <row r="10395" s="64" customFormat="1" ht="13.5" spans="5:5">
      <c r="E10395" s="126"/>
    </row>
    <row r="10396" s="64" customFormat="1" ht="13.5" spans="5:5">
      <c r="E10396" s="126"/>
    </row>
    <row r="10397" s="64" customFormat="1" ht="13.5" spans="5:5">
      <c r="E10397" s="126"/>
    </row>
    <row r="10398" s="64" customFormat="1" ht="13.5" spans="5:5">
      <c r="E10398" s="126"/>
    </row>
    <row r="10399" s="64" customFormat="1" ht="13.5" spans="5:5">
      <c r="E10399" s="126"/>
    </row>
    <row r="10400" s="64" customFormat="1" ht="13.5" spans="5:5">
      <c r="E10400" s="126"/>
    </row>
    <row r="10401" s="64" customFormat="1" ht="13.5" spans="5:5">
      <c r="E10401" s="126"/>
    </row>
    <row r="10402" s="64" customFormat="1" ht="13.5" spans="5:5">
      <c r="E10402" s="126"/>
    </row>
    <row r="10403" s="64" customFormat="1" ht="13.5" spans="5:5">
      <c r="E10403" s="126"/>
    </row>
    <row r="10404" s="64" customFormat="1" ht="13.5" spans="5:5">
      <c r="E10404" s="126"/>
    </row>
    <row r="10405" s="64" customFormat="1" ht="13.5" spans="5:5">
      <c r="E10405" s="126"/>
    </row>
    <row r="10406" s="64" customFormat="1" ht="13.5" spans="5:5">
      <c r="E10406" s="126"/>
    </row>
    <row r="10407" s="64" customFormat="1" ht="13.5" spans="5:5">
      <c r="E10407" s="126"/>
    </row>
    <row r="10408" s="64" customFormat="1" ht="13.5" spans="5:5">
      <c r="E10408" s="126"/>
    </row>
    <row r="10409" s="64" customFormat="1" ht="13.5" spans="5:5">
      <c r="E10409" s="126"/>
    </row>
    <row r="10410" s="64" customFormat="1" ht="13.5" spans="5:5">
      <c r="E10410" s="126"/>
    </row>
    <row r="10411" s="64" customFormat="1" ht="13.5" spans="5:5">
      <c r="E10411" s="126"/>
    </row>
    <row r="10412" s="64" customFormat="1" ht="13.5" spans="5:5">
      <c r="E10412" s="126"/>
    </row>
    <row r="10413" s="64" customFormat="1" ht="13.5" spans="5:5">
      <c r="E10413" s="126"/>
    </row>
    <row r="10414" s="64" customFormat="1" ht="13.5" spans="5:5">
      <c r="E10414" s="126"/>
    </row>
    <row r="10415" s="64" customFormat="1" ht="13.5" spans="5:5">
      <c r="E10415" s="126"/>
    </row>
    <row r="10416" s="64" customFormat="1" ht="13.5" spans="5:5">
      <c r="E10416" s="126"/>
    </row>
    <row r="10417" s="64" customFormat="1" ht="13.5" spans="5:5">
      <c r="E10417" s="126"/>
    </row>
    <row r="10418" s="64" customFormat="1" ht="13.5" spans="5:5">
      <c r="E10418" s="126"/>
    </row>
    <row r="10419" s="64" customFormat="1" ht="13.5" spans="5:5">
      <c r="E10419" s="126"/>
    </row>
    <row r="10420" s="64" customFormat="1" ht="13.5" spans="5:5">
      <c r="E10420" s="126"/>
    </row>
    <row r="10421" s="64" customFormat="1" ht="13.5" spans="5:5">
      <c r="E10421" s="126"/>
    </row>
    <row r="10422" s="64" customFormat="1" ht="13.5" spans="5:5">
      <c r="E10422" s="126"/>
    </row>
    <row r="10423" s="64" customFormat="1" ht="13.5" spans="5:5">
      <c r="E10423" s="126"/>
    </row>
    <row r="10424" s="64" customFormat="1" ht="13.5" spans="5:5">
      <c r="E10424" s="126"/>
    </row>
    <row r="10425" s="64" customFormat="1" ht="13.5" spans="5:5">
      <c r="E10425" s="126"/>
    </row>
    <row r="10426" s="64" customFormat="1" ht="13.5" spans="5:5">
      <c r="E10426" s="126"/>
    </row>
    <row r="10427" s="64" customFormat="1" ht="13.5" spans="5:5">
      <c r="E10427" s="126"/>
    </row>
    <row r="10428" s="64" customFormat="1" ht="13.5" spans="5:5">
      <c r="E10428" s="126"/>
    </row>
    <row r="10429" s="64" customFormat="1" ht="13.5" spans="5:5">
      <c r="E10429" s="126"/>
    </row>
    <row r="10430" s="64" customFormat="1" ht="13.5" spans="5:5">
      <c r="E10430" s="126"/>
    </row>
    <row r="10431" s="64" customFormat="1" ht="13.5" spans="5:5">
      <c r="E10431" s="126"/>
    </row>
    <row r="10432" s="64" customFormat="1" ht="13.5" spans="5:5">
      <c r="E10432" s="126"/>
    </row>
    <row r="10433" s="64" customFormat="1" ht="13.5" spans="5:5">
      <c r="E10433" s="126"/>
    </row>
    <row r="10434" s="64" customFormat="1" ht="13.5" spans="5:5">
      <c r="E10434" s="126"/>
    </row>
    <row r="10435" s="64" customFormat="1" ht="13.5" spans="5:5">
      <c r="E10435" s="126"/>
    </row>
    <row r="10436" s="64" customFormat="1" ht="13.5" spans="5:5">
      <c r="E10436" s="126"/>
    </row>
    <row r="10437" s="64" customFormat="1" ht="13.5" spans="5:5">
      <c r="E10437" s="126"/>
    </row>
    <row r="10438" s="64" customFormat="1" ht="13.5" spans="5:5">
      <c r="E10438" s="126"/>
    </row>
    <row r="10439" s="64" customFormat="1" ht="13.5" spans="5:5">
      <c r="E10439" s="126"/>
    </row>
    <row r="10440" s="64" customFormat="1" ht="13.5" spans="5:5">
      <c r="E10440" s="126"/>
    </row>
    <row r="10441" s="64" customFormat="1" ht="13.5" spans="5:5">
      <c r="E10441" s="126"/>
    </row>
    <row r="10442" s="64" customFormat="1" ht="13.5" spans="5:5">
      <c r="E10442" s="126"/>
    </row>
    <row r="10443" s="64" customFormat="1" ht="13.5" spans="5:5">
      <c r="E10443" s="126"/>
    </row>
    <row r="10444" s="64" customFormat="1" ht="13.5" spans="5:5">
      <c r="E10444" s="126"/>
    </row>
    <row r="10445" s="64" customFormat="1" ht="13.5" spans="5:5">
      <c r="E10445" s="126"/>
    </row>
    <row r="10446" s="64" customFormat="1" ht="13.5" spans="5:5">
      <c r="E10446" s="126"/>
    </row>
    <row r="10447" s="64" customFormat="1" ht="13.5" spans="5:5">
      <c r="E10447" s="126"/>
    </row>
    <row r="10448" s="64" customFormat="1" ht="13.5" spans="5:5">
      <c r="E10448" s="126"/>
    </row>
    <row r="10449" s="64" customFormat="1" ht="13.5" spans="5:5">
      <c r="E10449" s="126"/>
    </row>
    <row r="10450" s="64" customFormat="1" ht="13.5" spans="5:5">
      <c r="E10450" s="126"/>
    </row>
    <row r="10451" s="64" customFormat="1" ht="13.5" spans="5:5">
      <c r="E10451" s="126"/>
    </row>
    <row r="10452" s="64" customFormat="1" ht="13.5" spans="5:5">
      <c r="E10452" s="126"/>
    </row>
    <row r="10453" s="64" customFormat="1" ht="13.5" spans="5:5">
      <c r="E10453" s="126"/>
    </row>
    <row r="10454" s="64" customFormat="1" ht="13.5" spans="5:5">
      <c r="E10454" s="126"/>
    </row>
    <row r="10455" s="64" customFormat="1" ht="13.5" spans="5:5">
      <c r="E10455" s="126"/>
    </row>
    <row r="10456" s="64" customFormat="1" ht="13.5" spans="5:5">
      <c r="E10456" s="126"/>
    </row>
    <row r="10457" s="64" customFormat="1" ht="13.5" spans="5:5">
      <c r="E10457" s="126"/>
    </row>
    <row r="10458" s="64" customFormat="1" ht="13.5" spans="5:5">
      <c r="E10458" s="126"/>
    </row>
    <row r="10459" s="64" customFormat="1" ht="13.5" spans="5:5">
      <c r="E10459" s="126"/>
    </row>
    <row r="10460" s="64" customFormat="1" ht="13.5" spans="5:5">
      <c r="E10460" s="126"/>
    </row>
    <row r="10461" s="64" customFormat="1" ht="13.5" spans="5:5">
      <c r="E10461" s="126"/>
    </row>
    <row r="10462" s="64" customFormat="1" ht="13.5" spans="5:5">
      <c r="E10462" s="126"/>
    </row>
    <row r="10463" s="64" customFormat="1" ht="13.5" spans="5:5">
      <c r="E10463" s="126"/>
    </row>
    <row r="10464" s="64" customFormat="1" ht="13.5" spans="5:5">
      <c r="E10464" s="126"/>
    </row>
    <row r="10465" s="64" customFormat="1" ht="13.5" spans="5:5">
      <c r="E10465" s="126"/>
    </row>
    <row r="10466" s="64" customFormat="1" ht="13.5" spans="5:5">
      <c r="E10466" s="126"/>
    </row>
    <row r="10467" s="64" customFormat="1" ht="13.5" spans="5:5">
      <c r="E10467" s="126"/>
    </row>
    <row r="10468" s="64" customFormat="1" ht="13.5" spans="5:5">
      <c r="E10468" s="126"/>
    </row>
    <row r="10469" s="64" customFormat="1" ht="13.5" spans="5:5">
      <c r="E10469" s="126"/>
    </row>
    <row r="10470" s="64" customFormat="1" ht="13.5" spans="5:5">
      <c r="E10470" s="126"/>
    </row>
    <row r="10471" s="64" customFormat="1" ht="13.5" spans="5:5">
      <c r="E10471" s="126"/>
    </row>
    <row r="10472" s="64" customFormat="1" ht="13.5" spans="5:5">
      <c r="E10472" s="126"/>
    </row>
    <row r="10473" s="64" customFormat="1" ht="13.5" spans="5:5">
      <c r="E10473" s="126"/>
    </row>
    <row r="10474" s="64" customFormat="1" ht="13.5" spans="5:5">
      <c r="E10474" s="126"/>
    </row>
    <row r="10475" s="64" customFormat="1" ht="13.5" spans="5:5">
      <c r="E10475" s="126"/>
    </row>
    <row r="10476" s="64" customFormat="1" ht="13.5" spans="5:5">
      <c r="E10476" s="126"/>
    </row>
    <row r="10477" s="64" customFormat="1" ht="13.5" spans="5:5">
      <c r="E10477" s="126"/>
    </row>
    <row r="10478" s="64" customFormat="1" ht="13.5" spans="5:5">
      <c r="E10478" s="126"/>
    </row>
    <row r="10479" s="64" customFormat="1" ht="13.5" spans="5:5">
      <c r="E10479" s="126"/>
    </row>
    <row r="10480" s="64" customFormat="1" ht="13.5" spans="5:5">
      <c r="E10480" s="126"/>
    </row>
    <row r="10481" s="64" customFormat="1" ht="13.5" spans="5:5">
      <c r="E10481" s="126"/>
    </row>
    <row r="10482" s="64" customFormat="1" ht="13.5" spans="5:5">
      <c r="E10482" s="126"/>
    </row>
    <row r="10483" s="64" customFormat="1" ht="13.5" spans="5:5">
      <c r="E10483" s="126"/>
    </row>
    <row r="10484" s="64" customFormat="1" ht="13.5" spans="5:5">
      <c r="E10484" s="126"/>
    </row>
    <row r="10485" s="64" customFormat="1" ht="13.5" spans="5:5">
      <c r="E10485" s="126"/>
    </row>
    <row r="10486" s="64" customFormat="1" ht="13.5" spans="5:5">
      <c r="E10486" s="126"/>
    </row>
    <row r="10487" s="64" customFormat="1" ht="13.5" spans="5:5">
      <c r="E10487" s="126"/>
    </row>
    <row r="10488" s="64" customFormat="1" ht="13.5" spans="5:5">
      <c r="E10488" s="126"/>
    </row>
    <row r="10489" s="64" customFormat="1" ht="13.5" spans="5:5">
      <c r="E10489" s="126"/>
    </row>
    <row r="10490" s="64" customFormat="1" ht="13.5" spans="5:5">
      <c r="E10490" s="126"/>
    </row>
    <row r="10491" s="64" customFormat="1" ht="13.5" spans="5:5">
      <c r="E10491" s="126"/>
    </row>
    <row r="10492" s="64" customFormat="1" ht="13.5" spans="5:5">
      <c r="E10492" s="126"/>
    </row>
    <row r="10493" s="64" customFormat="1" ht="13.5" spans="5:5">
      <c r="E10493" s="126"/>
    </row>
    <row r="10494" s="64" customFormat="1" ht="13.5" spans="5:5">
      <c r="E10494" s="126"/>
    </row>
    <row r="10495" s="64" customFormat="1" ht="13.5" spans="5:5">
      <c r="E10495" s="126"/>
    </row>
    <row r="10496" s="64" customFormat="1" ht="13.5" spans="5:5">
      <c r="E10496" s="126"/>
    </row>
    <row r="10497" s="64" customFormat="1" ht="13.5" spans="5:5">
      <c r="E10497" s="126"/>
    </row>
    <row r="10498" s="64" customFormat="1" ht="13.5" spans="5:5">
      <c r="E10498" s="126"/>
    </row>
    <row r="10499" s="64" customFormat="1" ht="13.5" spans="5:5">
      <c r="E10499" s="126"/>
    </row>
    <row r="10500" s="64" customFormat="1" ht="13.5" spans="5:5">
      <c r="E10500" s="126"/>
    </row>
    <row r="10501" s="64" customFormat="1" ht="13.5" spans="5:5">
      <c r="E10501" s="126"/>
    </row>
    <row r="10502" s="64" customFormat="1" ht="13.5" spans="5:5">
      <c r="E10502" s="126"/>
    </row>
    <row r="10503" s="64" customFormat="1" ht="13.5" spans="5:5">
      <c r="E10503" s="126"/>
    </row>
    <row r="10504" s="64" customFormat="1" ht="13.5" spans="5:5">
      <c r="E10504" s="126"/>
    </row>
    <row r="10505" s="64" customFormat="1" ht="13.5" spans="5:5">
      <c r="E10505" s="126"/>
    </row>
    <row r="10506" s="64" customFormat="1" ht="13.5" spans="5:5">
      <c r="E10506" s="126"/>
    </row>
    <row r="10507" s="64" customFormat="1" ht="13.5" spans="5:5">
      <c r="E10507" s="126"/>
    </row>
    <row r="10508" s="64" customFormat="1" ht="13.5" spans="5:5">
      <c r="E10508" s="126"/>
    </row>
    <row r="10509" s="64" customFormat="1" ht="13.5" spans="5:5">
      <c r="E10509" s="126"/>
    </row>
    <row r="10510" s="64" customFormat="1" ht="13.5" spans="5:5">
      <c r="E10510" s="126"/>
    </row>
    <row r="10511" s="64" customFormat="1" ht="13.5" spans="5:5">
      <c r="E10511" s="126"/>
    </row>
    <row r="10512" s="64" customFormat="1" ht="13.5" spans="5:5">
      <c r="E10512" s="126"/>
    </row>
    <row r="10513" s="64" customFormat="1" ht="13.5" spans="5:5">
      <c r="E10513" s="126"/>
    </row>
    <row r="10514" s="64" customFormat="1" ht="13.5" spans="5:5">
      <c r="E10514" s="126"/>
    </row>
    <row r="10515" s="64" customFormat="1" ht="13.5" spans="5:5">
      <c r="E10515" s="126"/>
    </row>
    <row r="10516" s="64" customFormat="1" ht="13.5" spans="5:5">
      <c r="E10516" s="126"/>
    </row>
    <row r="10517" s="64" customFormat="1" ht="13.5" spans="5:5">
      <c r="E10517" s="126"/>
    </row>
    <row r="10518" s="64" customFormat="1" ht="13.5" spans="5:5">
      <c r="E10518" s="126"/>
    </row>
    <row r="10519" s="64" customFormat="1" ht="13.5" spans="5:5">
      <c r="E10519" s="126"/>
    </row>
    <row r="10520" s="64" customFormat="1" ht="13.5" spans="5:5">
      <c r="E10520" s="126"/>
    </row>
    <row r="10521" s="64" customFormat="1" ht="13.5" spans="5:5">
      <c r="E10521" s="126"/>
    </row>
    <row r="10522" s="64" customFormat="1" ht="13.5" spans="5:5">
      <c r="E10522" s="126"/>
    </row>
    <row r="10523" s="64" customFormat="1" ht="13.5" spans="5:5">
      <c r="E10523" s="126"/>
    </row>
    <row r="10524" s="64" customFormat="1" ht="13.5" spans="5:5">
      <c r="E10524" s="126"/>
    </row>
    <row r="10525" s="64" customFormat="1" ht="13.5" spans="5:5">
      <c r="E10525" s="126"/>
    </row>
    <row r="10526" s="64" customFormat="1" ht="13.5" spans="5:5">
      <c r="E10526" s="126"/>
    </row>
    <row r="10527" s="64" customFormat="1" ht="13.5" spans="5:5">
      <c r="E10527" s="126"/>
    </row>
    <row r="10528" s="64" customFormat="1" ht="13.5" spans="5:5">
      <c r="E10528" s="126"/>
    </row>
    <row r="10529" s="64" customFormat="1" ht="13.5" spans="5:5">
      <c r="E10529" s="126"/>
    </row>
    <row r="10530" s="64" customFormat="1" ht="13.5" spans="5:5">
      <c r="E10530" s="126"/>
    </row>
    <row r="10531" s="64" customFormat="1" ht="13.5" spans="5:5">
      <c r="E10531" s="126"/>
    </row>
    <row r="10532" s="64" customFormat="1" ht="13.5" spans="5:5">
      <c r="E10532" s="126"/>
    </row>
    <row r="10533" s="64" customFormat="1" ht="13.5" spans="5:5">
      <c r="E10533" s="126"/>
    </row>
    <row r="10534" s="64" customFormat="1" ht="13.5" spans="5:5">
      <c r="E10534" s="126"/>
    </row>
    <row r="10535" s="64" customFormat="1" ht="13.5" spans="5:5">
      <c r="E10535" s="126"/>
    </row>
    <row r="10536" s="64" customFormat="1" ht="13.5" spans="5:5">
      <c r="E10536" s="126"/>
    </row>
    <row r="10537" s="64" customFormat="1" ht="13.5" spans="5:5">
      <c r="E10537" s="126"/>
    </row>
    <row r="10538" s="64" customFormat="1" ht="13.5" spans="5:5">
      <c r="E10538" s="126"/>
    </row>
    <row r="10539" s="64" customFormat="1" ht="13.5" spans="5:5">
      <c r="E10539" s="126"/>
    </row>
    <row r="10540" s="64" customFormat="1" ht="13.5" spans="5:5">
      <c r="E10540" s="126"/>
    </row>
    <row r="10541" s="64" customFormat="1" ht="13.5" spans="5:5">
      <c r="E10541" s="126"/>
    </row>
    <row r="10542" s="64" customFormat="1" ht="13.5" spans="5:5">
      <c r="E10542" s="126"/>
    </row>
    <row r="10543" s="64" customFormat="1" ht="13.5" spans="5:5">
      <c r="E10543" s="126"/>
    </row>
    <row r="10544" s="64" customFormat="1" ht="13.5" spans="5:5">
      <c r="E10544" s="126"/>
    </row>
    <row r="10545" s="64" customFormat="1" ht="13.5" spans="5:5">
      <c r="E10545" s="126"/>
    </row>
    <row r="10546" s="64" customFormat="1" ht="13.5" spans="5:5">
      <c r="E10546" s="126"/>
    </row>
    <row r="10547" s="64" customFormat="1" ht="13.5" spans="5:5">
      <c r="E10547" s="126"/>
    </row>
    <row r="10548" s="64" customFormat="1" ht="13.5" spans="5:5">
      <c r="E10548" s="126"/>
    </row>
    <row r="10549" s="64" customFormat="1" ht="13.5" spans="5:5">
      <c r="E10549" s="126"/>
    </row>
    <row r="10550" s="64" customFormat="1" ht="13.5" spans="5:5">
      <c r="E10550" s="126"/>
    </row>
    <row r="10551" s="64" customFormat="1" ht="13.5" spans="5:5">
      <c r="E10551" s="126"/>
    </row>
    <row r="10552" s="64" customFormat="1" ht="13.5" spans="5:5">
      <c r="E10552" s="126"/>
    </row>
    <row r="10553" s="64" customFormat="1" ht="13.5" spans="5:5">
      <c r="E10553" s="126"/>
    </row>
    <row r="10554" s="64" customFormat="1" ht="13.5" spans="5:5">
      <c r="E10554" s="126"/>
    </row>
    <row r="10555" s="64" customFormat="1" ht="13.5" spans="5:5">
      <c r="E10555" s="126"/>
    </row>
    <row r="10556" s="64" customFormat="1" ht="13.5" spans="5:5">
      <c r="E10556" s="126"/>
    </row>
    <row r="10557" s="64" customFormat="1" ht="13.5" spans="5:5">
      <c r="E10557" s="126"/>
    </row>
    <row r="10558" s="64" customFormat="1" ht="13.5" spans="5:5">
      <c r="E10558" s="126"/>
    </row>
    <row r="10559" s="64" customFormat="1" ht="13.5" spans="5:5">
      <c r="E10559" s="126"/>
    </row>
    <row r="10560" s="64" customFormat="1" ht="13.5" spans="5:5">
      <c r="E10560" s="126"/>
    </row>
    <row r="10561" s="64" customFormat="1" ht="13.5" spans="5:5">
      <c r="E10561" s="126"/>
    </row>
    <row r="10562" s="64" customFormat="1" ht="13.5" spans="5:5">
      <c r="E10562" s="126"/>
    </row>
    <row r="10563" s="64" customFormat="1" ht="13.5" spans="5:5">
      <c r="E10563" s="126"/>
    </row>
    <row r="10564" s="64" customFormat="1" ht="13.5" spans="5:5">
      <c r="E10564" s="126"/>
    </row>
    <row r="10565" s="64" customFormat="1" ht="13.5" spans="5:5">
      <c r="E10565" s="126"/>
    </row>
    <row r="10566" s="64" customFormat="1" ht="13.5" spans="5:5">
      <c r="E10566" s="126"/>
    </row>
    <row r="10567" s="64" customFormat="1" ht="13.5" spans="5:5">
      <c r="E10567" s="126"/>
    </row>
    <row r="10568" s="64" customFormat="1" ht="13.5" spans="5:5">
      <c r="E10568" s="126"/>
    </row>
    <row r="10569" s="64" customFormat="1" ht="13.5" spans="5:5">
      <c r="E10569" s="126"/>
    </row>
    <row r="10570" s="64" customFormat="1" ht="13.5" spans="5:5">
      <c r="E10570" s="126"/>
    </row>
    <row r="10571" s="64" customFormat="1" ht="13.5" spans="5:5">
      <c r="E10571" s="126"/>
    </row>
    <row r="10572" s="64" customFormat="1" ht="13.5" spans="5:5">
      <c r="E10572" s="126"/>
    </row>
    <row r="10573" s="64" customFormat="1" ht="13.5" spans="5:5">
      <c r="E10573" s="126"/>
    </row>
    <row r="10574" s="64" customFormat="1" ht="13.5" spans="5:5">
      <c r="E10574" s="126"/>
    </row>
    <row r="10575" s="64" customFormat="1" ht="13.5" spans="5:5">
      <c r="E10575" s="126"/>
    </row>
    <row r="10576" s="64" customFormat="1" ht="13.5" spans="5:5">
      <c r="E10576" s="126"/>
    </row>
    <row r="10577" s="64" customFormat="1" ht="13.5" spans="5:5">
      <c r="E10577" s="126"/>
    </row>
    <row r="10578" s="64" customFormat="1" ht="13.5" spans="5:5">
      <c r="E10578" s="126"/>
    </row>
    <row r="10579" s="64" customFormat="1" ht="13.5" spans="5:5">
      <c r="E10579" s="126"/>
    </row>
    <row r="10580" s="64" customFormat="1" ht="13.5" spans="5:5">
      <c r="E10580" s="126"/>
    </row>
    <row r="10581" s="64" customFormat="1" ht="13.5" spans="5:5">
      <c r="E10581" s="126"/>
    </row>
    <row r="10582" s="64" customFormat="1" ht="13.5" spans="5:5">
      <c r="E10582" s="126"/>
    </row>
    <row r="10583" s="64" customFormat="1" ht="13.5" spans="5:5">
      <c r="E10583" s="126"/>
    </row>
    <row r="10584" s="64" customFormat="1" ht="13.5" spans="5:5">
      <c r="E10584" s="126"/>
    </row>
    <row r="10585" s="64" customFormat="1" ht="13.5" spans="5:5">
      <c r="E10585" s="126"/>
    </row>
    <row r="10586" s="64" customFormat="1" ht="13.5" spans="5:5">
      <c r="E10586" s="126"/>
    </row>
    <row r="10587" s="64" customFormat="1" ht="13.5" spans="5:5">
      <c r="E10587" s="126"/>
    </row>
    <row r="10588" s="64" customFormat="1" ht="13.5" spans="5:5">
      <c r="E10588" s="126"/>
    </row>
    <row r="10589" s="64" customFormat="1" ht="13.5" spans="5:5">
      <c r="E10589" s="126"/>
    </row>
    <row r="10590" s="64" customFormat="1" ht="13.5" spans="5:5">
      <c r="E10590" s="126"/>
    </row>
    <row r="10591" s="64" customFormat="1" ht="13.5" spans="5:5">
      <c r="E10591" s="126"/>
    </row>
    <row r="10592" s="64" customFormat="1" ht="13.5" spans="5:5">
      <c r="E10592" s="126"/>
    </row>
    <row r="10593" s="64" customFormat="1" ht="13.5" spans="5:5">
      <c r="E10593" s="126"/>
    </row>
    <row r="10594" s="64" customFormat="1" ht="13.5" spans="5:5">
      <c r="E10594" s="126"/>
    </row>
    <row r="10595" s="64" customFormat="1" ht="13.5" spans="5:5">
      <c r="E10595" s="126"/>
    </row>
    <row r="10596" s="64" customFormat="1" ht="13.5" spans="5:5">
      <c r="E10596" s="126"/>
    </row>
    <row r="10597" s="64" customFormat="1" ht="13.5" spans="5:5">
      <c r="E10597" s="126"/>
    </row>
    <row r="10598" s="64" customFormat="1" ht="13.5" spans="5:5">
      <c r="E10598" s="126"/>
    </row>
    <row r="10599" s="64" customFormat="1" ht="13.5" spans="5:5">
      <c r="E10599" s="126"/>
    </row>
    <row r="10600" s="64" customFormat="1" ht="13.5" spans="5:5">
      <c r="E10600" s="126"/>
    </row>
    <row r="10601" s="64" customFormat="1" ht="13.5" spans="5:5">
      <c r="E10601" s="126"/>
    </row>
    <row r="10602" s="64" customFormat="1" ht="13.5" spans="5:5">
      <c r="E10602" s="126"/>
    </row>
    <row r="10603" s="64" customFormat="1" ht="13.5" spans="5:5">
      <c r="E10603" s="126"/>
    </row>
    <row r="10604" s="64" customFormat="1" ht="13.5" spans="5:5">
      <c r="E10604" s="126"/>
    </row>
    <row r="10605" s="64" customFormat="1" ht="13.5" spans="5:5">
      <c r="E10605" s="126"/>
    </row>
    <row r="10606" s="64" customFormat="1" ht="13.5" spans="5:5">
      <c r="E10606" s="126"/>
    </row>
    <row r="10607" s="64" customFormat="1" ht="13.5" spans="5:5">
      <c r="E10607" s="126"/>
    </row>
    <row r="10608" s="64" customFormat="1" ht="13.5" spans="5:5">
      <c r="E10608" s="126"/>
    </row>
    <row r="10609" s="64" customFormat="1" ht="13.5" spans="5:5">
      <c r="E10609" s="126"/>
    </row>
    <row r="10610" s="64" customFormat="1" ht="13.5" spans="5:5">
      <c r="E10610" s="126"/>
    </row>
    <row r="10611" s="64" customFormat="1" ht="13.5" spans="5:5">
      <c r="E10611" s="126"/>
    </row>
    <row r="10612" s="64" customFormat="1" ht="13.5" spans="5:5">
      <c r="E10612" s="126"/>
    </row>
    <row r="10613" s="64" customFormat="1" ht="13.5" spans="5:5">
      <c r="E10613" s="126"/>
    </row>
    <row r="10614" s="64" customFormat="1" ht="13.5" spans="5:5">
      <c r="E10614" s="126"/>
    </row>
    <row r="10615" s="64" customFormat="1" ht="13.5" spans="5:5">
      <c r="E10615" s="126"/>
    </row>
    <row r="10616" s="64" customFormat="1" ht="13.5" spans="5:5">
      <c r="E10616" s="126"/>
    </row>
    <row r="10617" s="64" customFormat="1" ht="13.5" spans="5:5">
      <c r="E10617" s="126"/>
    </row>
    <row r="10618" s="64" customFormat="1" ht="13.5" spans="5:5">
      <c r="E10618" s="126"/>
    </row>
    <row r="10619" s="64" customFormat="1" ht="13.5" spans="5:5">
      <c r="E10619" s="126"/>
    </row>
    <row r="10620" s="64" customFormat="1" ht="13.5" spans="5:5">
      <c r="E10620" s="126"/>
    </row>
    <row r="10621" s="64" customFormat="1" ht="13.5" spans="5:5">
      <c r="E10621" s="126"/>
    </row>
    <row r="10622" s="64" customFormat="1" ht="13.5" spans="5:5">
      <c r="E10622" s="126"/>
    </row>
    <row r="10623" s="64" customFormat="1" ht="13.5" spans="5:5">
      <c r="E10623" s="126"/>
    </row>
    <row r="10624" s="64" customFormat="1" ht="13.5" spans="5:5">
      <c r="E10624" s="126"/>
    </row>
    <row r="10625" s="64" customFormat="1" ht="13.5" spans="5:5">
      <c r="E10625" s="126"/>
    </row>
    <row r="10626" s="64" customFormat="1" ht="13.5" spans="5:5">
      <c r="E10626" s="126"/>
    </row>
    <row r="10627" s="64" customFormat="1" ht="13.5" spans="5:5">
      <c r="E10627" s="126"/>
    </row>
    <row r="10628" s="64" customFormat="1" ht="13.5" spans="5:5">
      <c r="E10628" s="126"/>
    </row>
    <row r="10629" s="64" customFormat="1" ht="13.5" spans="5:5">
      <c r="E10629" s="126"/>
    </row>
    <row r="10630" s="64" customFormat="1" ht="13.5" spans="5:5">
      <c r="E10630" s="126"/>
    </row>
    <row r="10631" s="64" customFormat="1" ht="13.5" spans="5:5">
      <c r="E10631" s="126"/>
    </row>
    <row r="10632" s="64" customFormat="1" ht="13.5" spans="5:5">
      <c r="E10632" s="126"/>
    </row>
    <row r="10633" s="64" customFormat="1" ht="13.5" spans="5:5">
      <c r="E10633" s="126"/>
    </row>
    <row r="10634" s="64" customFormat="1" ht="13.5" spans="5:5">
      <c r="E10634" s="126"/>
    </row>
    <row r="10635" s="64" customFormat="1" ht="13.5" spans="5:5">
      <c r="E10635" s="126"/>
    </row>
    <row r="10636" s="64" customFormat="1" ht="13.5" spans="5:5">
      <c r="E10636" s="126"/>
    </row>
    <row r="10637" s="64" customFormat="1" ht="13.5" spans="5:5">
      <c r="E10637" s="126"/>
    </row>
    <row r="10638" s="64" customFormat="1" ht="13.5" spans="5:5">
      <c r="E10638" s="126"/>
    </row>
    <row r="10639" s="64" customFormat="1" ht="13.5" spans="5:5">
      <c r="E10639" s="126"/>
    </row>
    <row r="10640" s="64" customFormat="1" ht="13.5" spans="5:5">
      <c r="E10640" s="126"/>
    </row>
    <row r="10641" s="64" customFormat="1" ht="13.5" spans="5:5">
      <c r="E10641" s="126"/>
    </row>
    <row r="10642" s="64" customFormat="1" ht="13.5" spans="5:5">
      <c r="E10642" s="126"/>
    </row>
    <row r="10643" s="64" customFormat="1" ht="13.5" spans="5:5">
      <c r="E10643" s="126"/>
    </row>
    <row r="10644" s="64" customFormat="1" ht="13.5" spans="5:5">
      <c r="E10644" s="126"/>
    </row>
    <row r="10645" s="64" customFormat="1" ht="13.5" spans="5:5">
      <c r="E10645" s="126"/>
    </row>
    <row r="10646" s="64" customFormat="1" ht="13.5" spans="5:5">
      <c r="E10646" s="126"/>
    </row>
    <row r="10647" s="64" customFormat="1" ht="13.5" spans="5:5">
      <c r="E10647" s="126"/>
    </row>
    <row r="10648" s="64" customFormat="1" ht="13.5" spans="5:5">
      <c r="E10648" s="126"/>
    </row>
    <row r="10649" s="64" customFormat="1" ht="13.5" spans="5:5">
      <c r="E10649" s="126"/>
    </row>
    <row r="10650" s="64" customFormat="1" ht="13.5" spans="5:5">
      <c r="E10650" s="126"/>
    </row>
    <row r="10651" s="64" customFormat="1" ht="13.5" spans="5:5">
      <c r="E10651" s="126"/>
    </row>
    <row r="10652" s="64" customFormat="1" ht="13.5" spans="5:5">
      <c r="E10652" s="126"/>
    </row>
    <row r="10653" s="64" customFormat="1" ht="13.5" spans="5:5">
      <c r="E10653" s="126"/>
    </row>
    <row r="10654" s="64" customFormat="1" ht="13.5" spans="5:5">
      <c r="E10654" s="126"/>
    </row>
    <row r="10655" s="64" customFormat="1" ht="13.5" spans="5:5">
      <c r="E10655" s="126"/>
    </row>
    <row r="10656" s="64" customFormat="1" ht="13.5" spans="5:5">
      <c r="E10656" s="126"/>
    </row>
    <row r="10657" s="64" customFormat="1" ht="13.5" spans="5:5">
      <c r="E10657" s="126"/>
    </row>
    <row r="10658" s="64" customFormat="1" ht="13.5" spans="5:5">
      <c r="E10658" s="126"/>
    </row>
    <row r="10659" s="64" customFormat="1" ht="13.5" spans="5:5">
      <c r="E10659" s="126"/>
    </row>
    <row r="10660" s="64" customFormat="1" ht="13.5" spans="5:5">
      <c r="E10660" s="126"/>
    </row>
    <row r="10661" s="64" customFormat="1" ht="13.5" spans="5:5">
      <c r="E10661" s="126"/>
    </row>
    <row r="10662" s="64" customFormat="1" ht="13.5" spans="5:5">
      <c r="E10662" s="126"/>
    </row>
    <row r="10663" s="64" customFormat="1" ht="13.5" spans="5:5">
      <c r="E10663" s="126"/>
    </row>
    <row r="10664" s="64" customFormat="1" ht="13.5" spans="5:5">
      <c r="E10664" s="126"/>
    </row>
    <row r="10665" s="64" customFormat="1" ht="13.5" spans="5:5">
      <c r="E10665" s="126"/>
    </row>
    <row r="10666" s="64" customFormat="1" ht="13.5" spans="5:5">
      <c r="E10666" s="126"/>
    </row>
    <row r="10667" s="64" customFormat="1" ht="13.5" spans="5:5">
      <c r="E10667" s="126"/>
    </row>
    <row r="10668" s="64" customFormat="1" ht="13.5" spans="5:5">
      <c r="E10668" s="126"/>
    </row>
    <row r="10669" s="64" customFormat="1" ht="13.5" spans="5:5">
      <c r="E10669" s="126"/>
    </row>
    <row r="10670" s="64" customFormat="1" ht="13.5" spans="5:5">
      <c r="E10670" s="126"/>
    </row>
    <row r="10671" s="64" customFormat="1" ht="13.5" spans="5:5">
      <c r="E10671" s="126"/>
    </row>
    <row r="10672" s="64" customFormat="1" ht="13.5" spans="5:5">
      <c r="E10672" s="126"/>
    </row>
    <row r="10673" s="64" customFormat="1" ht="13.5" spans="5:5">
      <c r="E10673" s="126"/>
    </row>
    <row r="10674" s="64" customFormat="1" ht="13.5" spans="5:5">
      <c r="E10674" s="126"/>
    </row>
    <row r="10675" s="64" customFormat="1" ht="13.5" spans="5:5">
      <c r="E10675" s="126"/>
    </row>
    <row r="10676" s="64" customFormat="1" ht="13.5" spans="5:5">
      <c r="E10676" s="126"/>
    </row>
    <row r="10677" s="64" customFormat="1" ht="13.5" spans="5:5">
      <c r="E10677" s="126"/>
    </row>
    <row r="10678" s="64" customFormat="1" ht="13.5" spans="5:5">
      <c r="E10678" s="126"/>
    </row>
    <row r="10679" s="64" customFormat="1" ht="13.5" spans="5:5">
      <c r="E10679" s="126"/>
    </row>
    <row r="10680" s="64" customFormat="1" ht="13.5" spans="5:5">
      <c r="E10680" s="126"/>
    </row>
    <row r="10681" s="64" customFormat="1" ht="13.5" spans="5:5">
      <c r="E10681" s="126"/>
    </row>
    <row r="10682" s="64" customFormat="1" ht="13.5" spans="5:5">
      <c r="E10682" s="126"/>
    </row>
    <row r="10683" s="64" customFormat="1" ht="13.5" spans="5:5">
      <c r="E10683" s="126"/>
    </row>
    <row r="10684" s="64" customFormat="1" ht="13.5" spans="5:5">
      <c r="E10684" s="126"/>
    </row>
    <row r="10685" s="64" customFormat="1" ht="13.5" spans="5:5">
      <c r="E10685" s="126"/>
    </row>
    <row r="10686" s="64" customFormat="1" ht="13.5" spans="5:5">
      <c r="E10686" s="126"/>
    </row>
    <row r="10687" s="64" customFormat="1" ht="13.5" spans="5:5">
      <c r="E10687" s="126"/>
    </row>
    <row r="10688" s="64" customFormat="1" ht="13.5" spans="5:5">
      <c r="E10688" s="126"/>
    </row>
    <row r="10689" s="64" customFormat="1" ht="13.5" spans="5:5">
      <c r="E10689" s="126"/>
    </row>
    <row r="10690" s="64" customFormat="1" ht="13.5" spans="5:5">
      <c r="E10690" s="126"/>
    </row>
    <row r="10691" s="64" customFormat="1" ht="13.5" spans="5:5">
      <c r="E10691" s="126"/>
    </row>
    <row r="10692" s="64" customFormat="1" ht="13.5" spans="5:5">
      <c r="E10692" s="126"/>
    </row>
    <row r="10693" s="64" customFormat="1" ht="13.5" spans="5:5">
      <c r="E10693" s="126"/>
    </row>
    <row r="10694" s="64" customFormat="1" ht="13.5" spans="5:5">
      <c r="E10694" s="126"/>
    </row>
    <row r="10695" s="64" customFormat="1" ht="13.5" spans="5:5">
      <c r="E10695" s="126"/>
    </row>
    <row r="10696" s="64" customFormat="1" ht="13.5" spans="5:5">
      <c r="E10696" s="126"/>
    </row>
    <row r="10697" s="64" customFormat="1" ht="13.5" spans="5:5">
      <c r="E10697" s="126"/>
    </row>
    <row r="10698" s="64" customFormat="1" ht="13.5" spans="5:5">
      <c r="E10698" s="126"/>
    </row>
    <row r="10699" s="64" customFormat="1" ht="13.5" spans="5:5">
      <c r="E10699" s="126"/>
    </row>
    <row r="10700" s="64" customFormat="1" ht="13.5" spans="5:5">
      <c r="E10700" s="126"/>
    </row>
    <row r="10701" s="64" customFormat="1" ht="13.5" spans="5:5">
      <c r="E10701" s="126"/>
    </row>
    <row r="10702" s="64" customFormat="1" ht="13.5" spans="5:5">
      <c r="E10702" s="126"/>
    </row>
    <row r="10703" s="64" customFormat="1" ht="13.5" spans="5:5">
      <c r="E10703" s="126"/>
    </row>
    <row r="10704" s="64" customFormat="1" ht="13.5" spans="5:5">
      <c r="E10704" s="126"/>
    </row>
    <row r="10705" s="64" customFormat="1" ht="13.5" spans="5:5">
      <c r="E10705" s="126"/>
    </row>
    <row r="10706" s="64" customFormat="1" ht="13.5" spans="5:5">
      <c r="E10706" s="126"/>
    </row>
    <row r="10707" s="64" customFormat="1" ht="13.5" spans="5:5">
      <c r="E10707" s="126"/>
    </row>
    <row r="10708" s="64" customFormat="1" ht="13.5" spans="5:5">
      <c r="E10708" s="126"/>
    </row>
    <row r="10709" s="64" customFormat="1" ht="13.5" spans="5:5">
      <c r="E10709" s="126"/>
    </row>
    <row r="10710" s="64" customFormat="1" ht="13.5" spans="5:5">
      <c r="E10710" s="126"/>
    </row>
    <row r="10711" s="64" customFormat="1" ht="13.5" spans="5:5">
      <c r="E10711" s="126"/>
    </row>
    <row r="10712" s="64" customFormat="1" ht="13.5" spans="5:5">
      <c r="E10712" s="126"/>
    </row>
    <row r="10713" s="64" customFormat="1" ht="13.5" spans="5:5">
      <c r="E10713" s="126"/>
    </row>
    <row r="10714" s="64" customFormat="1" ht="13.5" spans="5:5">
      <c r="E10714" s="126"/>
    </row>
    <row r="10715" s="64" customFormat="1" ht="13.5" spans="5:5">
      <c r="E10715" s="126"/>
    </row>
    <row r="10716" s="64" customFormat="1" ht="13.5" spans="5:5">
      <c r="E10716" s="126"/>
    </row>
    <row r="10717" s="64" customFormat="1" ht="13.5" spans="5:5">
      <c r="E10717" s="126"/>
    </row>
    <row r="10718" s="64" customFormat="1" ht="13.5" spans="5:5">
      <c r="E10718" s="126"/>
    </row>
    <row r="10719" s="64" customFormat="1" ht="13.5" spans="5:5">
      <c r="E10719" s="126"/>
    </row>
    <row r="10720" s="64" customFormat="1" ht="13.5" spans="5:5">
      <c r="E10720" s="126"/>
    </row>
    <row r="10721" s="64" customFormat="1" ht="13.5" spans="5:5">
      <c r="E10721" s="126"/>
    </row>
    <row r="10722" s="64" customFormat="1" ht="13.5" spans="5:5">
      <c r="E10722" s="126"/>
    </row>
    <row r="10723" s="64" customFormat="1" ht="13.5" spans="5:5">
      <c r="E10723" s="126"/>
    </row>
    <row r="10724" s="64" customFormat="1" ht="13.5" spans="5:5">
      <c r="E10724" s="126"/>
    </row>
    <row r="10725" s="64" customFormat="1" ht="13.5" spans="5:5">
      <c r="E10725" s="126"/>
    </row>
    <row r="10726" s="64" customFormat="1" ht="13.5" spans="5:5">
      <c r="E10726" s="126"/>
    </row>
    <row r="10727" s="64" customFormat="1" ht="13.5" spans="5:5">
      <c r="E10727" s="126"/>
    </row>
    <row r="10728" s="64" customFormat="1" ht="13.5" spans="5:5">
      <c r="E10728" s="126"/>
    </row>
    <row r="10729" s="64" customFormat="1" ht="13.5" spans="5:5">
      <c r="E10729" s="126"/>
    </row>
    <row r="10730" s="64" customFormat="1" ht="13.5" spans="5:5">
      <c r="E10730" s="126"/>
    </row>
    <row r="10731" s="64" customFormat="1" ht="13.5" spans="5:5">
      <c r="E10731" s="126"/>
    </row>
    <row r="10732" s="64" customFormat="1" ht="13.5" spans="5:5">
      <c r="E10732" s="126"/>
    </row>
    <row r="10733" s="64" customFormat="1" ht="13.5" spans="5:5">
      <c r="E10733" s="126"/>
    </row>
    <row r="10734" s="64" customFormat="1" ht="13.5" spans="5:5">
      <c r="E10734" s="126"/>
    </row>
    <row r="10735" s="64" customFormat="1" ht="13.5" spans="5:5">
      <c r="E10735" s="126"/>
    </row>
    <row r="10736" s="64" customFormat="1" ht="13.5" spans="5:5">
      <c r="E10736" s="126"/>
    </row>
    <row r="10737" s="64" customFormat="1" ht="13.5" spans="5:5">
      <c r="E10737" s="126"/>
    </row>
    <row r="10738" s="64" customFormat="1" ht="13.5" spans="5:5">
      <c r="E10738" s="126"/>
    </row>
    <row r="10739" s="64" customFormat="1" ht="13.5" spans="5:5">
      <c r="E10739" s="126"/>
    </row>
    <row r="10740" s="64" customFormat="1" ht="13.5" spans="5:5">
      <c r="E10740" s="126"/>
    </row>
    <row r="10741" s="64" customFormat="1" ht="13.5" spans="5:5">
      <c r="E10741" s="126"/>
    </row>
    <row r="10742" s="64" customFormat="1" ht="13.5" spans="5:5">
      <c r="E10742" s="126"/>
    </row>
    <row r="10743" s="64" customFormat="1" ht="13.5" spans="5:5">
      <c r="E10743" s="126"/>
    </row>
    <row r="10744" s="64" customFormat="1" ht="13.5" spans="5:5">
      <c r="E10744" s="126"/>
    </row>
    <row r="10745" s="64" customFormat="1" ht="13.5" spans="5:5">
      <c r="E10745" s="126"/>
    </row>
    <row r="10746" s="64" customFormat="1" ht="13.5" spans="5:5">
      <c r="E10746" s="126"/>
    </row>
    <row r="10747" s="64" customFormat="1" ht="13.5" spans="5:5">
      <c r="E10747" s="126"/>
    </row>
    <row r="10748" s="64" customFormat="1" ht="13.5" spans="5:5">
      <c r="E10748" s="126"/>
    </row>
    <row r="10749" s="64" customFormat="1" ht="13.5" spans="5:5">
      <c r="E10749" s="126"/>
    </row>
    <row r="10750" s="64" customFormat="1" ht="13.5" spans="5:5">
      <c r="E10750" s="126"/>
    </row>
    <row r="10751" s="64" customFormat="1" ht="13.5" spans="5:5">
      <c r="E10751" s="126"/>
    </row>
    <row r="10752" s="64" customFormat="1" ht="13.5" spans="5:5">
      <c r="E10752" s="126"/>
    </row>
    <row r="10753" s="64" customFormat="1" ht="13.5" spans="5:5">
      <c r="E10753" s="126"/>
    </row>
    <row r="10754" s="64" customFormat="1" ht="13.5" spans="5:5">
      <c r="E10754" s="126"/>
    </row>
    <row r="10755" s="64" customFormat="1" ht="13.5" spans="5:5">
      <c r="E10755" s="126"/>
    </row>
    <row r="10756" s="64" customFormat="1" ht="13.5" spans="5:5">
      <c r="E10756" s="126"/>
    </row>
    <row r="10757" s="64" customFormat="1" ht="13.5" spans="5:5">
      <c r="E10757" s="126"/>
    </row>
    <row r="10758" s="64" customFormat="1" ht="13.5" spans="5:5">
      <c r="E10758" s="126"/>
    </row>
    <row r="10759" s="64" customFormat="1" ht="13.5" spans="5:5">
      <c r="E10759" s="126"/>
    </row>
    <row r="10760" s="64" customFormat="1" ht="13.5" spans="5:5">
      <c r="E10760" s="126"/>
    </row>
    <row r="10761" s="64" customFormat="1" ht="13.5" spans="5:5">
      <c r="E10761" s="126"/>
    </row>
    <row r="10762" s="64" customFormat="1" ht="13.5" spans="5:5">
      <c r="E10762" s="126"/>
    </row>
    <row r="10763" s="64" customFormat="1" ht="13.5" spans="5:5">
      <c r="E10763" s="126"/>
    </row>
    <row r="10764" s="64" customFormat="1" ht="13.5" spans="5:5">
      <c r="E10764" s="126"/>
    </row>
    <row r="10765" s="64" customFormat="1" ht="13.5" spans="5:5">
      <c r="E10765" s="126"/>
    </row>
    <row r="10766" s="64" customFormat="1" ht="13.5" spans="5:5">
      <c r="E10766" s="126"/>
    </row>
    <row r="10767" s="64" customFormat="1" ht="13.5" spans="5:5">
      <c r="E10767" s="126"/>
    </row>
    <row r="10768" s="64" customFormat="1" ht="13.5" spans="5:5">
      <c r="E10768" s="126"/>
    </row>
    <row r="10769" s="64" customFormat="1" ht="13.5" spans="5:5">
      <c r="E10769" s="126"/>
    </row>
    <row r="10770" s="64" customFormat="1" ht="13.5" spans="5:5">
      <c r="E10770" s="126"/>
    </row>
    <row r="10771" s="64" customFormat="1" ht="13.5" spans="5:5">
      <c r="E10771" s="126"/>
    </row>
    <row r="10772" s="64" customFormat="1" ht="13.5" spans="5:5">
      <c r="E10772" s="126"/>
    </row>
    <row r="10773" s="64" customFormat="1" ht="13.5" spans="5:5">
      <c r="E10773" s="126"/>
    </row>
    <row r="10774" s="64" customFormat="1" ht="13.5" spans="5:5">
      <c r="E10774" s="126"/>
    </row>
    <row r="10775" s="64" customFormat="1" ht="13.5" spans="5:5">
      <c r="E10775" s="126"/>
    </row>
    <row r="10776" s="64" customFormat="1" ht="13.5" spans="5:5">
      <c r="E10776" s="126"/>
    </row>
    <row r="10777" s="64" customFormat="1" ht="13.5" spans="5:5">
      <c r="E10777" s="126"/>
    </row>
    <row r="10778" s="64" customFormat="1" ht="13.5" spans="5:5">
      <c r="E10778" s="126"/>
    </row>
    <row r="10779" s="64" customFormat="1" ht="13.5" spans="5:5">
      <c r="E10779" s="126"/>
    </row>
    <row r="10780" s="64" customFormat="1" ht="13.5" spans="5:5">
      <c r="E10780" s="126"/>
    </row>
    <row r="10781" s="64" customFormat="1" ht="13.5" spans="5:5">
      <c r="E10781" s="126"/>
    </row>
    <row r="10782" s="64" customFormat="1" ht="13.5" spans="5:5">
      <c r="E10782" s="126"/>
    </row>
    <row r="10783" s="64" customFormat="1" ht="13.5" spans="5:5">
      <c r="E10783" s="126"/>
    </row>
    <row r="10784" s="64" customFormat="1" ht="13.5" spans="5:5">
      <c r="E10784" s="126"/>
    </row>
    <row r="10785" s="64" customFormat="1" ht="13.5" spans="5:5">
      <c r="E10785" s="126"/>
    </row>
    <row r="10786" s="64" customFormat="1" ht="13.5" spans="5:5">
      <c r="E10786" s="126"/>
    </row>
    <row r="10787" s="64" customFormat="1" ht="13.5" spans="5:5">
      <c r="E10787" s="126"/>
    </row>
    <row r="10788" s="64" customFormat="1" ht="13.5" spans="5:5">
      <c r="E10788" s="126"/>
    </row>
    <row r="10789" s="64" customFormat="1" ht="13.5" spans="5:5">
      <c r="E10789" s="126"/>
    </row>
    <row r="10790" s="64" customFormat="1" ht="13.5" spans="5:5">
      <c r="E10790" s="126"/>
    </row>
    <row r="10791" s="64" customFormat="1" ht="13.5" spans="5:5">
      <c r="E10791" s="126"/>
    </row>
    <row r="10792" s="64" customFormat="1" ht="13.5" spans="5:5">
      <c r="E10792" s="126"/>
    </row>
    <row r="10793" s="64" customFormat="1" ht="13.5" spans="5:5">
      <c r="E10793" s="126"/>
    </row>
    <row r="10794" s="64" customFormat="1" ht="13.5" spans="5:5">
      <c r="E10794" s="126"/>
    </row>
    <row r="10795" s="64" customFormat="1" ht="13.5" spans="5:5">
      <c r="E10795" s="126"/>
    </row>
    <row r="10796" s="64" customFormat="1" ht="13.5" spans="5:5">
      <c r="E10796" s="126"/>
    </row>
    <row r="10797" s="64" customFormat="1" ht="13.5" spans="5:5">
      <c r="E10797" s="126"/>
    </row>
    <row r="10798" s="64" customFormat="1" ht="13.5" spans="5:5">
      <c r="E10798" s="126"/>
    </row>
    <row r="10799" s="64" customFormat="1" ht="13.5" spans="5:5">
      <c r="E10799" s="126"/>
    </row>
    <row r="10800" s="64" customFormat="1" ht="13.5" spans="5:5">
      <c r="E10800" s="126"/>
    </row>
    <row r="10801" s="64" customFormat="1" ht="13.5" spans="5:5">
      <c r="E10801" s="126"/>
    </row>
    <row r="10802" s="64" customFormat="1" ht="13.5" spans="5:5">
      <c r="E10802" s="126"/>
    </row>
    <row r="10803" s="64" customFormat="1" ht="13.5" spans="5:5">
      <c r="E10803" s="126"/>
    </row>
    <row r="10804" s="64" customFormat="1" ht="13.5" spans="5:5">
      <c r="E10804" s="126"/>
    </row>
    <row r="10805" s="64" customFormat="1" ht="13.5" spans="5:5">
      <c r="E10805" s="126"/>
    </row>
    <row r="10806" s="64" customFormat="1" ht="13.5" spans="5:5">
      <c r="E10806" s="126"/>
    </row>
    <row r="10807" s="64" customFormat="1" ht="13.5" spans="5:5">
      <c r="E10807" s="126"/>
    </row>
    <row r="10808" s="64" customFormat="1" ht="13.5" spans="5:5">
      <c r="E10808" s="126"/>
    </row>
    <row r="10809" s="64" customFormat="1" ht="13.5" spans="5:5">
      <c r="E10809" s="126"/>
    </row>
    <row r="10810" s="64" customFormat="1" ht="13.5" spans="5:5">
      <c r="E10810" s="126"/>
    </row>
    <row r="10811" s="64" customFormat="1" ht="13.5" spans="5:5">
      <c r="E10811" s="126"/>
    </row>
    <row r="10812" s="64" customFormat="1" ht="13.5" spans="5:5">
      <c r="E10812" s="126"/>
    </row>
    <row r="10813" s="64" customFormat="1" ht="13.5" spans="5:5">
      <c r="E10813" s="126"/>
    </row>
    <row r="10814" s="64" customFormat="1" ht="13.5" spans="5:5">
      <c r="E10814" s="126"/>
    </row>
    <row r="10815" s="64" customFormat="1" ht="13.5" spans="5:5">
      <c r="E10815" s="126"/>
    </row>
    <row r="10816" s="64" customFormat="1" ht="13.5" spans="5:5">
      <c r="E10816" s="126"/>
    </row>
    <row r="10817" s="64" customFormat="1" ht="13.5" spans="5:5">
      <c r="E10817" s="126"/>
    </row>
    <row r="10818" s="64" customFormat="1" ht="13.5" spans="5:5">
      <c r="E10818" s="126"/>
    </row>
    <row r="10819" s="64" customFormat="1" ht="13.5" spans="5:5">
      <c r="E10819" s="126"/>
    </row>
    <row r="10820" s="64" customFormat="1" ht="13.5" spans="5:5">
      <c r="E10820" s="126"/>
    </row>
    <row r="10821" s="64" customFormat="1" ht="13.5" spans="5:5">
      <c r="E10821" s="126"/>
    </row>
    <row r="10822" s="64" customFormat="1" ht="13.5" spans="5:5">
      <c r="E10822" s="126"/>
    </row>
    <row r="10823" s="64" customFormat="1" ht="13.5" spans="5:5">
      <c r="E10823" s="126"/>
    </row>
    <row r="10824" s="64" customFormat="1" ht="13.5" spans="5:5">
      <c r="E10824" s="126"/>
    </row>
    <row r="10825" s="64" customFormat="1" ht="13.5" spans="5:5">
      <c r="E10825" s="126"/>
    </row>
    <row r="10826" s="64" customFormat="1" ht="13.5" spans="5:5">
      <c r="E10826" s="126"/>
    </row>
    <row r="10827" s="64" customFormat="1" ht="13.5" spans="5:5">
      <c r="E10827" s="126"/>
    </row>
    <row r="10828" s="64" customFormat="1" ht="13.5" spans="5:5">
      <c r="E10828" s="126"/>
    </row>
    <row r="10829" s="64" customFormat="1" ht="13.5" spans="5:5">
      <c r="E10829" s="126"/>
    </row>
    <row r="10830" s="64" customFormat="1" ht="13.5" spans="5:5">
      <c r="E10830" s="126"/>
    </row>
    <row r="10831" s="64" customFormat="1" ht="13.5" spans="5:5">
      <c r="E10831" s="126"/>
    </row>
    <row r="10832" s="64" customFormat="1" ht="13.5" spans="5:5">
      <c r="E10832" s="126"/>
    </row>
    <row r="10833" s="64" customFormat="1" ht="13.5" spans="5:5">
      <c r="E10833" s="126"/>
    </row>
    <row r="10834" s="64" customFormat="1" ht="13.5" spans="5:5">
      <c r="E10834" s="126"/>
    </row>
    <row r="10835" s="64" customFormat="1" ht="13.5" spans="5:5">
      <c r="E10835" s="126"/>
    </row>
    <row r="10836" s="64" customFormat="1" ht="13.5" spans="5:5">
      <c r="E10836" s="126"/>
    </row>
    <row r="10837" s="64" customFormat="1" ht="13.5" spans="5:5">
      <c r="E10837" s="126"/>
    </row>
    <row r="10838" s="64" customFormat="1" ht="13.5" spans="5:5">
      <c r="E10838" s="126"/>
    </row>
    <row r="10839" s="64" customFormat="1" ht="13.5" spans="5:5">
      <c r="E10839" s="126"/>
    </row>
    <row r="10840" s="64" customFormat="1" ht="13.5" spans="5:5">
      <c r="E10840" s="126"/>
    </row>
    <row r="10841" s="64" customFormat="1" ht="13.5" spans="5:5">
      <c r="E10841" s="126"/>
    </row>
    <row r="10842" s="64" customFormat="1" ht="13.5" spans="5:5">
      <c r="E10842" s="126"/>
    </row>
    <row r="10843" s="64" customFormat="1" ht="13.5" spans="5:5">
      <c r="E10843" s="126"/>
    </row>
    <row r="10844" s="64" customFormat="1" ht="13.5" spans="5:5">
      <c r="E10844" s="126"/>
    </row>
    <row r="10845" s="64" customFormat="1" ht="13.5" spans="5:5">
      <c r="E10845" s="126"/>
    </row>
    <row r="10846" s="64" customFormat="1" ht="13.5" spans="5:5">
      <c r="E10846" s="126"/>
    </row>
    <row r="10847" s="64" customFormat="1" ht="13.5" spans="5:5">
      <c r="E10847" s="126"/>
    </row>
    <row r="10848" s="64" customFormat="1" ht="13.5" spans="5:5">
      <c r="E10848" s="126"/>
    </row>
    <row r="10849" s="64" customFormat="1" ht="13.5" spans="5:5">
      <c r="E10849" s="126"/>
    </row>
    <row r="10850" s="64" customFormat="1" ht="13.5" spans="5:5">
      <c r="E10850" s="126"/>
    </row>
    <row r="10851" s="64" customFormat="1" ht="13.5" spans="5:5">
      <c r="E10851" s="126"/>
    </row>
    <row r="10852" s="64" customFormat="1" ht="13.5" spans="5:5">
      <c r="E10852" s="126"/>
    </row>
    <row r="10853" s="64" customFormat="1" ht="13.5" spans="5:5">
      <c r="E10853" s="126"/>
    </row>
    <row r="10854" s="64" customFormat="1" ht="13.5" spans="5:5">
      <c r="E10854" s="126"/>
    </row>
    <row r="10855" s="64" customFormat="1" ht="13.5" spans="5:5">
      <c r="E10855" s="126"/>
    </row>
    <row r="10856" s="64" customFormat="1" ht="13.5" spans="5:5">
      <c r="E10856" s="126"/>
    </row>
    <row r="10857" s="64" customFormat="1" ht="13.5" spans="5:5">
      <c r="E10857" s="126"/>
    </row>
    <row r="10858" s="64" customFormat="1" ht="13.5" spans="5:5">
      <c r="E10858" s="126"/>
    </row>
    <row r="10859" s="64" customFormat="1" ht="13.5" spans="5:5">
      <c r="E10859" s="126"/>
    </row>
    <row r="10860" s="64" customFormat="1" ht="13.5" spans="5:5">
      <c r="E10860" s="126"/>
    </row>
    <row r="10861" s="64" customFormat="1" ht="13.5" spans="5:5">
      <c r="E10861" s="126"/>
    </row>
    <row r="10862" s="64" customFormat="1" ht="13.5" spans="5:5">
      <c r="E10862" s="126"/>
    </row>
    <row r="10863" s="64" customFormat="1" ht="13.5" spans="5:5">
      <c r="E10863" s="126"/>
    </row>
    <row r="10864" s="64" customFormat="1" ht="13.5" spans="5:5">
      <c r="E10864" s="126"/>
    </row>
    <row r="10865" s="64" customFormat="1" ht="13.5" spans="5:5">
      <c r="E10865" s="126"/>
    </row>
    <row r="10866" s="64" customFormat="1" ht="13.5" spans="5:5">
      <c r="E10866" s="126"/>
    </row>
    <row r="10867" s="64" customFormat="1" ht="13.5" spans="5:5">
      <c r="E10867" s="126"/>
    </row>
    <row r="10868" s="64" customFormat="1" ht="13.5" spans="5:5">
      <c r="E10868" s="126"/>
    </row>
    <row r="10869" s="64" customFormat="1" ht="13.5" spans="5:5">
      <c r="E10869" s="126"/>
    </row>
    <row r="10870" s="64" customFormat="1" ht="13.5" spans="5:5">
      <c r="E10870" s="126"/>
    </row>
    <row r="10871" s="64" customFormat="1" ht="13.5" spans="5:5">
      <c r="E10871" s="126"/>
    </row>
    <row r="10872" s="64" customFormat="1" ht="13.5" spans="5:5">
      <c r="E10872" s="126"/>
    </row>
    <row r="10873" s="64" customFormat="1" ht="13.5" spans="5:5">
      <c r="E10873" s="126"/>
    </row>
    <row r="10874" s="64" customFormat="1" ht="13.5" spans="5:5">
      <c r="E10874" s="126"/>
    </row>
    <row r="10875" s="64" customFormat="1" ht="13.5" spans="5:5">
      <c r="E10875" s="126"/>
    </row>
    <row r="10876" s="64" customFormat="1" ht="13.5" spans="5:5">
      <c r="E10876" s="126"/>
    </row>
    <row r="10877" s="64" customFormat="1" ht="13.5" spans="5:5">
      <c r="E10877" s="126"/>
    </row>
    <row r="10878" s="64" customFormat="1" ht="13.5" spans="5:5">
      <c r="E10878" s="126"/>
    </row>
    <row r="10879" s="64" customFormat="1" ht="13.5" spans="5:5">
      <c r="E10879" s="126"/>
    </row>
    <row r="10880" s="64" customFormat="1" ht="13.5" spans="5:5">
      <c r="E10880" s="126"/>
    </row>
    <row r="10881" s="64" customFormat="1" ht="13.5" spans="5:5">
      <c r="E10881" s="126"/>
    </row>
    <row r="10882" s="64" customFormat="1" ht="13.5" spans="5:5">
      <c r="E10882" s="126"/>
    </row>
    <row r="10883" s="64" customFormat="1" ht="13.5" spans="5:5">
      <c r="E10883" s="126"/>
    </row>
    <row r="10884" s="64" customFormat="1" ht="13.5" spans="5:5">
      <c r="E10884" s="126"/>
    </row>
    <row r="10885" s="64" customFormat="1" ht="13.5" spans="5:5">
      <c r="E10885" s="126"/>
    </row>
    <row r="10886" s="64" customFormat="1" ht="13.5" spans="5:5">
      <c r="E10886" s="126"/>
    </row>
    <row r="10887" s="64" customFormat="1" ht="13.5" spans="5:5">
      <c r="E10887" s="126"/>
    </row>
    <row r="10888" s="64" customFormat="1" ht="13.5" spans="5:5">
      <c r="E10888" s="126"/>
    </row>
    <row r="10889" s="64" customFormat="1" ht="13.5" spans="5:5">
      <c r="E10889" s="126"/>
    </row>
    <row r="10890" s="64" customFormat="1" ht="13.5" spans="5:5">
      <c r="E10890" s="126"/>
    </row>
    <row r="10891" s="64" customFormat="1" ht="13.5" spans="5:5">
      <c r="E10891" s="126"/>
    </row>
    <row r="10892" s="64" customFormat="1" ht="13.5" spans="5:5">
      <c r="E10892" s="126"/>
    </row>
    <row r="10893" s="64" customFormat="1" ht="13.5" spans="5:5">
      <c r="E10893" s="126"/>
    </row>
    <row r="10894" s="64" customFormat="1" ht="13.5" spans="5:5">
      <c r="E10894" s="126"/>
    </row>
    <row r="10895" s="64" customFormat="1" ht="13.5" spans="5:5">
      <c r="E10895" s="126"/>
    </row>
    <row r="10896" s="64" customFormat="1" ht="13.5" spans="5:5">
      <c r="E10896" s="126"/>
    </row>
    <row r="10897" s="64" customFormat="1" ht="13.5" spans="5:5">
      <c r="E10897" s="126"/>
    </row>
    <row r="10898" s="64" customFormat="1" ht="13.5" spans="5:5">
      <c r="E10898" s="126"/>
    </row>
    <row r="10899" s="64" customFormat="1" ht="13.5" spans="5:5">
      <c r="E10899" s="126"/>
    </row>
    <row r="10900" s="64" customFormat="1" ht="13.5" spans="5:5">
      <c r="E10900" s="126"/>
    </row>
    <row r="10901" s="64" customFormat="1" ht="13.5" spans="5:5">
      <c r="E10901" s="126"/>
    </row>
    <row r="10902" s="64" customFormat="1" ht="13.5" spans="5:5">
      <c r="E10902" s="126"/>
    </row>
    <row r="10903" s="64" customFormat="1" ht="13.5" spans="5:5">
      <c r="E10903" s="126"/>
    </row>
    <row r="10904" s="64" customFormat="1" ht="13.5" spans="5:5">
      <c r="E10904" s="126"/>
    </row>
    <row r="10905" s="64" customFormat="1" ht="13.5" spans="5:5">
      <c r="E10905" s="126"/>
    </row>
    <row r="10906" s="64" customFormat="1" ht="13.5" spans="5:5">
      <c r="E10906" s="126"/>
    </row>
    <row r="10907" s="64" customFormat="1" ht="13.5" spans="5:5">
      <c r="E10907" s="126"/>
    </row>
    <row r="10908" s="64" customFormat="1" ht="13.5" spans="5:5">
      <c r="E10908" s="126"/>
    </row>
    <row r="10909" s="64" customFormat="1" ht="13.5" spans="5:5">
      <c r="E10909" s="126"/>
    </row>
    <row r="10910" s="64" customFormat="1" ht="13.5" spans="5:5">
      <c r="E10910" s="126"/>
    </row>
    <row r="10911" s="64" customFormat="1" ht="13.5" spans="5:5">
      <c r="E10911" s="126"/>
    </row>
    <row r="10912" s="64" customFormat="1" ht="13.5" spans="5:5">
      <c r="E10912" s="126"/>
    </row>
    <row r="10913" s="64" customFormat="1" ht="13.5" spans="5:5">
      <c r="E10913" s="126"/>
    </row>
    <row r="10914" s="64" customFormat="1" ht="13.5" spans="5:5">
      <c r="E10914" s="126"/>
    </row>
    <row r="10915" s="64" customFormat="1" ht="13.5" spans="5:5">
      <c r="E10915" s="126"/>
    </row>
    <row r="10916" s="64" customFormat="1" ht="13.5" spans="5:5">
      <c r="E10916" s="126"/>
    </row>
    <row r="10917" s="64" customFormat="1" ht="13.5" spans="5:5">
      <c r="E10917" s="126"/>
    </row>
    <row r="10918" s="64" customFormat="1" ht="13.5" spans="5:5">
      <c r="E10918" s="126"/>
    </row>
    <row r="10919" s="64" customFormat="1" ht="13.5" spans="5:5">
      <c r="E10919" s="126"/>
    </row>
    <row r="10920" s="64" customFormat="1" ht="13.5" spans="5:5">
      <c r="E10920" s="126"/>
    </row>
    <row r="10921" s="64" customFormat="1" ht="13.5" spans="5:5">
      <c r="E10921" s="126"/>
    </row>
    <row r="10922" s="64" customFormat="1" ht="13.5" spans="5:5">
      <c r="E10922" s="126"/>
    </row>
    <row r="10923" s="64" customFormat="1" ht="13.5" spans="5:5">
      <c r="E10923" s="126"/>
    </row>
    <row r="10924" s="64" customFormat="1" ht="13.5" spans="5:5">
      <c r="E10924" s="126"/>
    </row>
    <row r="10925" s="64" customFormat="1" ht="13.5" spans="5:5">
      <c r="E10925" s="126"/>
    </row>
    <row r="10926" s="64" customFormat="1" ht="13.5" spans="5:5">
      <c r="E10926" s="126"/>
    </row>
    <row r="10927" s="64" customFormat="1" ht="13.5" spans="5:5">
      <c r="E10927" s="126"/>
    </row>
    <row r="10928" s="64" customFormat="1" ht="13.5" spans="5:5">
      <c r="E10928" s="126"/>
    </row>
    <row r="10929" s="64" customFormat="1" ht="13.5" spans="5:5">
      <c r="E10929" s="126"/>
    </row>
    <row r="10930" s="64" customFormat="1" ht="13.5" spans="5:5">
      <c r="E10930" s="126"/>
    </row>
    <row r="10931" s="64" customFormat="1" ht="13.5" spans="5:5">
      <c r="E10931" s="126"/>
    </row>
    <row r="10932" s="64" customFormat="1" ht="13.5" spans="5:5">
      <c r="E10932" s="126"/>
    </row>
    <row r="10933" s="64" customFormat="1" ht="13.5" spans="5:5">
      <c r="E10933" s="126"/>
    </row>
    <row r="10934" s="64" customFormat="1" ht="13.5" spans="5:5">
      <c r="E10934" s="126"/>
    </row>
    <row r="10935" s="64" customFormat="1" ht="13.5" spans="5:5">
      <c r="E10935" s="126"/>
    </row>
    <row r="10936" s="64" customFormat="1" ht="13.5" spans="5:5">
      <c r="E10936" s="126"/>
    </row>
    <row r="10937" s="64" customFormat="1" ht="13.5" spans="5:5">
      <c r="E10937" s="126"/>
    </row>
    <row r="10938" s="64" customFormat="1" ht="13.5" spans="5:5">
      <c r="E10938" s="126"/>
    </row>
    <row r="10939" s="64" customFormat="1" ht="13.5" spans="5:5">
      <c r="E10939" s="126"/>
    </row>
    <row r="10940" s="64" customFormat="1" ht="13.5" spans="5:5">
      <c r="E10940" s="126"/>
    </row>
    <row r="10941" s="64" customFormat="1" ht="13.5" spans="5:5">
      <c r="E10941" s="126"/>
    </row>
    <row r="10942" s="64" customFormat="1" ht="13.5" spans="5:5">
      <c r="E10942" s="126"/>
    </row>
    <row r="10943" s="64" customFormat="1" ht="13.5" spans="5:5">
      <c r="E10943" s="126"/>
    </row>
    <row r="10944" s="64" customFormat="1" ht="13.5" spans="5:5">
      <c r="E10944" s="126"/>
    </row>
    <row r="10945" s="64" customFormat="1" ht="13.5" spans="5:5">
      <c r="E10945" s="126"/>
    </row>
    <row r="10946" s="64" customFormat="1" ht="13.5" spans="5:5">
      <c r="E10946" s="126"/>
    </row>
    <row r="10947" s="64" customFormat="1" ht="13.5" spans="5:5">
      <c r="E10947" s="126"/>
    </row>
    <row r="10948" s="64" customFormat="1" ht="13.5" spans="5:5">
      <c r="E10948" s="126"/>
    </row>
    <row r="10949" s="64" customFormat="1" ht="13.5" spans="5:5">
      <c r="E10949" s="126"/>
    </row>
    <row r="10950" s="64" customFormat="1" ht="13.5" spans="5:5">
      <c r="E10950" s="126"/>
    </row>
    <row r="10951" s="64" customFormat="1" ht="13.5" spans="5:5">
      <c r="E10951" s="126"/>
    </row>
    <row r="10952" s="64" customFormat="1" ht="13.5" spans="5:5">
      <c r="E10952" s="126"/>
    </row>
    <row r="10953" s="64" customFormat="1" ht="13.5" spans="5:5">
      <c r="E10953" s="126"/>
    </row>
    <row r="10954" s="64" customFormat="1" ht="13.5" spans="5:5">
      <c r="E10954" s="126"/>
    </row>
    <row r="10955" s="64" customFormat="1" ht="13.5" spans="5:5">
      <c r="E10955" s="126"/>
    </row>
    <row r="10956" s="64" customFormat="1" ht="13.5" spans="5:5">
      <c r="E10956" s="126"/>
    </row>
    <row r="10957" s="64" customFormat="1" ht="13.5" spans="5:5">
      <c r="E10957" s="126"/>
    </row>
    <row r="10958" s="64" customFormat="1" ht="13.5" spans="5:5">
      <c r="E10958" s="126"/>
    </row>
    <row r="10959" s="64" customFormat="1" ht="13.5" spans="5:5">
      <c r="E10959" s="126"/>
    </row>
    <row r="10960" s="64" customFormat="1" ht="13.5" spans="5:5">
      <c r="E10960" s="126"/>
    </row>
    <row r="10961" s="64" customFormat="1" ht="13.5" spans="5:5">
      <c r="E10961" s="126"/>
    </row>
    <row r="10962" s="64" customFormat="1" ht="13.5" spans="5:5">
      <c r="E10962" s="126"/>
    </row>
    <row r="10963" s="64" customFormat="1" ht="13.5" spans="5:5">
      <c r="E10963" s="126"/>
    </row>
    <row r="10964" s="64" customFormat="1" ht="13.5" spans="5:5">
      <c r="E10964" s="126"/>
    </row>
    <row r="10965" s="64" customFormat="1" ht="13.5" spans="5:5">
      <c r="E10965" s="126"/>
    </row>
    <row r="10966" s="64" customFormat="1" ht="13.5" spans="5:5">
      <c r="E10966" s="126"/>
    </row>
    <row r="10967" s="64" customFormat="1" ht="13.5" spans="5:5">
      <c r="E10967" s="126"/>
    </row>
    <row r="10968" s="64" customFormat="1" ht="13.5" spans="5:5">
      <c r="E10968" s="126"/>
    </row>
    <row r="10969" s="64" customFormat="1" ht="13.5" spans="5:5">
      <c r="E10969" s="126"/>
    </row>
    <row r="10970" s="64" customFormat="1" ht="13.5" spans="5:5">
      <c r="E10970" s="126"/>
    </row>
    <row r="10971" s="64" customFormat="1" ht="13.5" spans="5:5">
      <c r="E10971" s="126"/>
    </row>
    <row r="10972" s="64" customFormat="1" ht="13.5" spans="5:5">
      <c r="E10972" s="126"/>
    </row>
    <row r="10973" s="64" customFormat="1" ht="13.5" spans="5:5">
      <c r="E10973" s="126"/>
    </row>
    <row r="10974" s="64" customFormat="1" ht="13.5" spans="5:5">
      <c r="E10974" s="126"/>
    </row>
    <row r="10975" s="64" customFormat="1" ht="13.5" spans="5:5">
      <c r="E10975" s="126"/>
    </row>
    <row r="10976" s="64" customFormat="1" ht="13.5" spans="5:5">
      <c r="E10976" s="126"/>
    </row>
    <row r="10977" s="64" customFormat="1" ht="13.5" spans="5:5">
      <c r="E10977" s="126"/>
    </row>
    <row r="10978" s="64" customFormat="1" ht="13.5" spans="5:5">
      <c r="E10978" s="126"/>
    </row>
    <row r="10979" s="64" customFormat="1" ht="13.5" spans="5:5">
      <c r="E10979" s="126"/>
    </row>
    <row r="10980" s="64" customFormat="1" ht="13.5" spans="5:5">
      <c r="E10980" s="126"/>
    </row>
    <row r="10981" s="64" customFormat="1" ht="13.5" spans="5:5">
      <c r="E10981" s="126"/>
    </row>
    <row r="10982" s="64" customFormat="1" ht="13.5" spans="5:5">
      <c r="E10982" s="126"/>
    </row>
    <row r="10983" s="64" customFormat="1" ht="13.5" spans="5:5">
      <c r="E10983" s="126"/>
    </row>
    <row r="10984" s="64" customFormat="1" ht="13.5" spans="5:5">
      <c r="E10984" s="126"/>
    </row>
    <row r="10985" s="64" customFormat="1" ht="13.5" spans="5:5">
      <c r="E10985" s="126"/>
    </row>
    <row r="10986" s="64" customFormat="1" ht="13.5" spans="5:5">
      <c r="E10986" s="126"/>
    </row>
    <row r="10987" s="64" customFormat="1" ht="13.5" spans="5:5">
      <c r="E10987" s="126"/>
    </row>
    <row r="10988" s="64" customFormat="1" ht="13.5" spans="5:5">
      <c r="E10988" s="126"/>
    </row>
    <row r="10989" s="64" customFormat="1" ht="13.5" spans="5:5">
      <c r="E10989" s="126"/>
    </row>
    <row r="10990" s="64" customFormat="1" ht="13.5" spans="5:5">
      <c r="E10990" s="126"/>
    </row>
    <row r="10991" s="64" customFormat="1" ht="13.5" spans="5:5">
      <c r="E10991" s="126"/>
    </row>
    <row r="10992" s="64" customFormat="1" ht="13.5" spans="5:5">
      <c r="E10992" s="126"/>
    </row>
    <row r="10993" s="64" customFormat="1" ht="13.5" spans="5:5">
      <c r="E10993" s="126"/>
    </row>
    <row r="10994" s="64" customFormat="1" ht="13.5" spans="5:5">
      <c r="E10994" s="126"/>
    </row>
    <row r="10995" s="64" customFormat="1" ht="13.5" spans="5:5">
      <c r="E10995" s="126"/>
    </row>
    <row r="10996" s="64" customFormat="1" ht="13.5" spans="5:5">
      <c r="E10996" s="126"/>
    </row>
    <row r="10997" s="64" customFormat="1" ht="13.5" spans="5:5">
      <c r="E10997" s="126"/>
    </row>
    <row r="10998" s="64" customFormat="1" ht="13.5" spans="5:5">
      <c r="E10998" s="126"/>
    </row>
    <row r="10999" s="64" customFormat="1" ht="13.5" spans="5:5">
      <c r="E10999" s="126"/>
    </row>
    <row r="11000" s="64" customFormat="1" ht="13.5" spans="5:5">
      <c r="E11000" s="126"/>
    </row>
    <row r="11001" s="64" customFormat="1" ht="13.5" spans="5:5">
      <c r="E11001" s="126"/>
    </row>
    <row r="11002" s="64" customFormat="1" ht="13.5" spans="5:5">
      <c r="E11002" s="126"/>
    </row>
    <row r="11003" s="64" customFormat="1" ht="13.5" spans="5:5">
      <c r="E11003" s="126"/>
    </row>
    <row r="11004" s="64" customFormat="1" ht="13.5" spans="5:5">
      <c r="E11004" s="126"/>
    </row>
    <row r="11005" s="64" customFormat="1" ht="13.5" spans="5:5">
      <c r="E11005" s="126"/>
    </row>
    <row r="11006" s="64" customFormat="1" ht="13.5" spans="5:5">
      <c r="E11006" s="126"/>
    </row>
    <row r="11007" s="64" customFormat="1" ht="13.5" spans="5:5">
      <c r="E11007" s="126"/>
    </row>
    <row r="11008" s="64" customFormat="1" ht="13.5" spans="5:5">
      <c r="E11008" s="126"/>
    </row>
    <row r="11009" s="64" customFormat="1" ht="13.5" spans="5:5">
      <c r="E11009" s="126"/>
    </row>
    <row r="11010" s="64" customFormat="1" ht="13.5" spans="5:5">
      <c r="E11010" s="126"/>
    </row>
    <row r="11011" s="64" customFormat="1" ht="13.5" spans="5:5">
      <c r="E11011" s="126"/>
    </row>
    <row r="11012" s="64" customFormat="1" ht="13.5" spans="5:5">
      <c r="E11012" s="126"/>
    </row>
    <row r="11013" s="64" customFormat="1" ht="13.5" spans="5:5">
      <c r="E11013" s="126"/>
    </row>
    <row r="11014" s="64" customFormat="1" ht="13.5" spans="5:5">
      <c r="E11014" s="126"/>
    </row>
    <row r="11015" s="64" customFormat="1" ht="13.5" spans="5:5">
      <c r="E11015" s="126"/>
    </row>
    <row r="11016" s="64" customFormat="1" ht="13.5" spans="5:5">
      <c r="E11016" s="126"/>
    </row>
    <row r="11017" s="64" customFormat="1" ht="13.5" spans="5:5">
      <c r="E11017" s="126"/>
    </row>
    <row r="11018" s="64" customFormat="1" ht="13.5" spans="5:5">
      <c r="E11018" s="126"/>
    </row>
    <row r="11019" s="64" customFormat="1" ht="13.5" spans="5:5">
      <c r="E11019" s="126"/>
    </row>
    <row r="11020" s="64" customFormat="1" ht="13.5" spans="5:5">
      <c r="E11020" s="126"/>
    </row>
    <row r="11021" s="64" customFormat="1" ht="13.5" spans="5:5">
      <c r="E11021" s="126"/>
    </row>
    <row r="11022" s="64" customFormat="1" ht="13.5" spans="5:5">
      <c r="E11022" s="126"/>
    </row>
    <row r="11023" s="64" customFormat="1" ht="13.5" spans="5:5">
      <c r="E11023" s="126"/>
    </row>
    <row r="11024" s="64" customFormat="1" ht="13.5" spans="5:5">
      <c r="E11024" s="126"/>
    </row>
    <row r="11025" s="64" customFormat="1" ht="13.5" spans="5:5">
      <c r="E11025" s="126"/>
    </row>
    <row r="11026" s="64" customFormat="1" ht="13.5" spans="5:5">
      <c r="E11026" s="126"/>
    </row>
    <row r="11027" s="64" customFormat="1" ht="13.5" spans="5:5">
      <c r="E11027" s="126"/>
    </row>
    <row r="11028" s="64" customFormat="1" ht="13.5" spans="5:5">
      <c r="E11028" s="126"/>
    </row>
    <row r="11029" s="64" customFormat="1" ht="13.5" spans="5:5">
      <c r="E11029" s="126"/>
    </row>
    <row r="11030" s="64" customFormat="1" ht="13.5" spans="5:5">
      <c r="E11030" s="126"/>
    </row>
    <row r="11031" s="64" customFormat="1" ht="13.5" spans="5:5">
      <c r="E11031" s="126"/>
    </row>
    <row r="11032" s="64" customFormat="1" ht="13.5" spans="5:5">
      <c r="E11032" s="126"/>
    </row>
    <row r="11033" s="64" customFormat="1" ht="13.5" spans="5:5">
      <c r="E11033" s="126"/>
    </row>
    <row r="11034" s="64" customFormat="1" ht="13.5" spans="5:5">
      <c r="E11034" s="126"/>
    </row>
    <row r="11035" s="64" customFormat="1" ht="13.5" spans="5:5">
      <c r="E11035" s="126"/>
    </row>
    <row r="11036" s="64" customFormat="1" ht="13.5" spans="5:5">
      <c r="E11036" s="126"/>
    </row>
    <row r="11037" s="64" customFormat="1" ht="13.5" spans="5:5">
      <c r="E11037" s="126"/>
    </row>
    <row r="11038" s="64" customFormat="1" ht="13.5" spans="5:5">
      <c r="E11038" s="126"/>
    </row>
    <row r="11039" s="64" customFormat="1" ht="13.5" spans="5:5">
      <c r="E11039" s="126"/>
    </row>
    <row r="11040" s="64" customFormat="1" ht="13.5" spans="5:5">
      <c r="E11040" s="126"/>
    </row>
    <row r="11041" s="64" customFormat="1" ht="13.5" spans="5:5">
      <c r="E11041" s="126"/>
    </row>
    <row r="11042" s="64" customFormat="1" ht="13.5" spans="5:5">
      <c r="E11042" s="126"/>
    </row>
    <row r="11043" s="64" customFormat="1" ht="13.5" spans="5:5">
      <c r="E11043" s="126"/>
    </row>
    <row r="11044" s="64" customFormat="1" ht="13.5" spans="5:5">
      <c r="E11044" s="126"/>
    </row>
    <row r="11045" s="64" customFormat="1" ht="13.5" spans="5:5">
      <c r="E11045" s="126"/>
    </row>
    <row r="11046" s="64" customFormat="1" ht="13.5" spans="5:5">
      <c r="E11046" s="126"/>
    </row>
    <row r="11047" s="64" customFormat="1" ht="13.5" spans="5:5">
      <c r="E11047" s="126"/>
    </row>
    <row r="11048" s="64" customFormat="1" ht="13.5" spans="5:5">
      <c r="E11048" s="126"/>
    </row>
    <row r="11049" s="64" customFormat="1" ht="13.5" spans="5:5">
      <c r="E11049" s="126"/>
    </row>
    <row r="11050" s="64" customFormat="1" ht="13.5" spans="5:5">
      <c r="E11050" s="126"/>
    </row>
    <row r="11051" s="64" customFormat="1" ht="13.5" spans="5:5">
      <c r="E11051" s="126"/>
    </row>
    <row r="11052" s="64" customFormat="1" ht="13.5" spans="5:5">
      <c r="E11052" s="126"/>
    </row>
    <row r="11053" s="64" customFormat="1" ht="13.5" spans="5:5">
      <c r="E11053" s="126"/>
    </row>
    <row r="11054" s="64" customFormat="1" ht="13.5" spans="5:5">
      <c r="E11054" s="126"/>
    </row>
    <row r="11055" s="64" customFormat="1" ht="13.5" spans="5:5">
      <c r="E11055" s="126"/>
    </row>
    <row r="11056" s="64" customFormat="1" ht="13.5" spans="5:5">
      <c r="E11056" s="126"/>
    </row>
    <row r="11057" s="64" customFormat="1" ht="13.5" spans="5:5">
      <c r="E11057" s="126"/>
    </row>
    <row r="11058" s="64" customFormat="1" ht="13.5" spans="5:5">
      <c r="E11058" s="126"/>
    </row>
    <row r="11059" s="64" customFormat="1" ht="13.5" spans="5:5">
      <c r="E11059" s="126"/>
    </row>
    <row r="11060" s="64" customFormat="1" ht="13.5" spans="5:5">
      <c r="E11060" s="126"/>
    </row>
    <row r="11061" s="64" customFormat="1" ht="13.5" spans="5:5">
      <c r="E11061" s="126"/>
    </row>
    <row r="11062" s="64" customFormat="1" ht="13.5" spans="5:5">
      <c r="E11062" s="126"/>
    </row>
    <row r="11063" s="64" customFormat="1" ht="13.5" spans="5:5">
      <c r="E11063" s="126"/>
    </row>
    <row r="11064" s="64" customFormat="1" ht="13.5" spans="5:5">
      <c r="E11064" s="126"/>
    </row>
    <row r="11065" s="64" customFormat="1" ht="13.5" spans="5:5">
      <c r="E11065" s="126"/>
    </row>
    <row r="11066" s="64" customFormat="1" ht="13.5" spans="5:5">
      <c r="E11066" s="126"/>
    </row>
    <row r="11067" s="64" customFormat="1" ht="13.5" spans="5:5">
      <c r="E11067" s="126"/>
    </row>
    <row r="11068" s="64" customFormat="1" ht="13.5" spans="5:5">
      <c r="E11068" s="126"/>
    </row>
    <row r="11069" s="64" customFormat="1" ht="13.5" spans="5:5">
      <c r="E11069" s="126"/>
    </row>
    <row r="11070" s="64" customFormat="1" ht="13.5" spans="5:5">
      <c r="E11070" s="126"/>
    </row>
    <row r="11071" s="64" customFormat="1" ht="13.5" spans="5:5">
      <c r="E11071" s="126"/>
    </row>
    <row r="11072" s="64" customFormat="1" ht="13.5" spans="5:5">
      <c r="E11072" s="126"/>
    </row>
    <row r="11073" s="64" customFormat="1" ht="13.5" spans="5:5">
      <c r="E11073" s="126"/>
    </row>
    <row r="11074" s="64" customFormat="1" ht="13.5" spans="5:5">
      <c r="E11074" s="126"/>
    </row>
    <row r="11075" s="64" customFormat="1" ht="13.5" spans="5:5">
      <c r="E11075" s="126"/>
    </row>
    <row r="11076" s="64" customFormat="1" ht="13.5" spans="5:5">
      <c r="E11076" s="126"/>
    </row>
    <row r="11077" s="64" customFormat="1" ht="13.5" spans="5:5">
      <c r="E11077" s="126"/>
    </row>
    <row r="11078" s="64" customFormat="1" ht="13.5" spans="5:5">
      <c r="E11078" s="126"/>
    </row>
    <row r="11079" s="64" customFormat="1" ht="13.5" spans="5:5">
      <c r="E11079" s="126"/>
    </row>
    <row r="11080" s="64" customFormat="1" ht="13.5" spans="5:5">
      <c r="E11080" s="126"/>
    </row>
    <row r="11081" s="64" customFormat="1" ht="13.5" spans="5:5">
      <c r="E11081" s="126"/>
    </row>
    <row r="11082" s="64" customFormat="1" ht="13.5" spans="5:5">
      <c r="E11082" s="126"/>
    </row>
    <row r="11083" s="64" customFormat="1" ht="13.5" spans="5:5">
      <c r="E11083" s="126"/>
    </row>
    <row r="11084" s="64" customFormat="1" ht="13.5" spans="5:5">
      <c r="E11084" s="126"/>
    </row>
    <row r="11085" s="64" customFormat="1" ht="13.5" spans="5:5">
      <c r="E11085" s="126"/>
    </row>
    <row r="11086" s="64" customFormat="1" ht="13.5" spans="5:5">
      <c r="E11086" s="126"/>
    </row>
    <row r="11087" s="64" customFormat="1" ht="13.5" spans="5:5">
      <c r="E11087" s="126"/>
    </row>
    <row r="11088" s="64" customFormat="1" ht="13.5" spans="5:5">
      <c r="E11088" s="126"/>
    </row>
    <row r="11089" s="64" customFormat="1" ht="13.5" spans="5:5">
      <c r="E11089" s="126"/>
    </row>
    <row r="11090" s="64" customFormat="1" ht="13.5" spans="5:5">
      <c r="E11090" s="126"/>
    </row>
    <row r="11091" s="64" customFormat="1" ht="13.5" spans="5:5">
      <c r="E11091" s="126"/>
    </row>
    <row r="11092" s="64" customFormat="1" ht="13.5" spans="5:5">
      <c r="E11092" s="126"/>
    </row>
    <row r="11093" s="64" customFormat="1" ht="13.5" spans="5:5">
      <c r="E11093" s="126"/>
    </row>
    <row r="11094" s="64" customFormat="1" ht="13.5" spans="5:5">
      <c r="E11094" s="126"/>
    </row>
    <row r="11095" s="64" customFormat="1" ht="13.5" spans="5:5">
      <c r="E11095" s="126"/>
    </row>
    <row r="11096" s="64" customFormat="1" ht="13.5" spans="5:5">
      <c r="E11096" s="126"/>
    </row>
    <row r="11097" s="64" customFormat="1" ht="13.5" spans="5:5">
      <c r="E11097" s="126"/>
    </row>
    <row r="11098" s="64" customFormat="1" ht="13.5" spans="5:5">
      <c r="E11098" s="126"/>
    </row>
    <row r="11099" s="64" customFormat="1" ht="13.5" spans="5:5">
      <c r="E11099" s="126"/>
    </row>
    <row r="11100" s="64" customFormat="1" ht="13.5" spans="5:5">
      <c r="E11100" s="126"/>
    </row>
    <row r="11101" s="64" customFormat="1" ht="13.5" spans="5:5">
      <c r="E11101" s="126"/>
    </row>
    <row r="11102" s="64" customFormat="1" ht="13.5" spans="5:5">
      <c r="E11102" s="126"/>
    </row>
    <row r="11103" s="64" customFormat="1" ht="13.5" spans="5:5">
      <c r="E11103" s="126"/>
    </row>
    <row r="11104" s="64" customFormat="1" ht="13.5" spans="5:5">
      <c r="E11104" s="126"/>
    </row>
    <row r="11105" s="64" customFormat="1" ht="13.5" spans="5:5">
      <c r="E11105" s="126"/>
    </row>
    <row r="11106" s="64" customFormat="1" ht="13.5" spans="5:5">
      <c r="E11106" s="126"/>
    </row>
    <row r="11107" s="64" customFormat="1" ht="13.5" spans="5:5">
      <c r="E11107" s="126"/>
    </row>
    <row r="11108" s="64" customFormat="1" ht="13.5" spans="5:5">
      <c r="E11108" s="126"/>
    </row>
    <row r="11109" s="64" customFormat="1" ht="13.5" spans="5:5">
      <c r="E11109" s="126"/>
    </row>
    <row r="11110" s="64" customFormat="1" ht="13.5" spans="5:5">
      <c r="E11110" s="126"/>
    </row>
    <row r="11111" s="64" customFormat="1" ht="13.5" spans="5:5">
      <c r="E11111" s="126"/>
    </row>
    <row r="11112" s="64" customFormat="1" ht="13.5" spans="5:5">
      <c r="E11112" s="126"/>
    </row>
    <row r="11113" s="64" customFormat="1" ht="13.5" spans="5:5">
      <c r="E11113" s="126"/>
    </row>
    <row r="11114" s="64" customFormat="1" ht="13.5" spans="5:5">
      <c r="E11114" s="126"/>
    </row>
    <row r="11115" s="64" customFormat="1" ht="13.5" spans="5:5">
      <c r="E11115" s="126"/>
    </row>
    <row r="11116" s="64" customFormat="1" ht="13.5" spans="5:5">
      <c r="E11116" s="126"/>
    </row>
    <row r="11117" s="64" customFormat="1" ht="13.5" spans="5:5">
      <c r="E11117" s="126"/>
    </row>
    <row r="11118" s="64" customFormat="1" ht="13.5" spans="5:5">
      <c r="E11118" s="126"/>
    </row>
    <row r="11119" s="64" customFormat="1" ht="13.5" spans="5:5">
      <c r="E11119" s="126"/>
    </row>
    <row r="11120" s="64" customFormat="1" ht="13.5" spans="5:5">
      <c r="E11120" s="126"/>
    </row>
    <row r="11121" s="64" customFormat="1" ht="13.5" spans="5:5">
      <c r="E11121" s="126"/>
    </row>
    <row r="11122" s="64" customFormat="1" ht="13.5" spans="5:5">
      <c r="E11122" s="126"/>
    </row>
    <row r="11123" s="64" customFormat="1" ht="13.5" spans="5:5">
      <c r="E11123" s="126"/>
    </row>
    <row r="11124" s="64" customFormat="1" ht="13.5" spans="5:5">
      <c r="E11124" s="126"/>
    </row>
    <row r="11125" s="64" customFormat="1" ht="13.5" spans="5:5">
      <c r="E11125" s="126"/>
    </row>
    <row r="11126" s="64" customFormat="1" ht="13.5" spans="5:5">
      <c r="E11126" s="126"/>
    </row>
    <row r="11127" s="64" customFormat="1" ht="13.5" spans="5:5">
      <c r="E11127" s="126"/>
    </row>
    <row r="11128" s="64" customFormat="1" ht="13.5" spans="5:5">
      <c r="E11128" s="126"/>
    </row>
    <row r="11129" s="64" customFormat="1" ht="13.5" spans="5:5">
      <c r="E11129" s="126"/>
    </row>
    <row r="11130" s="64" customFormat="1" ht="13.5" spans="5:5">
      <c r="E11130" s="126"/>
    </row>
    <row r="11131" s="64" customFormat="1" ht="13.5" spans="5:5">
      <c r="E11131" s="126"/>
    </row>
    <row r="11132" s="64" customFormat="1" ht="13.5" spans="5:5">
      <c r="E11132" s="126"/>
    </row>
    <row r="11133" s="64" customFormat="1" ht="13.5" spans="5:5">
      <c r="E11133" s="126"/>
    </row>
    <row r="11134" s="64" customFormat="1" ht="13.5" spans="5:5">
      <c r="E11134" s="126"/>
    </row>
    <row r="11135" s="64" customFormat="1" ht="13.5" spans="5:5">
      <c r="E11135" s="126"/>
    </row>
    <row r="11136" s="64" customFormat="1" ht="13.5" spans="5:5">
      <c r="E11136" s="126"/>
    </row>
    <row r="11137" s="64" customFormat="1" ht="13.5" spans="5:5">
      <c r="E11137" s="126"/>
    </row>
    <row r="11138" s="64" customFormat="1" ht="13.5" spans="5:5">
      <c r="E11138" s="126"/>
    </row>
    <row r="11139" s="64" customFormat="1" ht="13.5" spans="5:5">
      <c r="E11139" s="126"/>
    </row>
    <row r="11140" s="64" customFormat="1" ht="13.5" spans="5:5">
      <c r="E11140" s="126"/>
    </row>
    <row r="11141" s="64" customFormat="1" ht="13.5" spans="5:5">
      <c r="E11141" s="126"/>
    </row>
    <row r="11142" s="64" customFormat="1" ht="13.5" spans="5:5">
      <c r="E11142" s="126"/>
    </row>
    <row r="11143" s="64" customFormat="1" ht="13.5" spans="5:5">
      <c r="E11143" s="126"/>
    </row>
    <row r="11144" s="64" customFormat="1" ht="13.5" spans="5:5">
      <c r="E11144" s="126"/>
    </row>
    <row r="11145" s="64" customFormat="1" ht="13.5" spans="5:5">
      <c r="E11145" s="126"/>
    </row>
    <row r="11146" s="64" customFormat="1" ht="13.5" spans="5:5">
      <c r="E11146" s="126"/>
    </row>
    <row r="11147" s="64" customFormat="1" ht="13.5" spans="5:5">
      <c r="E11147" s="126"/>
    </row>
    <row r="11148" s="64" customFormat="1" ht="13.5" spans="5:5">
      <c r="E11148" s="126"/>
    </row>
    <row r="11149" s="64" customFormat="1" ht="13.5" spans="5:5">
      <c r="E11149" s="126"/>
    </row>
    <row r="11150" s="64" customFormat="1" ht="13.5" spans="5:5">
      <c r="E11150" s="126"/>
    </row>
    <row r="11151" s="64" customFormat="1" ht="13.5" spans="5:5">
      <c r="E11151" s="126"/>
    </row>
    <row r="11152" s="64" customFormat="1" ht="13.5" spans="5:5">
      <c r="E11152" s="126"/>
    </row>
    <row r="11153" s="64" customFormat="1" ht="13.5" spans="5:5">
      <c r="E11153" s="126"/>
    </row>
    <row r="11154" s="64" customFormat="1" ht="13.5" spans="5:5">
      <c r="E11154" s="126"/>
    </row>
    <row r="11155" s="64" customFormat="1" ht="13.5" spans="5:5">
      <c r="E11155" s="126"/>
    </row>
    <row r="11156" s="64" customFormat="1" ht="13.5" spans="5:5">
      <c r="E11156" s="126"/>
    </row>
    <row r="11157" s="64" customFormat="1" ht="13.5" spans="5:5">
      <c r="E11157" s="126"/>
    </row>
    <row r="11158" s="64" customFormat="1" ht="13.5" spans="5:5">
      <c r="E11158" s="126"/>
    </row>
    <row r="11159" s="64" customFormat="1" ht="13.5" spans="5:5">
      <c r="E11159" s="126"/>
    </row>
    <row r="11160" s="64" customFormat="1" ht="13.5" spans="5:5">
      <c r="E11160" s="126"/>
    </row>
    <row r="11161" s="64" customFormat="1" ht="13.5" spans="5:5">
      <c r="E11161" s="126"/>
    </row>
    <row r="11162" s="64" customFormat="1" ht="13.5" spans="5:5">
      <c r="E11162" s="126"/>
    </row>
    <row r="11163" s="64" customFormat="1" ht="13.5" spans="5:5">
      <c r="E11163" s="126"/>
    </row>
    <row r="11164" s="64" customFormat="1" ht="13.5" spans="5:5">
      <c r="E11164" s="126"/>
    </row>
    <row r="11165" s="64" customFormat="1" ht="13.5" spans="5:5">
      <c r="E11165" s="126"/>
    </row>
    <row r="11166" s="64" customFormat="1" ht="13.5" spans="5:5">
      <c r="E11166" s="126"/>
    </row>
    <row r="11167" s="64" customFormat="1" ht="13.5" spans="5:5">
      <c r="E11167" s="126"/>
    </row>
    <row r="11168" s="64" customFormat="1" ht="13.5" spans="5:5">
      <c r="E11168" s="126"/>
    </row>
    <row r="11169" s="64" customFormat="1" ht="13.5" spans="5:5">
      <c r="E11169" s="126"/>
    </row>
    <row r="11170" s="64" customFormat="1" ht="13.5" spans="5:5">
      <c r="E11170" s="126"/>
    </row>
    <row r="11171" s="64" customFormat="1" ht="13.5" spans="5:5">
      <c r="E11171" s="126"/>
    </row>
    <row r="11172" s="64" customFormat="1" ht="13.5" spans="5:5">
      <c r="E11172" s="126"/>
    </row>
    <row r="11173" s="64" customFormat="1" ht="13.5" spans="5:5">
      <c r="E11173" s="126"/>
    </row>
    <row r="11174" s="64" customFormat="1" ht="13.5" spans="5:5">
      <c r="E11174" s="126"/>
    </row>
    <row r="11175" s="64" customFormat="1" ht="13.5" spans="5:5">
      <c r="E11175" s="126"/>
    </row>
    <row r="11176" s="64" customFormat="1" ht="13.5" spans="5:5">
      <c r="E11176" s="126"/>
    </row>
    <row r="11177" s="64" customFormat="1" ht="13.5" spans="5:5">
      <c r="E11177" s="126"/>
    </row>
    <row r="11178" s="64" customFormat="1" ht="13.5" spans="5:5">
      <c r="E11178" s="126"/>
    </row>
    <row r="11179" s="64" customFormat="1" ht="13.5" spans="5:5">
      <c r="E11179" s="126"/>
    </row>
    <row r="11180" s="64" customFormat="1" ht="13.5" spans="5:5">
      <c r="E11180" s="126"/>
    </row>
    <row r="11181" s="64" customFormat="1" ht="13.5" spans="5:5">
      <c r="E11181" s="126"/>
    </row>
    <row r="11182" s="64" customFormat="1" ht="13.5" spans="5:5">
      <c r="E11182" s="126"/>
    </row>
    <row r="11183" s="64" customFormat="1" ht="13.5" spans="5:5">
      <c r="E11183" s="126"/>
    </row>
    <row r="11184" s="64" customFormat="1" ht="13.5" spans="5:5">
      <c r="E11184" s="126"/>
    </row>
    <row r="11185" s="64" customFormat="1" ht="13.5" spans="5:5">
      <c r="E11185" s="126"/>
    </row>
    <row r="11186" s="64" customFormat="1" ht="13.5" spans="5:5">
      <c r="E11186" s="126"/>
    </row>
    <row r="11187" s="64" customFormat="1" ht="13.5" spans="5:5">
      <c r="E11187" s="126"/>
    </row>
    <row r="11188" s="64" customFormat="1" ht="13.5" spans="5:5">
      <c r="E11188" s="126"/>
    </row>
    <row r="11189" s="64" customFormat="1" ht="13.5" spans="5:5">
      <c r="E11189" s="126"/>
    </row>
    <row r="11190" s="64" customFormat="1" ht="13.5" spans="5:5">
      <c r="E11190" s="126"/>
    </row>
    <row r="11191" s="64" customFormat="1" ht="13.5" spans="5:5">
      <c r="E11191" s="126"/>
    </row>
    <row r="11192" s="64" customFormat="1" ht="13.5" spans="5:5">
      <c r="E11192" s="126"/>
    </row>
    <row r="11193" s="64" customFormat="1" ht="13.5" spans="5:5">
      <c r="E11193" s="126"/>
    </row>
    <row r="11194" s="64" customFormat="1" ht="13.5" spans="5:5">
      <c r="E11194" s="126"/>
    </row>
    <row r="11195" s="64" customFormat="1" ht="13.5" spans="5:5">
      <c r="E11195" s="126"/>
    </row>
    <row r="11196" s="64" customFormat="1" ht="13.5" spans="5:5">
      <c r="E11196" s="126"/>
    </row>
    <row r="11197" s="64" customFormat="1" ht="13.5" spans="5:5">
      <c r="E11197" s="126"/>
    </row>
    <row r="11198" s="64" customFormat="1" ht="13.5" spans="5:5">
      <c r="E11198" s="126"/>
    </row>
    <row r="11199" s="64" customFormat="1" ht="13.5" spans="5:5">
      <c r="E11199" s="126"/>
    </row>
    <row r="11200" s="64" customFormat="1" ht="13.5" spans="5:5">
      <c r="E11200" s="126"/>
    </row>
    <row r="11201" s="64" customFormat="1" ht="13.5" spans="5:5">
      <c r="E11201" s="126"/>
    </row>
    <row r="11202" s="64" customFormat="1" ht="13.5" spans="5:5">
      <c r="E11202" s="126"/>
    </row>
    <row r="11203" s="64" customFormat="1" ht="13.5" spans="5:5">
      <c r="E11203" s="126"/>
    </row>
    <row r="11204" s="64" customFormat="1" ht="13.5" spans="5:5">
      <c r="E11204" s="126"/>
    </row>
    <row r="11205" s="64" customFormat="1" ht="13.5" spans="5:5">
      <c r="E11205" s="126"/>
    </row>
    <row r="11206" s="64" customFormat="1" ht="13.5" spans="5:5">
      <c r="E11206" s="126"/>
    </row>
    <row r="11207" s="64" customFormat="1" ht="13.5" spans="5:5">
      <c r="E11207" s="126"/>
    </row>
    <row r="11208" s="64" customFormat="1" ht="13.5" spans="5:5">
      <c r="E11208" s="126"/>
    </row>
    <row r="11209" s="64" customFormat="1" ht="13.5" spans="5:5">
      <c r="E11209" s="126"/>
    </row>
    <row r="11210" s="64" customFormat="1" ht="13.5" spans="5:5">
      <c r="E11210" s="126"/>
    </row>
    <row r="11211" s="64" customFormat="1" ht="13.5" spans="5:5">
      <c r="E11211" s="126"/>
    </row>
    <row r="11212" s="64" customFormat="1" ht="13.5" spans="5:5">
      <c r="E11212" s="126"/>
    </row>
    <row r="11213" s="64" customFormat="1" ht="13.5" spans="5:5">
      <c r="E11213" s="126"/>
    </row>
    <row r="11214" s="64" customFormat="1" ht="13.5" spans="5:5">
      <c r="E11214" s="126"/>
    </row>
    <row r="11215" s="64" customFormat="1" ht="13.5" spans="5:5">
      <c r="E11215" s="126"/>
    </row>
    <row r="11216" s="64" customFormat="1" ht="13.5" spans="5:5">
      <c r="E11216" s="126"/>
    </row>
    <row r="11217" s="64" customFormat="1" ht="13.5" spans="5:5">
      <c r="E11217" s="126"/>
    </row>
    <row r="11218" s="64" customFormat="1" ht="13.5" spans="5:5">
      <c r="E11218" s="126"/>
    </row>
    <row r="11219" s="64" customFormat="1" ht="13.5" spans="5:5">
      <c r="E11219" s="126"/>
    </row>
    <row r="11220" s="64" customFormat="1" ht="13.5" spans="5:5">
      <c r="E11220" s="126"/>
    </row>
    <row r="11221" s="64" customFormat="1" ht="13.5" spans="5:5">
      <c r="E11221" s="126"/>
    </row>
    <row r="11222" s="64" customFormat="1" ht="13.5" spans="5:5">
      <c r="E11222" s="126"/>
    </row>
    <row r="11223" s="64" customFormat="1" ht="13.5" spans="5:5">
      <c r="E11223" s="126"/>
    </row>
    <row r="11224" s="64" customFormat="1" ht="13.5" spans="5:5">
      <c r="E11224" s="126"/>
    </row>
    <row r="11225" s="64" customFormat="1" ht="13.5" spans="5:5">
      <c r="E11225" s="126"/>
    </row>
    <row r="11226" s="64" customFormat="1" ht="13.5" spans="5:5">
      <c r="E11226" s="126"/>
    </row>
    <row r="11227" s="64" customFormat="1" ht="13.5" spans="5:5">
      <c r="E11227" s="126"/>
    </row>
    <row r="11228" s="64" customFormat="1" ht="13.5" spans="5:5">
      <c r="E11228" s="126"/>
    </row>
    <row r="11229" s="64" customFormat="1" ht="13.5" spans="5:5">
      <c r="E11229" s="126"/>
    </row>
    <row r="11230" s="64" customFormat="1" ht="13.5" spans="5:5">
      <c r="E11230" s="126"/>
    </row>
    <row r="11231" s="64" customFormat="1" ht="13.5" spans="5:5">
      <c r="E11231" s="126"/>
    </row>
    <row r="11232" s="64" customFormat="1" ht="13.5" spans="5:5">
      <c r="E11232" s="126"/>
    </row>
    <row r="11233" s="64" customFormat="1" ht="13.5" spans="5:5">
      <c r="E11233" s="126"/>
    </row>
    <row r="11234" s="64" customFormat="1" ht="13.5" spans="5:5">
      <c r="E11234" s="126"/>
    </row>
    <row r="11235" s="64" customFormat="1" ht="13.5" spans="5:5">
      <c r="E11235" s="126"/>
    </row>
    <row r="11236" s="64" customFormat="1" ht="13.5" spans="5:5">
      <c r="E11236" s="126"/>
    </row>
    <row r="11237" s="64" customFormat="1" ht="13.5" spans="5:5">
      <c r="E11237" s="126"/>
    </row>
    <row r="11238" s="64" customFormat="1" ht="13.5" spans="5:5">
      <c r="E11238" s="126"/>
    </row>
    <row r="11239" s="64" customFormat="1" ht="13.5" spans="5:5">
      <c r="E11239" s="126"/>
    </row>
    <row r="11240" s="64" customFormat="1" ht="13.5" spans="5:5">
      <c r="E11240" s="126"/>
    </row>
    <row r="11241" s="64" customFormat="1" ht="13.5" spans="5:5">
      <c r="E11241" s="126"/>
    </row>
    <row r="11242" s="64" customFormat="1" ht="13.5" spans="5:5">
      <c r="E11242" s="126"/>
    </row>
    <row r="11243" s="64" customFormat="1" ht="13.5" spans="5:5">
      <c r="E11243" s="126"/>
    </row>
    <row r="11244" s="64" customFormat="1" ht="13.5" spans="5:5">
      <c r="E11244" s="126"/>
    </row>
    <row r="11245" s="64" customFormat="1" ht="13.5" spans="5:5">
      <c r="E11245" s="126"/>
    </row>
    <row r="11246" s="64" customFormat="1" ht="13.5" spans="5:5">
      <c r="E11246" s="126"/>
    </row>
    <row r="11247" s="64" customFormat="1" ht="13.5" spans="5:5">
      <c r="E11247" s="126"/>
    </row>
    <row r="11248" s="64" customFormat="1" ht="13.5" spans="5:5">
      <c r="E11248" s="126"/>
    </row>
    <row r="11249" s="64" customFormat="1" ht="13.5" spans="5:5">
      <c r="E11249" s="126"/>
    </row>
    <row r="11250" s="64" customFormat="1" ht="13.5" spans="5:5">
      <c r="E11250" s="126"/>
    </row>
    <row r="11251" s="64" customFormat="1" ht="13.5" spans="5:5">
      <c r="E11251" s="126"/>
    </row>
    <row r="11252" s="64" customFormat="1" ht="13.5" spans="5:5">
      <c r="E11252" s="126"/>
    </row>
    <row r="11253" s="64" customFormat="1" ht="13.5" spans="5:5">
      <c r="E11253" s="126"/>
    </row>
    <row r="11254" s="64" customFormat="1" ht="13.5" spans="5:5">
      <c r="E11254" s="126"/>
    </row>
    <row r="11255" s="64" customFormat="1" ht="13.5" spans="5:5">
      <c r="E11255" s="126"/>
    </row>
    <row r="11256" s="64" customFormat="1" ht="13.5" spans="5:5">
      <c r="E11256" s="126"/>
    </row>
    <row r="11257" s="64" customFormat="1" ht="13.5" spans="5:5">
      <c r="E11257" s="126"/>
    </row>
    <row r="11258" s="64" customFormat="1" ht="13.5" spans="5:5">
      <c r="E11258" s="126"/>
    </row>
    <row r="11259" s="64" customFormat="1" ht="13.5" spans="5:5">
      <c r="E11259" s="126"/>
    </row>
    <row r="11260" s="64" customFormat="1" ht="13.5" spans="5:5">
      <c r="E11260" s="126"/>
    </row>
    <row r="11261" s="64" customFormat="1" ht="13.5" spans="5:5">
      <c r="E11261" s="126"/>
    </row>
    <row r="11262" s="64" customFormat="1" ht="13.5" spans="5:5">
      <c r="E11262" s="126"/>
    </row>
    <row r="11263" s="64" customFormat="1" ht="13.5" spans="5:5">
      <c r="E11263" s="126"/>
    </row>
    <row r="11264" s="64" customFormat="1" ht="13.5" spans="5:5">
      <c r="E11264" s="126"/>
    </row>
    <row r="11265" s="64" customFormat="1" ht="13.5" spans="5:5">
      <c r="E11265" s="126"/>
    </row>
    <row r="11266" s="64" customFormat="1" ht="13.5" spans="5:5">
      <c r="E11266" s="126"/>
    </row>
    <row r="11267" s="64" customFormat="1" ht="13.5" spans="5:5">
      <c r="E11267" s="126"/>
    </row>
    <row r="11268" s="64" customFormat="1" ht="13.5" spans="5:5">
      <c r="E11268" s="126"/>
    </row>
    <row r="11269" s="64" customFormat="1" ht="13.5" spans="5:5">
      <c r="E11269" s="126"/>
    </row>
    <row r="11270" s="64" customFormat="1" ht="13.5" spans="5:5">
      <c r="E11270" s="126"/>
    </row>
    <row r="11271" s="64" customFormat="1" ht="13.5" spans="5:5">
      <c r="E11271" s="126"/>
    </row>
    <row r="11272" s="64" customFormat="1" ht="13.5" spans="5:5">
      <c r="E11272" s="126"/>
    </row>
    <row r="11273" s="64" customFormat="1" ht="13.5" spans="5:5">
      <c r="E11273" s="126"/>
    </row>
    <row r="11274" s="64" customFormat="1" ht="13.5" spans="5:5">
      <c r="E11274" s="126"/>
    </row>
    <row r="11275" s="64" customFormat="1" ht="13.5" spans="5:5">
      <c r="E11275" s="126"/>
    </row>
    <row r="11276" s="64" customFormat="1" ht="13.5" spans="5:5">
      <c r="E11276" s="126"/>
    </row>
    <row r="11277" s="64" customFormat="1" ht="13.5" spans="5:5">
      <c r="E11277" s="126"/>
    </row>
    <row r="11278" s="64" customFormat="1" ht="13.5" spans="5:5">
      <c r="E11278" s="126"/>
    </row>
    <row r="11279" s="64" customFormat="1" ht="13.5" spans="5:5">
      <c r="E11279" s="126"/>
    </row>
    <row r="11280" s="64" customFormat="1" ht="13.5" spans="5:5">
      <c r="E11280" s="126"/>
    </row>
    <row r="11281" s="64" customFormat="1" ht="13.5" spans="5:5">
      <c r="E11281" s="126"/>
    </row>
    <row r="11282" s="64" customFormat="1" ht="13.5" spans="5:5">
      <c r="E11282" s="126"/>
    </row>
    <row r="11283" s="64" customFormat="1" ht="13.5" spans="5:5">
      <c r="E11283" s="126"/>
    </row>
    <row r="11284" s="64" customFormat="1" ht="13.5" spans="5:5">
      <c r="E11284" s="126"/>
    </row>
    <row r="11285" s="64" customFormat="1" ht="13.5" spans="5:5">
      <c r="E11285" s="126"/>
    </row>
    <row r="11286" s="64" customFormat="1" ht="13.5" spans="5:5">
      <c r="E11286" s="126"/>
    </row>
    <row r="11287" s="64" customFormat="1" ht="13.5" spans="5:5">
      <c r="E11287" s="126"/>
    </row>
    <row r="11288" s="64" customFormat="1" ht="13.5" spans="5:5">
      <c r="E11288" s="126"/>
    </row>
    <row r="11289" s="64" customFormat="1" ht="13.5" spans="5:5">
      <c r="E11289" s="126"/>
    </row>
    <row r="11290" s="64" customFormat="1" ht="13.5" spans="5:5">
      <c r="E11290" s="126"/>
    </row>
    <row r="11291" s="64" customFormat="1" ht="13.5" spans="5:5">
      <c r="E11291" s="126"/>
    </row>
    <row r="11292" s="64" customFormat="1" ht="13.5" spans="5:5">
      <c r="E11292" s="126"/>
    </row>
    <row r="11293" s="64" customFormat="1" ht="13.5" spans="5:5">
      <c r="E11293" s="126"/>
    </row>
    <row r="11294" s="64" customFormat="1" ht="13.5" spans="5:5">
      <c r="E11294" s="126"/>
    </row>
    <row r="11295" s="64" customFormat="1" ht="13.5" spans="5:5">
      <c r="E11295" s="126"/>
    </row>
    <row r="11296" s="64" customFormat="1" ht="13.5" spans="5:5">
      <c r="E11296" s="126"/>
    </row>
    <row r="11297" s="64" customFormat="1" ht="13.5" spans="5:5">
      <c r="E11297" s="126"/>
    </row>
    <row r="11298" s="64" customFormat="1" ht="13.5" spans="5:5">
      <c r="E11298" s="126"/>
    </row>
    <row r="11299" s="64" customFormat="1" ht="13.5" spans="5:5">
      <c r="E11299" s="126"/>
    </row>
    <row r="11300" s="64" customFormat="1" ht="13.5" spans="5:5">
      <c r="E11300" s="126"/>
    </row>
    <row r="11301" s="64" customFormat="1" ht="13.5" spans="5:5">
      <c r="E11301" s="126"/>
    </row>
    <row r="11302" s="64" customFormat="1" ht="13.5" spans="5:5">
      <c r="E11302" s="126"/>
    </row>
    <row r="11303" s="64" customFormat="1" ht="13.5" spans="5:5">
      <c r="E11303" s="126"/>
    </row>
    <row r="11304" s="64" customFormat="1" ht="13.5" spans="5:5">
      <c r="E11304" s="126"/>
    </row>
    <row r="11305" s="64" customFormat="1" ht="13.5" spans="5:5">
      <c r="E11305" s="126"/>
    </row>
    <row r="11306" s="64" customFormat="1" ht="13.5" spans="5:5">
      <c r="E11306" s="126"/>
    </row>
    <row r="11307" s="64" customFormat="1" ht="13.5" spans="5:5">
      <c r="E11307" s="126"/>
    </row>
    <row r="11308" s="64" customFormat="1" ht="13.5" spans="5:5">
      <c r="E11308" s="126"/>
    </row>
    <row r="11309" s="64" customFormat="1" ht="13.5" spans="5:5">
      <c r="E11309" s="126"/>
    </row>
    <row r="11310" s="64" customFormat="1" ht="13.5" spans="5:5">
      <c r="E11310" s="126"/>
    </row>
    <row r="11311" s="64" customFormat="1" ht="13.5" spans="5:5">
      <c r="E11311" s="126"/>
    </row>
    <row r="11312" s="64" customFormat="1" ht="13.5" spans="5:5">
      <c r="E11312" s="126"/>
    </row>
    <row r="11313" s="64" customFormat="1" ht="13.5" spans="5:5">
      <c r="E11313" s="126"/>
    </row>
    <row r="11314" s="64" customFormat="1" ht="13.5" spans="5:5">
      <c r="E11314" s="126"/>
    </row>
    <row r="11315" s="64" customFormat="1" ht="13.5" spans="5:5">
      <c r="E11315" s="126"/>
    </row>
    <row r="11316" s="64" customFormat="1" ht="13.5" spans="5:5">
      <c r="E11316" s="126"/>
    </row>
    <row r="11317" s="64" customFormat="1" ht="13.5" spans="5:5">
      <c r="E11317" s="126"/>
    </row>
    <row r="11318" s="64" customFormat="1" ht="13.5" spans="5:5">
      <c r="E11318" s="126"/>
    </row>
    <row r="11319" s="64" customFormat="1" ht="13.5" spans="5:5">
      <c r="E11319" s="126"/>
    </row>
    <row r="11320" s="64" customFormat="1" ht="13.5" spans="5:5">
      <c r="E11320" s="126"/>
    </row>
    <row r="11321" s="64" customFormat="1" ht="13.5" spans="5:5">
      <c r="E11321" s="126"/>
    </row>
    <row r="11322" s="64" customFormat="1" ht="13.5" spans="5:5">
      <c r="E11322" s="126"/>
    </row>
    <row r="11323" s="64" customFormat="1" ht="13.5" spans="5:5">
      <c r="E11323" s="126"/>
    </row>
    <row r="11324" s="64" customFormat="1" ht="13.5" spans="5:5">
      <c r="E11324" s="126"/>
    </row>
    <row r="11325" s="64" customFormat="1" ht="13.5" spans="5:5">
      <c r="E11325" s="126"/>
    </row>
    <row r="11326" s="64" customFormat="1" ht="13.5" spans="5:5">
      <c r="E11326" s="126"/>
    </row>
    <row r="11327" s="64" customFormat="1" ht="13.5" spans="5:5">
      <c r="E11327" s="126"/>
    </row>
    <row r="11328" s="64" customFormat="1" ht="13.5" spans="5:5">
      <c r="E11328" s="126"/>
    </row>
    <row r="11329" s="64" customFormat="1" ht="13.5" spans="5:5">
      <c r="E11329" s="126"/>
    </row>
    <row r="11330" s="64" customFormat="1" ht="13.5" spans="5:5">
      <c r="E11330" s="126"/>
    </row>
    <row r="11331" s="64" customFormat="1" ht="13.5" spans="5:5">
      <c r="E11331" s="126"/>
    </row>
    <row r="11332" s="64" customFormat="1" ht="13.5" spans="5:5">
      <c r="E11332" s="126"/>
    </row>
    <row r="11333" s="64" customFormat="1" ht="13.5" spans="5:5">
      <c r="E11333" s="126"/>
    </row>
    <row r="11334" s="64" customFormat="1" ht="13.5" spans="5:5">
      <c r="E11334" s="126"/>
    </row>
    <row r="11335" s="64" customFormat="1" ht="13.5" spans="5:5">
      <c r="E11335" s="126"/>
    </row>
    <row r="11336" s="64" customFormat="1" ht="13.5" spans="5:5">
      <c r="E11336" s="126"/>
    </row>
    <row r="11337" s="64" customFormat="1" ht="13.5" spans="5:5">
      <c r="E11337" s="126"/>
    </row>
    <row r="11338" s="64" customFormat="1" ht="13.5" spans="5:5">
      <c r="E11338" s="126"/>
    </row>
    <row r="11339" s="64" customFormat="1" ht="13.5" spans="5:5">
      <c r="E11339" s="126"/>
    </row>
    <row r="11340" s="64" customFormat="1" ht="13.5" spans="5:5">
      <c r="E11340" s="126"/>
    </row>
    <row r="11341" s="64" customFormat="1" ht="13.5" spans="5:5">
      <c r="E11341" s="126"/>
    </row>
    <row r="11342" s="64" customFormat="1" ht="13.5" spans="5:5">
      <c r="E11342" s="126"/>
    </row>
    <row r="11343" s="64" customFormat="1" ht="13.5" spans="5:5">
      <c r="E11343" s="126"/>
    </row>
    <row r="11344" s="64" customFormat="1" ht="13.5" spans="5:5">
      <c r="E11344" s="126"/>
    </row>
    <row r="11345" s="64" customFormat="1" ht="13.5" spans="5:5">
      <c r="E11345" s="126"/>
    </row>
    <row r="11346" s="64" customFormat="1" ht="13.5" spans="5:5">
      <c r="E11346" s="126"/>
    </row>
    <row r="11347" s="64" customFormat="1" ht="13.5" spans="5:5">
      <c r="E11347" s="126"/>
    </row>
    <row r="11348" s="64" customFormat="1" ht="13.5" spans="5:5">
      <c r="E11348" s="126"/>
    </row>
    <row r="11349" s="64" customFormat="1" ht="13.5" spans="5:5">
      <c r="E11349" s="126"/>
    </row>
    <row r="11350" s="64" customFormat="1" ht="13.5" spans="5:5">
      <c r="E11350" s="126"/>
    </row>
    <row r="11351" s="64" customFormat="1" ht="13.5" spans="5:5">
      <c r="E11351" s="126"/>
    </row>
    <row r="11352" s="64" customFormat="1" ht="13.5" spans="5:5">
      <c r="E11352" s="126"/>
    </row>
    <row r="11353" s="64" customFormat="1" ht="13.5" spans="5:5">
      <c r="E11353" s="126"/>
    </row>
    <row r="11354" s="64" customFormat="1" ht="13.5" spans="5:5">
      <c r="E11354" s="126"/>
    </row>
    <row r="11355" s="64" customFormat="1" ht="13.5" spans="5:5">
      <c r="E11355" s="126"/>
    </row>
    <row r="11356" s="64" customFormat="1" ht="13.5" spans="5:5">
      <c r="E11356" s="126"/>
    </row>
    <row r="11357" s="64" customFormat="1" ht="13.5" spans="5:5">
      <c r="E11357" s="126"/>
    </row>
    <row r="11358" s="64" customFormat="1" ht="13.5" spans="5:5">
      <c r="E11358" s="126"/>
    </row>
    <row r="11359" s="64" customFormat="1" ht="13.5" spans="5:5">
      <c r="E11359" s="126"/>
    </row>
    <row r="11360" s="64" customFormat="1" ht="13.5" spans="5:5">
      <c r="E11360" s="126"/>
    </row>
    <row r="11361" s="64" customFormat="1" ht="13.5" spans="5:5">
      <c r="E11361" s="126"/>
    </row>
    <row r="11362" s="64" customFormat="1" ht="13.5" spans="5:5">
      <c r="E11362" s="126"/>
    </row>
    <row r="11363" s="64" customFormat="1" ht="13.5" spans="5:5">
      <c r="E11363" s="126"/>
    </row>
    <row r="11364" s="64" customFormat="1" ht="13.5" spans="5:5">
      <c r="E11364" s="126"/>
    </row>
    <row r="11365" s="64" customFormat="1" ht="13.5" spans="5:5">
      <c r="E11365" s="126"/>
    </row>
    <row r="11366" s="64" customFormat="1" ht="13.5" spans="5:5">
      <c r="E11366" s="126"/>
    </row>
    <row r="11367" s="64" customFormat="1" ht="13.5" spans="5:5">
      <c r="E11367" s="126"/>
    </row>
    <row r="11368" s="64" customFormat="1" ht="13.5" spans="5:5">
      <c r="E11368" s="126"/>
    </row>
    <row r="11369" s="64" customFormat="1" ht="13.5" spans="5:5">
      <c r="E11369" s="126"/>
    </row>
    <row r="11370" s="64" customFormat="1" ht="13.5" spans="5:5">
      <c r="E11370" s="126"/>
    </row>
    <row r="11371" s="64" customFormat="1" ht="13.5" spans="5:5">
      <c r="E11371" s="126"/>
    </row>
    <row r="11372" s="64" customFormat="1" ht="13.5" spans="5:5">
      <c r="E11372" s="126"/>
    </row>
    <row r="11373" s="64" customFormat="1" ht="13.5" spans="5:5">
      <c r="E11373" s="126"/>
    </row>
    <row r="11374" s="64" customFormat="1" ht="13.5" spans="5:5">
      <c r="E11374" s="126"/>
    </row>
    <row r="11375" s="64" customFormat="1" ht="13.5" spans="5:5">
      <c r="E11375" s="126"/>
    </row>
    <row r="11376" s="64" customFormat="1" ht="13.5" spans="5:5">
      <c r="E11376" s="126"/>
    </row>
    <row r="11377" s="64" customFormat="1" ht="13.5" spans="5:5">
      <c r="E11377" s="126"/>
    </row>
    <row r="11378" s="64" customFormat="1" ht="13.5" spans="5:5">
      <c r="E11378" s="126"/>
    </row>
    <row r="11379" s="64" customFormat="1" ht="13.5" spans="5:5">
      <c r="E11379" s="126"/>
    </row>
    <row r="11380" s="64" customFormat="1" ht="13.5" spans="5:5">
      <c r="E11380" s="126"/>
    </row>
    <row r="11381" s="64" customFormat="1" ht="13.5" spans="5:5">
      <c r="E11381" s="126"/>
    </row>
    <row r="11382" s="64" customFormat="1" ht="13.5" spans="5:5">
      <c r="E11382" s="126"/>
    </row>
    <row r="11383" s="64" customFormat="1" ht="13.5" spans="5:5">
      <c r="E11383" s="126"/>
    </row>
    <row r="11384" s="64" customFormat="1" ht="13.5" spans="5:5">
      <c r="E11384" s="126"/>
    </row>
    <row r="11385" s="64" customFormat="1" ht="13.5" spans="5:5">
      <c r="E11385" s="126"/>
    </row>
    <row r="11386" s="64" customFormat="1" ht="13.5" spans="5:5">
      <c r="E11386" s="126"/>
    </row>
    <row r="11387" s="64" customFormat="1" ht="13.5" spans="5:5">
      <c r="E11387" s="126"/>
    </row>
    <row r="11388" s="64" customFormat="1" ht="13.5" spans="5:5">
      <c r="E11388" s="126"/>
    </row>
    <row r="11389" s="64" customFormat="1" ht="13.5" spans="5:5">
      <c r="E11389" s="126"/>
    </row>
    <row r="11390" s="64" customFormat="1" ht="13.5" spans="5:5">
      <c r="E11390" s="126"/>
    </row>
    <row r="11391" s="64" customFormat="1" ht="13.5" spans="5:5">
      <c r="E11391" s="126"/>
    </row>
    <row r="11392" s="64" customFormat="1" ht="13.5" spans="5:5">
      <c r="E11392" s="126"/>
    </row>
    <row r="11393" s="64" customFormat="1" ht="13.5" spans="5:5">
      <c r="E11393" s="126"/>
    </row>
    <row r="11394" s="64" customFormat="1" ht="13.5" spans="5:5">
      <c r="E11394" s="126"/>
    </row>
    <row r="11395" s="64" customFormat="1" ht="13.5" spans="5:5">
      <c r="E11395" s="126"/>
    </row>
    <row r="11396" s="64" customFormat="1" ht="13.5" spans="5:5">
      <c r="E11396" s="126"/>
    </row>
    <row r="11397" s="64" customFormat="1" ht="13.5" spans="5:5">
      <c r="E11397" s="126"/>
    </row>
    <row r="11398" s="64" customFormat="1" ht="13.5" spans="5:5">
      <c r="E11398" s="126"/>
    </row>
    <row r="11399" s="64" customFormat="1" ht="13.5" spans="5:5">
      <c r="E11399" s="126"/>
    </row>
    <row r="11400" s="64" customFormat="1" ht="13.5" spans="5:5">
      <c r="E11400" s="126"/>
    </row>
    <row r="11401" s="64" customFormat="1" ht="13.5" spans="5:5">
      <c r="E11401" s="126"/>
    </row>
    <row r="11402" s="64" customFormat="1" ht="13.5" spans="5:5">
      <c r="E11402" s="126"/>
    </row>
    <row r="11403" s="64" customFormat="1" ht="13.5" spans="5:5">
      <c r="E11403" s="126"/>
    </row>
    <row r="11404" s="64" customFormat="1" ht="13.5" spans="5:5">
      <c r="E11404" s="126"/>
    </row>
    <row r="11405" s="64" customFormat="1" ht="13.5" spans="5:5">
      <c r="E11405" s="126"/>
    </row>
    <row r="11406" s="64" customFormat="1" ht="13.5" spans="5:5">
      <c r="E11406" s="126"/>
    </row>
    <row r="11407" s="64" customFormat="1" ht="13.5" spans="5:5">
      <c r="E11407" s="126"/>
    </row>
    <row r="11408" s="64" customFormat="1" ht="13.5" spans="5:5">
      <c r="E11408" s="126"/>
    </row>
    <row r="11409" s="64" customFormat="1" ht="13.5" spans="5:5">
      <c r="E11409" s="126"/>
    </row>
    <row r="11410" s="64" customFormat="1" ht="13.5" spans="5:5">
      <c r="E11410" s="126"/>
    </row>
    <row r="11411" s="64" customFormat="1" ht="13.5" spans="5:5">
      <c r="E11411" s="126"/>
    </row>
    <row r="11412" s="64" customFormat="1" ht="13.5" spans="5:5">
      <c r="E11412" s="126"/>
    </row>
    <row r="11413" s="64" customFormat="1" ht="13.5" spans="5:5">
      <c r="E11413" s="126"/>
    </row>
    <row r="11414" s="64" customFormat="1" ht="13.5" spans="5:5">
      <c r="E11414" s="126"/>
    </row>
    <row r="11415" s="64" customFormat="1" ht="13.5" spans="5:5">
      <c r="E11415" s="126"/>
    </row>
    <row r="11416" s="64" customFormat="1" ht="13.5" spans="5:5">
      <c r="E11416" s="126"/>
    </row>
    <row r="11417" s="64" customFormat="1" ht="13.5" spans="5:5">
      <c r="E11417" s="126"/>
    </row>
    <row r="11418" s="64" customFormat="1" ht="13.5" spans="5:5">
      <c r="E11418" s="126"/>
    </row>
    <row r="11419" s="64" customFormat="1" ht="13.5" spans="5:5">
      <c r="E11419" s="126"/>
    </row>
    <row r="11420" s="64" customFormat="1" ht="13.5" spans="5:5">
      <c r="E11420" s="126"/>
    </row>
    <row r="11421" s="64" customFormat="1" ht="13.5" spans="5:5">
      <c r="E11421" s="126"/>
    </row>
    <row r="11422" s="64" customFormat="1" ht="13.5" spans="5:5">
      <c r="E11422" s="126"/>
    </row>
    <row r="11423" s="64" customFormat="1" ht="13.5" spans="5:5">
      <c r="E11423" s="126"/>
    </row>
    <row r="11424" s="64" customFormat="1" ht="13.5" spans="5:5">
      <c r="E11424" s="126"/>
    </row>
    <row r="11425" s="64" customFormat="1" ht="13.5" spans="5:5">
      <c r="E11425" s="126"/>
    </row>
    <row r="11426" s="64" customFormat="1" ht="13.5" spans="5:5">
      <c r="E11426" s="126"/>
    </row>
    <row r="11427" s="64" customFormat="1" ht="13.5" spans="5:5">
      <c r="E11427" s="126"/>
    </row>
    <row r="11428" s="64" customFormat="1" ht="13.5" spans="5:5">
      <c r="E11428" s="126"/>
    </row>
    <row r="11429" s="64" customFormat="1" ht="13.5" spans="5:5">
      <c r="E11429" s="126"/>
    </row>
    <row r="11430" s="64" customFormat="1" ht="13.5" spans="5:5">
      <c r="E11430" s="126"/>
    </row>
    <row r="11431" s="64" customFormat="1" ht="13.5" spans="5:5">
      <c r="E11431" s="126"/>
    </row>
    <row r="11432" s="64" customFormat="1" ht="13.5" spans="5:5">
      <c r="E11432" s="126"/>
    </row>
    <row r="11433" s="64" customFormat="1" ht="13.5" spans="5:5">
      <c r="E11433" s="126"/>
    </row>
    <row r="11434" s="64" customFormat="1" ht="13.5" spans="5:5">
      <c r="E11434" s="126"/>
    </row>
    <row r="11435" s="64" customFormat="1" ht="13.5" spans="5:5">
      <c r="E11435" s="126"/>
    </row>
    <row r="11436" s="64" customFormat="1" ht="13.5" spans="5:5">
      <c r="E11436" s="126"/>
    </row>
    <row r="11437" s="64" customFormat="1" ht="13.5" spans="5:5">
      <c r="E11437" s="126"/>
    </row>
    <row r="11438" s="64" customFormat="1" ht="13.5" spans="5:5">
      <c r="E11438" s="126"/>
    </row>
    <row r="11439" s="64" customFormat="1" ht="13.5" spans="5:5">
      <c r="E11439" s="126"/>
    </row>
    <row r="11440" s="64" customFormat="1" ht="13.5" spans="5:5">
      <c r="E11440" s="126"/>
    </row>
    <row r="11441" s="64" customFormat="1" ht="13.5" spans="5:5">
      <c r="E11441" s="126"/>
    </row>
    <row r="11442" s="64" customFormat="1" ht="13.5" spans="5:5">
      <c r="E11442" s="126"/>
    </row>
    <row r="11443" s="64" customFormat="1" ht="13.5" spans="5:5">
      <c r="E11443" s="126"/>
    </row>
    <row r="11444" s="64" customFormat="1" ht="13.5" spans="5:5">
      <c r="E11444" s="126"/>
    </row>
    <row r="11445" s="64" customFormat="1" ht="13.5" spans="5:5">
      <c r="E11445" s="126"/>
    </row>
    <row r="11446" s="64" customFormat="1" ht="13.5" spans="5:5">
      <c r="E11446" s="126"/>
    </row>
    <row r="11447" s="64" customFormat="1" ht="13.5" spans="5:5">
      <c r="E11447" s="126"/>
    </row>
    <row r="11448" s="64" customFormat="1" ht="13.5" spans="5:5">
      <c r="E11448" s="126"/>
    </row>
    <row r="11449" s="64" customFormat="1" ht="13.5" spans="5:5">
      <c r="E11449" s="126"/>
    </row>
    <row r="11450" s="64" customFormat="1" ht="13.5" spans="5:5">
      <c r="E11450" s="126"/>
    </row>
    <row r="11451" s="64" customFormat="1" ht="13.5" spans="5:5">
      <c r="E11451" s="126"/>
    </row>
    <row r="11452" s="64" customFormat="1" ht="13.5" spans="5:5">
      <c r="E11452" s="126"/>
    </row>
    <row r="11453" s="64" customFormat="1" ht="13.5" spans="5:5">
      <c r="E11453" s="126"/>
    </row>
    <row r="11454" s="64" customFormat="1" ht="13.5" spans="5:5">
      <c r="E11454" s="126"/>
    </row>
    <row r="11455" s="64" customFormat="1" ht="13.5" spans="5:5">
      <c r="E11455" s="126"/>
    </row>
    <row r="11456" s="64" customFormat="1" ht="13.5" spans="5:5">
      <c r="E11456" s="126"/>
    </row>
    <row r="11457" s="64" customFormat="1" ht="13.5" spans="5:5">
      <c r="E11457" s="126"/>
    </row>
    <row r="11458" s="64" customFormat="1" ht="13.5" spans="5:5">
      <c r="E11458" s="126"/>
    </row>
    <row r="11459" s="64" customFormat="1" ht="13.5" spans="5:5">
      <c r="E11459" s="126"/>
    </row>
    <row r="11460" s="64" customFormat="1" ht="13.5" spans="5:5">
      <c r="E11460" s="126"/>
    </row>
    <row r="11461" s="64" customFormat="1" ht="13.5" spans="5:5">
      <c r="E11461" s="126"/>
    </row>
    <row r="11462" s="64" customFormat="1" ht="13.5" spans="5:5">
      <c r="E11462" s="126"/>
    </row>
    <row r="11463" s="64" customFormat="1" ht="13.5" spans="5:5">
      <c r="E11463" s="126"/>
    </row>
    <row r="11464" s="64" customFormat="1" ht="13.5" spans="5:5">
      <c r="E11464" s="126"/>
    </row>
    <row r="11465" s="64" customFormat="1" ht="13.5" spans="5:5">
      <c r="E11465" s="126"/>
    </row>
    <row r="11466" s="64" customFormat="1" ht="13.5" spans="5:5">
      <c r="E11466" s="126"/>
    </row>
    <row r="11467" s="64" customFormat="1" ht="13.5" spans="5:5">
      <c r="E11467" s="126"/>
    </row>
    <row r="11468" s="64" customFormat="1" ht="13.5" spans="5:5">
      <c r="E11468" s="126"/>
    </row>
    <row r="11469" s="64" customFormat="1" ht="13.5" spans="5:5">
      <c r="E11469" s="126"/>
    </row>
    <row r="11470" s="64" customFormat="1" ht="13.5" spans="5:5">
      <c r="E11470" s="126"/>
    </row>
    <row r="11471" s="64" customFormat="1" ht="13.5" spans="5:5">
      <c r="E11471" s="126"/>
    </row>
    <row r="11472" s="64" customFormat="1" ht="13.5" spans="5:5">
      <c r="E11472" s="126"/>
    </row>
    <row r="11473" s="64" customFormat="1" ht="13.5" spans="5:5">
      <c r="E11473" s="126"/>
    </row>
    <row r="11474" s="64" customFormat="1" ht="13.5" spans="5:5">
      <c r="E11474" s="126"/>
    </row>
    <row r="11475" s="64" customFormat="1" ht="13.5" spans="5:5">
      <c r="E11475" s="126"/>
    </row>
    <row r="11476" s="64" customFormat="1" ht="13.5" spans="5:5">
      <c r="E11476" s="126"/>
    </row>
    <row r="11477" s="64" customFormat="1" ht="13.5" spans="5:5">
      <c r="E11477" s="126"/>
    </row>
    <row r="11478" s="64" customFormat="1" ht="13.5" spans="5:5">
      <c r="E11478" s="126"/>
    </row>
    <row r="11479" s="64" customFormat="1" ht="13.5" spans="5:5">
      <c r="E11479" s="126"/>
    </row>
    <row r="11480" s="64" customFormat="1" ht="13.5" spans="5:5">
      <c r="E11480" s="126"/>
    </row>
    <row r="11481" s="64" customFormat="1" ht="13.5" spans="5:5">
      <c r="E11481" s="126"/>
    </row>
    <row r="11482" s="64" customFormat="1" ht="13.5" spans="5:5">
      <c r="E11482" s="126"/>
    </row>
    <row r="11483" s="64" customFormat="1" ht="13.5" spans="5:5">
      <c r="E11483" s="126"/>
    </row>
    <row r="11484" s="64" customFormat="1" ht="13.5" spans="5:5">
      <c r="E11484" s="126"/>
    </row>
    <row r="11485" s="64" customFormat="1" ht="13.5" spans="5:5">
      <c r="E11485" s="126"/>
    </row>
    <row r="11486" s="64" customFormat="1" ht="13.5" spans="5:5">
      <c r="E11486" s="126"/>
    </row>
    <row r="11487" s="64" customFormat="1" ht="13.5" spans="5:5">
      <c r="E11487" s="126"/>
    </row>
    <row r="11488" s="64" customFormat="1" ht="13.5" spans="5:5">
      <c r="E11488" s="126"/>
    </row>
    <row r="11489" s="64" customFormat="1" ht="13.5" spans="5:5">
      <c r="E11489" s="126"/>
    </row>
    <row r="11490" s="64" customFormat="1" ht="13.5" spans="5:5">
      <c r="E11490" s="126"/>
    </row>
    <row r="11491" s="64" customFormat="1" ht="13.5" spans="5:5">
      <c r="E11491" s="126"/>
    </row>
    <row r="11492" s="64" customFormat="1" ht="13.5" spans="5:5">
      <c r="E11492" s="126"/>
    </row>
    <row r="11493" s="64" customFormat="1" ht="13.5" spans="5:5">
      <c r="E11493" s="126"/>
    </row>
    <row r="11494" s="64" customFormat="1" ht="13.5" spans="5:5">
      <c r="E11494" s="126"/>
    </row>
    <row r="11495" s="64" customFormat="1" ht="13.5" spans="5:5">
      <c r="E11495" s="126"/>
    </row>
    <row r="11496" s="64" customFormat="1" ht="13.5" spans="5:5">
      <c r="E11496" s="126"/>
    </row>
    <row r="11497" s="64" customFormat="1" ht="13.5" spans="5:5">
      <c r="E11497" s="126"/>
    </row>
    <row r="11498" s="64" customFormat="1" ht="13.5" spans="5:5">
      <c r="E11498" s="126"/>
    </row>
    <row r="11499" s="64" customFormat="1" ht="13.5" spans="5:5">
      <c r="E11499" s="126"/>
    </row>
    <row r="11500" s="64" customFormat="1" ht="13.5" spans="5:5">
      <c r="E11500" s="126"/>
    </row>
    <row r="11501" s="64" customFormat="1" ht="13.5" spans="5:5">
      <c r="E11501" s="126"/>
    </row>
    <row r="11502" s="64" customFormat="1" ht="13.5" spans="5:5">
      <c r="E11502" s="126"/>
    </row>
    <row r="11503" s="64" customFormat="1" ht="13.5" spans="5:5">
      <c r="E11503" s="126"/>
    </row>
    <row r="11504" s="64" customFormat="1" ht="13.5" spans="5:5">
      <c r="E11504" s="126"/>
    </row>
    <row r="11505" s="64" customFormat="1" ht="13.5" spans="5:5">
      <c r="E11505" s="126"/>
    </row>
    <row r="11506" s="64" customFormat="1" ht="13.5" spans="5:5">
      <c r="E11506" s="126"/>
    </row>
    <row r="11507" s="64" customFormat="1" ht="13.5" spans="5:5">
      <c r="E11507" s="126"/>
    </row>
    <row r="11508" s="64" customFormat="1" ht="13.5" spans="5:5">
      <c r="E11508" s="126"/>
    </row>
    <row r="11509" s="64" customFormat="1" ht="13.5" spans="5:5">
      <c r="E11509" s="126"/>
    </row>
    <row r="11510" s="64" customFormat="1" ht="13.5" spans="5:5">
      <c r="E11510" s="126"/>
    </row>
    <row r="11511" s="64" customFormat="1" ht="13.5" spans="5:5">
      <c r="E11511" s="126"/>
    </row>
    <row r="11512" s="64" customFormat="1" ht="13.5" spans="5:5">
      <c r="E11512" s="126"/>
    </row>
    <row r="11513" s="64" customFormat="1" ht="13.5" spans="5:5">
      <c r="E11513" s="126"/>
    </row>
    <row r="11514" s="64" customFormat="1" ht="13.5" spans="5:5">
      <c r="E11514" s="126"/>
    </row>
    <row r="11515" s="64" customFormat="1" ht="13.5" spans="5:5">
      <c r="E11515" s="126"/>
    </row>
    <row r="11516" s="64" customFormat="1" ht="13.5" spans="5:5">
      <c r="E11516" s="126"/>
    </row>
    <row r="11517" s="64" customFormat="1" ht="13.5" spans="5:5">
      <c r="E11517" s="126"/>
    </row>
    <row r="11518" s="64" customFormat="1" ht="13.5" spans="5:5">
      <c r="E11518" s="126"/>
    </row>
    <row r="11519" s="64" customFormat="1" ht="13.5" spans="5:5">
      <c r="E11519" s="126"/>
    </row>
    <row r="11520" s="64" customFormat="1" ht="13.5" spans="5:5">
      <c r="E11520" s="126"/>
    </row>
    <row r="11521" s="64" customFormat="1" ht="13.5" spans="5:5">
      <c r="E11521" s="126"/>
    </row>
    <row r="11522" s="64" customFormat="1" ht="13.5" spans="5:5">
      <c r="E11522" s="126"/>
    </row>
    <row r="11523" s="64" customFormat="1" ht="13.5" spans="5:5">
      <c r="E11523" s="126"/>
    </row>
    <row r="11524" s="64" customFormat="1" ht="13.5" spans="5:5">
      <c r="E11524" s="126"/>
    </row>
    <row r="11525" s="64" customFormat="1" ht="13.5" spans="5:5">
      <c r="E11525" s="126"/>
    </row>
    <row r="11526" s="64" customFormat="1" ht="13.5" spans="5:5">
      <c r="E11526" s="126"/>
    </row>
    <row r="11527" s="64" customFormat="1" ht="13.5" spans="5:5">
      <c r="E11527" s="126"/>
    </row>
    <row r="11528" s="64" customFormat="1" ht="13.5" spans="5:5">
      <c r="E11528" s="126"/>
    </row>
    <row r="11529" s="64" customFormat="1" ht="13.5" spans="5:5">
      <c r="E11529" s="126"/>
    </row>
    <row r="11530" s="64" customFormat="1" ht="13.5" spans="5:5">
      <c r="E11530" s="126"/>
    </row>
    <row r="11531" s="64" customFormat="1" ht="13.5" spans="5:5">
      <c r="E11531" s="126"/>
    </row>
    <row r="11532" s="64" customFormat="1" ht="13.5" spans="5:5">
      <c r="E11532" s="126"/>
    </row>
    <row r="11533" s="64" customFormat="1" ht="13.5" spans="5:5">
      <c r="E11533" s="126"/>
    </row>
    <row r="11534" s="64" customFormat="1" ht="13.5" spans="5:5">
      <c r="E11534" s="126"/>
    </row>
    <row r="11535" s="64" customFormat="1" ht="13.5" spans="5:5">
      <c r="E11535" s="126"/>
    </row>
    <row r="11536" s="64" customFormat="1" ht="13.5" spans="5:5">
      <c r="E11536" s="126"/>
    </row>
    <row r="11537" s="64" customFormat="1" ht="13.5" spans="5:5">
      <c r="E11537" s="126"/>
    </row>
    <row r="11538" s="64" customFormat="1" ht="13.5" spans="5:5">
      <c r="E11538" s="126"/>
    </row>
    <row r="11539" s="64" customFormat="1" ht="13.5" spans="5:5">
      <c r="E11539" s="126"/>
    </row>
    <row r="11540" s="64" customFormat="1" ht="13.5" spans="5:5">
      <c r="E11540" s="126"/>
    </row>
    <row r="11541" s="64" customFormat="1" ht="13.5" spans="5:5">
      <c r="E11541" s="126"/>
    </row>
    <row r="11542" s="64" customFormat="1" ht="13.5" spans="5:5">
      <c r="E11542" s="126"/>
    </row>
    <row r="11543" s="64" customFormat="1" ht="13.5" spans="5:5">
      <c r="E11543" s="126"/>
    </row>
    <row r="11544" s="64" customFormat="1" ht="13.5" spans="5:5">
      <c r="E11544" s="126"/>
    </row>
    <row r="11545" s="64" customFormat="1" ht="13.5" spans="5:5">
      <c r="E11545" s="126"/>
    </row>
    <row r="11546" s="64" customFormat="1" ht="13.5" spans="5:5">
      <c r="E11546" s="126"/>
    </row>
    <row r="11547" s="64" customFormat="1" ht="13.5" spans="5:5">
      <c r="E11547" s="126"/>
    </row>
    <row r="11548" s="64" customFormat="1" ht="13.5" spans="5:5">
      <c r="E11548" s="126"/>
    </row>
    <row r="11549" s="64" customFormat="1" ht="13.5" spans="5:5">
      <c r="E11549" s="126"/>
    </row>
    <row r="11550" s="64" customFormat="1" ht="13.5" spans="5:5">
      <c r="E11550" s="126"/>
    </row>
    <row r="11551" s="64" customFormat="1" ht="13.5" spans="5:5">
      <c r="E11551" s="126"/>
    </row>
    <row r="11552" s="64" customFormat="1" ht="13.5" spans="5:5">
      <c r="E11552" s="126"/>
    </row>
    <row r="11553" s="64" customFormat="1" ht="13.5" spans="5:5">
      <c r="E11553" s="126"/>
    </row>
    <row r="11554" s="64" customFormat="1" ht="13.5" spans="5:5">
      <c r="E11554" s="126"/>
    </row>
    <row r="11555" s="64" customFormat="1" ht="13.5" spans="5:5">
      <c r="E11555" s="126"/>
    </row>
    <row r="11556" s="64" customFormat="1" ht="13.5" spans="5:5">
      <c r="E11556" s="126"/>
    </row>
    <row r="11557" s="64" customFormat="1" ht="13.5" spans="5:5">
      <c r="E11557" s="126"/>
    </row>
    <row r="11558" s="64" customFormat="1" ht="13.5" spans="5:5">
      <c r="E11558" s="126"/>
    </row>
    <row r="11559" s="64" customFormat="1" ht="13.5" spans="5:5">
      <c r="E11559" s="126"/>
    </row>
    <row r="11560" s="64" customFormat="1" ht="13.5" spans="5:5">
      <c r="E11560" s="126"/>
    </row>
    <row r="11561" s="64" customFormat="1" ht="13.5" spans="5:5">
      <c r="E11561" s="126"/>
    </row>
    <row r="11562" s="64" customFormat="1" ht="13.5" spans="5:5">
      <c r="E11562" s="126"/>
    </row>
    <row r="11563" s="64" customFormat="1" ht="13.5" spans="5:5">
      <c r="E11563" s="126"/>
    </row>
    <row r="11564" s="64" customFormat="1" ht="13.5" spans="5:5">
      <c r="E11564" s="126"/>
    </row>
    <row r="11565" s="64" customFormat="1" ht="13.5" spans="5:5">
      <c r="E11565" s="126"/>
    </row>
    <row r="11566" s="64" customFormat="1" ht="13.5" spans="5:5">
      <c r="E11566" s="126"/>
    </row>
    <row r="11567" s="64" customFormat="1" ht="13.5" spans="5:5">
      <c r="E11567" s="126"/>
    </row>
    <row r="11568" s="64" customFormat="1" ht="13.5" spans="5:5">
      <c r="E11568" s="126"/>
    </row>
    <row r="11569" s="64" customFormat="1" ht="13.5" spans="5:5">
      <c r="E11569" s="126"/>
    </row>
    <row r="11570" s="64" customFormat="1" ht="13.5" spans="5:5">
      <c r="E11570" s="126"/>
    </row>
    <row r="11571" s="64" customFormat="1" ht="13.5" spans="5:5">
      <c r="E11571" s="126"/>
    </row>
    <row r="11572" s="64" customFormat="1" ht="13.5" spans="5:5">
      <c r="E11572" s="126"/>
    </row>
    <row r="11573" s="64" customFormat="1" ht="13.5" spans="5:5">
      <c r="E11573" s="126"/>
    </row>
    <row r="11574" s="64" customFormat="1" ht="13.5" spans="5:5">
      <c r="E11574" s="126"/>
    </row>
    <row r="11575" s="64" customFormat="1" ht="13.5" spans="5:5">
      <c r="E11575" s="126"/>
    </row>
    <row r="11576" s="64" customFormat="1" ht="13.5" spans="5:5">
      <c r="E11576" s="126"/>
    </row>
    <row r="11577" s="64" customFormat="1" ht="13.5" spans="5:5">
      <c r="E11577" s="126"/>
    </row>
    <row r="11578" s="64" customFormat="1" ht="13.5" spans="5:5">
      <c r="E11578" s="126"/>
    </row>
    <row r="11579" s="64" customFormat="1" ht="13.5" spans="5:5">
      <c r="E11579" s="126"/>
    </row>
    <row r="11580" s="64" customFormat="1" ht="13.5" spans="5:5">
      <c r="E11580" s="126"/>
    </row>
    <row r="11581" s="64" customFormat="1" ht="13.5" spans="5:5">
      <c r="E11581" s="126"/>
    </row>
    <row r="11582" s="64" customFormat="1" ht="13.5" spans="5:5">
      <c r="E11582" s="126"/>
    </row>
    <row r="11583" s="64" customFormat="1" ht="13.5" spans="5:5">
      <c r="E11583" s="126"/>
    </row>
    <row r="11584" s="64" customFormat="1" ht="13.5" spans="5:5">
      <c r="E11584" s="126"/>
    </row>
    <row r="11585" s="64" customFormat="1" ht="13.5" spans="5:5">
      <c r="E11585" s="126"/>
    </row>
    <row r="11586" s="64" customFormat="1" ht="13.5" spans="5:5">
      <c r="E11586" s="126"/>
    </row>
    <row r="11587" s="64" customFormat="1" ht="13.5" spans="5:5">
      <c r="E11587" s="126"/>
    </row>
    <row r="11588" s="64" customFormat="1" ht="13.5" spans="5:5">
      <c r="E11588" s="126"/>
    </row>
    <row r="11589" s="64" customFormat="1" ht="13.5" spans="5:5">
      <c r="E11589" s="126"/>
    </row>
    <row r="11590" s="64" customFormat="1" ht="13.5" spans="5:5">
      <c r="E11590" s="126"/>
    </row>
    <row r="11591" s="64" customFormat="1" ht="13.5" spans="5:5">
      <c r="E11591" s="126"/>
    </row>
    <row r="11592" s="64" customFormat="1" ht="13.5" spans="5:5">
      <c r="E11592" s="126"/>
    </row>
    <row r="11593" s="64" customFormat="1" ht="13.5" spans="5:5">
      <c r="E11593" s="126"/>
    </row>
    <row r="11594" s="64" customFormat="1" ht="13.5" spans="5:5">
      <c r="E11594" s="126"/>
    </row>
    <row r="11595" s="64" customFormat="1" ht="13.5" spans="5:5">
      <c r="E11595" s="126"/>
    </row>
    <row r="11596" s="64" customFormat="1" ht="13.5" spans="5:5">
      <c r="E11596" s="126"/>
    </row>
    <row r="11597" s="64" customFormat="1" ht="13.5" spans="5:5">
      <c r="E11597" s="126"/>
    </row>
    <row r="11598" s="64" customFormat="1" ht="13.5" spans="5:5">
      <c r="E11598" s="126"/>
    </row>
    <row r="11599" s="64" customFormat="1" ht="13.5" spans="5:5">
      <c r="E11599" s="126"/>
    </row>
    <row r="11600" s="64" customFormat="1" ht="13.5" spans="5:5">
      <c r="E11600" s="126"/>
    </row>
    <row r="11601" s="64" customFormat="1" ht="13.5" spans="5:5">
      <c r="E11601" s="126"/>
    </row>
    <row r="11602" s="64" customFormat="1" ht="13.5" spans="5:5">
      <c r="E11602" s="126"/>
    </row>
    <row r="11603" s="64" customFormat="1" ht="13.5" spans="5:5">
      <c r="E11603" s="126"/>
    </row>
    <row r="11604" s="64" customFormat="1" ht="13.5" spans="5:5">
      <c r="E11604" s="126"/>
    </row>
    <row r="11605" s="64" customFormat="1" ht="13.5" spans="5:5">
      <c r="E11605" s="126"/>
    </row>
    <row r="11606" s="64" customFormat="1" ht="13.5" spans="5:5">
      <c r="E11606" s="126"/>
    </row>
    <row r="11607" s="64" customFormat="1" ht="13.5" spans="5:5">
      <c r="E11607" s="126"/>
    </row>
    <row r="11608" s="64" customFormat="1" ht="13.5" spans="5:5">
      <c r="E11608" s="126"/>
    </row>
    <row r="11609" s="64" customFormat="1" ht="13.5" spans="5:5">
      <c r="E11609" s="126"/>
    </row>
    <row r="11610" s="64" customFormat="1" ht="13.5" spans="5:5">
      <c r="E11610" s="126"/>
    </row>
    <row r="11611" s="64" customFormat="1" ht="13.5" spans="5:5">
      <c r="E11611" s="126"/>
    </row>
    <row r="11612" s="64" customFormat="1" ht="13.5" spans="5:5">
      <c r="E11612" s="126"/>
    </row>
    <row r="11613" s="64" customFormat="1" ht="13.5" spans="5:5">
      <c r="E11613" s="126"/>
    </row>
    <row r="11614" s="64" customFormat="1" ht="13.5" spans="5:5">
      <c r="E11614" s="126"/>
    </row>
    <row r="11615" s="64" customFormat="1" ht="13.5" spans="5:5">
      <c r="E11615" s="126"/>
    </row>
    <row r="11616" s="64" customFormat="1" ht="13.5" spans="5:5">
      <c r="E11616" s="126"/>
    </row>
    <row r="11617" s="64" customFormat="1" ht="13.5" spans="5:5">
      <c r="E11617" s="126"/>
    </row>
    <row r="11618" s="64" customFormat="1" ht="13.5" spans="5:5">
      <c r="E11618" s="126"/>
    </row>
    <row r="11619" s="64" customFormat="1" ht="13.5" spans="5:5">
      <c r="E11619" s="126"/>
    </row>
    <row r="11620" s="64" customFormat="1" ht="13.5" spans="5:5">
      <c r="E11620" s="126"/>
    </row>
    <row r="11621" s="64" customFormat="1" ht="13.5" spans="5:5">
      <c r="E11621" s="126"/>
    </row>
    <row r="11622" s="64" customFormat="1" ht="13.5" spans="5:5">
      <c r="E11622" s="126"/>
    </row>
    <row r="11623" s="64" customFormat="1" ht="13.5" spans="5:5">
      <c r="E11623" s="126"/>
    </row>
    <row r="11624" s="64" customFormat="1" ht="13.5" spans="5:5">
      <c r="E11624" s="126"/>
    </row>
    <row r="11625" s="64" customFormat="1" ht="13.5" spans="5:5">
      <c r="E11625" s="126"/>
    </row>
    <row r="11626" s="64" customFormat="1" ht="13.5" spans="5:5">
      <c r="E11626" s="126"/>
    </row>
    <row r="11627" s="64" customFormat="1" ht="13.5" spans="5:5">
      <c r="E11627" s="126"/>
    </row>
    <row r="11628" s="64" customFormat="1" ht="13.5" spans="5:5">
      <c r="E11628" s="126"/>
    </row>
    <row r="11629" s="64" customFormat="1" ht="13.5" spans="5:5">
      <c r="E11629" s="126"/>
    </row>
    <row r="11630" s="64" customFormat="1" ht="13.5" spans="5:5">
      <c r="E11630" s="126"/>
    </row>
    <row r="11631" s="64" customFormat="1" ht="13.5" spans="5:5">
      <c r="E11631" s="126"/>
    </row>
    <row r="11632" s="64" customFormat="1" ht="13.5" spans="5:5">
      <c r="E11632" s="126"/>
    </row>
    <row r="11633" s="64" customFormat="1" ht="13.5" spans="5:5">
      <c r="E11633" s="126"/>
    </row>
    <row r="11634" s="64" customFormat="1" ht="13.5" spans="5:5">
      <c r="E11634" s="126"/>
    </row>
    <row r="11635" s="64" customFormat="1" ht="13.5" spans="5:5">
      <c r="E11635" s="126"/>
    </row>
    <row r="11636" s="64" customFormat="1" ht="13.5" spans="5:5">
      <c r="E11636" s="126"/>
    </row>
    <row r="11637" s="64" customFormat="1" ht="13.5" spans="5:5">
      <c r="E11637" s="126"/>
    </row>
    <row r="11638" s="64" customFormat="1" ht="13.5" spans="5:5">
      <c r="E11638" s="126"/>
    </row>
    <row r="11639" s="64" customFormat="1" ht="13.5" spans="5:5">
      <c r="E11639" s="126"/>
    </row>
    <row r="11640" s="64" customFormat="1" ht="13.5" spans="5:5">
      <c r="E11640" s="126"/>
    </row>
    <row r="11641" s="64" customFormat="1" ht="13.5" spans="5:5">
      <c r="E11641" s="126"/>
    </row>
    <row r="11642" s="64" customFormat="1" ht="13.5" spans="5:5">
      <c r="E11642" s="126"/>
    </row>
    <row r="11643" s="64" customFormat="1" ht="13.5" spans="5:5">
      <c r="E11643" s="126"/>
    </row>
    <row r="11644" s="64" customFormat="1" ht="13.5" spans="5:5">
      <c r="E11644" s="126"/>
    </row>
    <row r="11645" s="64" customFormat="1" ht="13.5" spans="5:5">
      <c r="E11645" s="126"/>
    </row>
    <row r="11646" s="64" customFormat="1" ht="13.5" spans="5:5">
      <c r="E11646" s="126"/>
    </row>
    <row r="11647" s="64" customFormat="1" ht="13.5" spans="5:5">
      <c r="E11647" s="126"/>
    </row>
    <row r="11648" s="64" customFormat="1" ht="13.5" spans="5:5">
      <c r="E11648" s="126"/>
    </row>
    <row r="11649" s="64" customFormat="1" ht="13.5" spans="5:5">
      <c r="E11649" s="126"/>
    </row>
    <row r="11650" s="64" customFormat="1" ht="13.5" spans="5:5">
      <c r="E11650" s="126"/>
    </row>
    <row r="11651" s="64" customFormat="1" ht="13.5" spans="5:5">
      <c r="E11651" s="126"/>
    </row>
    <row r="11652" s="64" customFormat="1" ht="13.5" spans="5:5">
      <c r="E11652" s="126"/>
    </row>
    <row r="11653" s="64" customFormat="1" ht="13.5" spans="5:5">
      <c r="E11653" s="126"/>
    </row>
    <row r="11654" s="64" customFormat="1" ht="13.5" spans="5:5">
      <c r="E11654" s="126"/>
    </row>
    <row r="11655" s="64" customFormat="1" ht="13.5" spans="5:5">
      <c r="E11655" s="126"/>
    </row>
    <row r="11656" s="64" customFormat="1" ht="13.5" spans="5:5">
      <c r="E11656" s="126"/>
    </row>
    <row r="11657" s="64" customFormat="1" ht="13.5" spans="5:5">
      <c r="E11657" s="126"/>
    </row>
    <row r="11658" s="64" customFormat="1" ht="13.5" spans="5:5">
      <c r="E11658" s="126"/>
    </row>
    <row r="11659" s="64" customFormat="1" ht="13.5" spans="5:5">
      <c r="E11659" s="126"/>
    </row>
    <row r="11660" s="64" customFormat="1" ht="13.5" spans="5:5">
      <c r="E11660" s="126"/>
    </row>
    <row r="11661" s="64" customFormat="1" ht="13.5" spans="5:5">
      <c r="E11661" s="126"/>
    </row>
    <row r="11662" s="64" customFormat="1" ht="13.5" spans="5:5">
      <c r="E11662" s="126"/>
    </row>
    <row r="11663" s="64" customFormat="1" ht="13.5" spans="5:5">
      <c r="E11663" s="126"/>
    </row>
    <row r="11664" s="64" customFormat="1" ht="13.5" spans="5:5">
      <c r="E11664" s="126"/>
    </row>
    <row r="11665" s="64" customFormat="1" ht="13.5" spans="5:5">
      <c r="E11665" s="126"/>
    </row>
    <row r="11666" s="64" customFormat="1" ht="13.5" spans="5:5">
      <c r="E11666" s="126"/>
    </row>
    <row r="11667" s="64" customFormat="1" ht="13.5" spans="5:5">
      <c r="E11667" s="126"/>
    </row>
    <row r="11668" s="64" customFormat="1" ht="13.5" spans="5:5">
      <c r="E11668" s="126"/>
    </row>
    <row r="11669" s="64" customFormat="1" ht="13.5" spans="5:5">
      <c r="E11669" s="126"/>
    </row>
    <row r="11670" s="64" customFormat="1" ht="13.5" spans="5:5">
      <c r="E11670" s="126"/>
    </row>
    <row r="11671" s="64" customFormat="1" ht="13.5" spans="5:5">
      <c r="E11671" s="126"/>
    </row>
    <row r="11672" s="64" customFormat="1" ht="13.5" spans="5:5">
      <c r="E11672" s="126"/>
    </row>
    <row r="11673" s="64" customFormat="1" ht="13.5" spans="5:5">
      <c r="E11673" s="126"/>
    </row>
    <row r="11674" s="64" customFormat="1" ht="13.5" spans="5:5">
      <c r="E11674" s="126"/>
    </row>
    <row r="11675" s="64" customFormat="1" ht="13.5" spans="5:5">
      <c r="E11675" s="126"/>
    </row>
    <row r="11676" s="64" customFormat="1" ht="13.5" spans="5:5">
      <c r="E11676" s="126"/>
    </row>
    <row r="11677" s="64" customFormat="1" ht="13.5" spans="5:5">
      <c r="E11677" s="126"/>
    </row>
    <row r="11678" s="64" customFormat="1" ht="13.5" spans="5:5">
      <c r="E11678" s="126"/>
    </row>
    <row r="11679" s="64" customFormat="1" ht="13.5" spans="5:5">
      <c r="E11679" s="126"/>
    </row>
    <row r="11680" s="64" customFormat="1" ht="13.5" spans="5:5">
      <c r="E11680" s="126"/>
    </row>
    <row r="11681" s="64" customFormat="1" ht="13.5" spans="5:5">
      <c r="E11681" s="126"/>
    </row>
    <row r="11682" s="64" customFormat="1" ht="13.5" spans="5:5">
      <c r="E11682" s="126"/>
    </row>
    <row r="11683" s="64" customFormat="1" ht="13.5" spans="5:5">
      <c r="E11683" s="126"/>
    </row>
    <row r="11684" s="64" customFormat="1" ht="13.5" spans="5:5">
      <c r="E11684" s="126"/>
    </row>
    <row r="11685" s="64" customFormat="1" ht="13.5" spans="5:5">
      <c r="E11685" s="126"/>
    </row>
    <row r="11686" s="64" customFormat="1" ht="13.5" spans="5:5">
      <c r="E11686" s="126"/>
    </row>
    <row r="11687" s="64" customFormat="1" ht="13.5" spans="5:5">
      <c r="E11687" s="126"/>
    </row>
    <row r="11688" s="64" customFormat="1" ht="13.5" spans="5:5">
      <c r="E11688" s="126"/>
    </row>
    <row r="11689" s="64" customFormat="1" ht="13.5" spans="5:5">
      <c r="E11689" s="126"/>
    </row>
    <row r="11690" s="64" customFormat="1" ht="13.5" spans="5:5">
      <c r="E11690" s="126"/>
    </row>
    <row r="11691" s="64" customFormat="1" ht="13.5" spans="5:5">
      <c r="E11691" s="126"/>
    </row>
    <row r="11692" s="64" customFormat="1" ht="13.5" spans="5:5">
      <c r="E11692" s="126"/>
    </row>
    <row r="11693" s="64" customFormat="1" ht="13.5" spans="5:5">
      <c r="E11693" s="126"/>
    </row>
    <row r="11694" s="64" customFormat="1" ht="13.5" spans="5:5">
      <c r="E11694" s="126"/>
    </row>
    <row r="11695" s="64" customFormat="1" ht="13.5" spans="5:5">
      <c r="E11695" s="126"/>
    </row>
    <row r="11696" s="64" customFormat="1" ht="13.5" spans="5:5">
      <c r="E11696" s="126"/>
    </row>
    <row r="11697" s="64" customFormat="1" ht="13.5" spans="5:5">
      <c r="E11697" s="126"/>
    </row>
    <row r="11698" s="64" customFormat="1" ht="13.5" spans="5:5">
      <c r="E11698" s="126"/>
    </row>
    <row r="11699" s="64" customFormat="1" ht="13.5" spans="5:5">
      <c r="E11699" s="126"/>
    </row>
    <row r="11700" s="64" customFormat="1" ht="13.5" spans="5:5">
      <c r="E11700" s="126"/>
    </row>
    <row r="11701" s="64" customFormat="1" ht="13.5" spans="5:5">
      <c r="E11701" s="126"/>
    </row>
    <row r="11702" s="64" customFormat="1" ht="13.5" spans="5:5">
      <c r="E11702" s="126"/>
    </row>
    <row r="11703" s="64" customFormat="1" ht="13.5" spans="5:5">
      <c r="E11703" s="126"/>
    </row>
    <row r="11704" s="64" customFormat="1" ht="13.5" spans="5:5">
      <c r="E11704" s="126"/>
    </row>
    <row r="11705" s="64" customFormat="1" ht="13.5" spans="5:5">
      <c r="E11705" s="126"/>
    </row>
    <row r="11706" s="64" customFormat="1" ht="13.5" spans="5:5">
      <c r="E11706" s="126"/>
    </row>
    <row r="11707" s="64" customFormat="1" ht="13.5" spans="5:5">
      <c r="E11707" s="126"/>
    </row>
    <row r="11708" s="64" customFormat="1" ht="13.5" spans="5:5">
      <c r="E11708" s="126"/>
    </row>
    <row r="11709" s="64" customFormat="1" ht="13.5" spans="5:5">
      <c r="E11709" s="126"/>
    </row>
    <row r="11710" s="64" customFormat="1" ht="13.5" spans="5:5">
      <c r="E11710" s="126"/>
    </row>
    <row r="11711" s="64" customFormat="1" ht="13.5" spans="5:5">
      <c r="E11711" s="126"/>
    </row>
    <row r="11712" s="64" customFormat="1" ht="13.5" spans="5:5">
      <c r="E11712" s="126"/>
    </row>
    <row r="11713" s="64" customFormat="1" ht="13.5" spans="5:5">
      <c r="E11713" s="126"/>
    </row>
    <row r="11714" s="64" customFormat="1" ht="13.5" spans="5:5">
      <c r="E11714" s="126"/>
    </row>
    <row r="11715" s="64" customFormat="1" ht="13.5" spans="5:5">
      <c r="E11715" s="126"/>
    </row>
    <row r="11716" s="64" customFormat="1" ht="13.5" spans="5:5">
      <c r="E11716" s="126"/>
    </row>
    <row r="11717" s="64" customFormat="1" ht="13.5" spans="5:5">
      <c r="E11717" s="126"/>
    </row>
    <row r="11718" s="64" customFormat="1" ht="13.5" spans="5:5">
      <c r="E11718" s="126"/>
    </row>
    <row r="11719" s="64" customFormat="1" ht="13.5" spans="5:5">
      <c r="E11719" s="126"/>
    </row>
    <row r="11720" s="64" customFormat="1" ht="13.5" spans="5:5">
      <c r="E11720" s="126"/>
    </row>
    <row r="11721" s="64" customFormat="1" ht="13.5" spans="5:5">
      <c r="E11721" s="126"/>
    </row>
    <row r="11722" s="64" customFormat="1" ht="13.5" spans="5:5">
      <c r="E11722" s="126"/>
    </row>
    <row r="11723" s="64" customFormat="1" ht="13.5" spans="5:5">
      <c r="E11723" s="126"/>
    </row>
    <row r="11724" s="64" customFormat="1" ht="13.5" spans="5:5">
      <c r="E11724" s="126"/>
    </row>
    <row r="11725" s="64" customFormat="1" ht="13.5" spans="5:5">
      <c r="E11725" s="126"/>
    </row>
    <row r="11726" s="64" customFormat="1" ht="13.5" spans="5:5">
      <c r="E11726" s="126"/>
    </row>
    <row r="11727" s="64" customFormat="1" ht="13.5" spans="5:5">
      <c r="E11727" s="126"/>
    </row>
    <row r="11728" s="64" customFormat="1" ht="13.5" spans="5:5">
      <c r="E11728" s="126"/>
    </row>
    <row r="11729" s="64" customFormat="1" ht="13.5" spans="5:5">
      <c r="E11729" s="126"/>
    </row>
    <row r="11730" s="64" customFormat="1" ht="13.5" spans="5:5">
      <c r="E11730" s="126"/>
    </row>
    <row r="11731" s="64" customFormat="1" ht="13.5" spans="5:5">
      <c r="E11731" s="126"/>
    </row>
    <row r="11732" s="64" customFormat="1" ht="13.5" spans="5:5">
      <c r="E11732" s="126"/>
    </row>
    <row r="11733" s="64" customFormat="1" ht="13.5" spans="5:5">
      <c r="E11733" s="126"/>
    </row>
    <row r="11734" s="64" customFormat="1" ht="13.5" spans="5:5">
      <c r="E11734" s="126"/>
    </row>
    <row r="11735" s="64" customFormat="1" ht="13.5" spans="5:5">
      <c r="E11735" s="126"/>
    </row>
    <row r="11736" s="64" customFormat="1" ht="13.5" spans="5:5">
      <c r="E11736" s="126"/>
    </row>
    <row r="11737" s="64" customFormat="1" ht="13.5" spans="5:5">
      <c r="E11737" s="126"/>
    </row>
    <row r="11738" s="64" customFormat="1" ht="13.5" spans="5:5">
      <c r="E11738" s="126"/>
    </row>
    <row r="11739" s="64" customFormat="1" ht="13.5" spans="5:5">
      <c r="E11739" s="126"/>
    </row>
    <row r="11740" s="64" customFormat="1" ht="13.5" spans="5:5">
      <c r="E11740" s="126"/>
    </row>
    <row r="11741" s="64" customFormat="1" ht="13.5" spans="5:5">
      <c r="E11741" s="126"/>
    </row>
    <row r="11742" s="64" customFormat="1" ht="13.5" spans="5:5">
      <c r="E11742" s="126"/>
    </row>
    <row r="11743" s="64" customFormat="1" ht="13.5" spans="5:5">
      <c r="E11743" s="126"/>
    </row>
    <row r="11744" s="64" customFormat="1" ht="13.5" spans="5:5">
      <c r="E11744" s="126"/>
    </row>
    <row r="11745" s="64" customFormat="1" ht="13.5" spans="5:5">
      <c r="E11745" s="126"/>
    </row>
    <row r="11746" s="64" customFormat="1" ht="13.5" spans="5:5">
      <c r="E11746" s="126"/>
    </row>
    <row r="11747" s="64" customFormat="1" ht="13.5" spans="5:5">
      <c r="E11747" s="126"/>
    </row>
    <row r="11748" s="64" customFormat="1" ht="13.5" spans="5:5">
      <c r="E11748" s="126"/>
    </row>
    <row r="11749" s="64" customFormat="1" ht="13.5" spans="5:5">
      <c r="E11749" s="126"/>
    </row>
    <row r="11750" s="64" customFormat="1" ht="13.5" spans="5:5">
      <c r="E11750" s="126"/>
    </row>
    <row r="11751" s="64" customFormat="1" ht="13.5" spans="5:5">
      <c r="E11751" s="126"/>
    </row>
    <row r="11752" s="64" customFormat="1" ht="13.5" spans="5:5">
      <c r="E11752" s="126"/>
    </row>
    <row r="11753" s="64" customFormat="1" ht="13.5" spans="5:5">
      <c r="E11753" s="126"/>
    </row>
    <row r="11754" s="64" customFormat="1" ht="13.5" spans="5:5">
      <c r="E11754" s="126"/>
    </row>
    <row r="11755" s="64" customFormat="1" ht="13.5" spans="5:5">
      <c r="E11755" s="126"/>
    </row>
    <row r="11756" s="64" customFormat="1" ht="13.5" spans="5:5">
      <c r="E11756" s="126"/>
    </row>
    <row r="11757" s="64" customFormat="1" ht="13.5" spans="5:5">
      <c r="E11757" s="126"/>
    </row>
    <row r="11758" s="64" customFormat="1" ht="13.5" spans="5:5">
      <c r="E11758" s="126"/>
    </row>
    <row r="11759" s="64" customFormat="1" ht="13.5" spans="5:5">
      <c r="E11759" s="126"/>
    </row>
    <row r="11760" s="64" customFormat="1" ht="13.5" spans="5:5">
      <c r="E11760" s="126"/>
    </row>
    <row r="11761" s="64" customFormat="1" ht="13.5" spans="5:5">
      <c r="E11761" s="126"/>
    </row>
    <row r="11762" s="64" customFormat="1" ht="13.5" spans="5:5">
      <c r="E11762" s="126"/>
    </row>
    <row r="11763" s="64" customFormat="1" ht="13.5" spans="5:5">
      <c r="E11763" s="126"/>
    </row>
    <row r="11764" s="64" customFormat="1" ht="13.5" spans="5:5">
      <c r="E11764" s="126"/>
    </row>
    <row r="11765" s="64" customFormat="1" ht="13.5" spans="5:5">
      <c r="E11765" s="126"/>
    </row>
    <row r="11766" s="64" customFormat="1" ht="13.5" spans="5:5">
      <c r="E11766" s="126"/>
    </row>
    <row r="11767" s="64" customFormat="1" ht="13.5" spans="5:5">
      <c r="E11767" s="126"/>
    </row>
    <row r="11768" s="64" customFormat="1" ht="13.5" spans="5:5">
      <c r="E11768" s="126"/>
    </row>
    <row r="11769" s="64" customFormat="1" ht="13.5" spans="5:5">
      <c r="E11769" s="126"/>
    </row>
    <row r="11770" s="64" customFormat="1" ht="13.5" spans="5:5">
      <c r="E11770" s="126"/>
    </row>
    <row r="11771" s="64" customFormat="1" ht="13.5" spans="5:5">
      <c r="E11771" s="126"/>
    </row>
    <row r="11772" s="64" customFormat="1" ht="13.5" spans="5:5">
      <c r="E11772" s="126"/>
    </row>
    <row r="11773" s="64" customFormat="1" ht="13.5" spans="5:5">
      <c r="E11773" s="126"/>
    </row>
    <row r="11774" s="64" customFormat="1" ht="13.5" spans="5:5">
      <c r="E11774" s="126"/>
    </row>
    <row r="11775" s="64" customFormat="1" ht="13.5" spans="5:5">
      <c r="E11775" s="126"/>
    </row>
    <row r="11776" s="64" customFormat="1" ht="13.5" spans="5:5">
      <c r="E11776" s="126"/>
    </row>
    <row r="11777" s="64" customFormat="1" ht="13.5" spans="5:5">
      <c r="E11777" s="126"/>
    </row>
    <row r="11778" s="64" customFormat="1" ht="13.5" spans="5:5">
      <c r="E11778" s="126"/>
    </row>
    <row r="11779" s="64" customFormat="1" ht="13.5" spans="5:5">
      <c r="E11779" s="126"/>
    </row>
    <row r="11780" s="64" customFormat="1" ht="13.5" spans="5:5">
      <c r="E11780" s="126"/>
    </row>
    <row r="11781" s="64" customFormat="1" ht="13.5" spans="5:5">
      <c r="E11781" s="126"/>
    </row>
    <row r="11782" s="64" customFormat="1" ht="13.5" spans="5:5">
      <c r="E11782" s="126"/>
    </row>
    <row r="11783" s="64" customFormat="1" ht="13.5" spans="5:5">
      <c r="E11783" s="126"/>
    </row>
    <row r="11784" s="64" customFormat="1" ht="13.5" spans="5:5">
      <c r="E11784" s="126"/>
    </row>
    <row r="11785" s="64" customFormat="1" ht="13.5" spans="5:5">
      <c r="E11785" s="126"/>
    </row>
    <row r="11786" s="64" customFormat="1" ht="13.5" spans="5:5">
      <c r="E11786" s="126"/>
    </row>
    <row r="11787" s="64" customFormat="1" ht="13.5" spans="5:5">
      <c r="E11787" s="126"/>
    </row>
    <row r="11788" s="64" customFormat="1" ht="13.5" spans="5:5">
      <c r="E11788" s="126"/>
    </row>
    <row r="11789" s="64" customFormat="1" ht="13.5" spans="5:5">
      <c r="E11789" s="126"/>
    </row>
    <row r="11790" s="64" customFormat="1" ht="13.5" spans="5:5">
      <c r="E11790" s="126"/>
    </row>
    <row r="11791" s="64" customFormat="1" ht="13.5" spans="5:5">
      <c r="E11791" s="126"/>
    </row>
    <row r="11792" s="64" customFormat="1" ht="13.5" spans="5:5">
      <c r="E11792" s="126"/>
    </row>
    <row r="11793" s="64" customFormat="1" ht="13.5" spans="5:5">
      <c r="E11793" s="126"/>
    </row>
    <row r="11794" s="64" customFormat="1" ht="13.5" spans="5:5">
      <c r="E11794" s="126"/>
    </row>
    <row r="11795" s="64" customFormat="1" ht="13.5" spans="5:5">
      <c r="E11795" s="126"/>
    </row>
    <row r="11796" s="64" customFormat="1" ht="13.5" spans="5:5">
      <c r="E11796" s="126"/>
    </row>
    <row r="11797" s="64" customFormat="1" ht="13.5" spans="5:5">
      <c r="E11797" s="126"/>
    </row>
    <row r="11798" s="64" customFormat="1" ht="13.5" spans="5:5">
      <c r="E11798" s="126"/>
    </row>
    <row r="11799" s="64" customFormat="1" ht="13.5" spans="5:5">
      <c r="E11799" s="126"/>
    </row>
    <row r="11800" s="64" customFormat="1" ht="13.5" spans="5:5">
      <c r="E11800" s="126"/>
    </row>
    <row r="11801" s="64" customFormat="1" ht="13.5" spans="5:5">
      <c r="E11801" s="126"/>
    </row>
    <row r="11802" s="64" customFormat="1" ht="13.5" spans="5:5">
      <c r="E11802" s="126"/>
    </row>
    <row r="11803" s="64" customFormat="1" ht="13.5" spans="5:5">
      <c r="E11803" s="126"/>
    </row>
    <row r="11804" s="64" customFormat="1" ht="13.5" spans="5:5">
      <c r="E11804" s="126"/>
    </row>
    <row r="11805" s="64" customFormat="1" ht="13.5" spans="5:5">
      <c r="E11805" s="126"/>
    </row>
    <row r="11806" s="64" customFormat="1" ht="13.5" spans="5:5">
      <c r="E11806" s="126"/>
    </row>
    <row r="11807" s="64" customFormat="1" ht="13.5" spans="5:5">
      <c r="E11807" s="126"/>
    </row>
    <row r="11808" s="64" customFormat="1" ht="13.5" spans="5:5">
      <c r="E11808" s="126"/>
    </row>
    <row r="11809" s="64" customFormat="1" ht="13.5" spans="5:5">
      <c r="E11809" s="126"/>
    </row>
    <row r="11810" s="64" customFormat="1" ht="13.5" spans="5:5">
      <c r="E11810" s="126"/>
    </row>
    <row r="11811" s="64" customFormat="1" ht="13.5" spans="5:5">
      <c r="E11811" s="126"/>
    </row>
    <row r="11812" s="64" customFormat="1" ht="13.5" spans="5:5">
      <c r="E11812" s="126"/>
    </row>
    <row r="11813" s="64" customFormat="1" ht="13.5" spans="5:5">
      <c r="E11813" s="126"/>
    </row>
    <row r="11814" s="64" customFormat="1" ht="13.5" spans="5:5">
      <c r="E11814" s="126"/>
    </row>
    <row r="11815" s="64" customFormat="1" ht="13.5" spans="5:5">
      <c r="E11815" s="126"/>
    </row>
    <row r="11816" s="64" customFormat="1" ht="13.5" spans="5:5">
      <c r="E11816" s="126"/>
    </row>
    <row r="11817" s="64" customFormat="1" ht="13.5" spans="5:5">
      <c r="E11817" s="126"/>
    </row>
    <row r="11818" s="64" customFormat="1" ht="13.5" spans="5:5">
      <c r="E11818" s="126"/>
    </row>
    <row r="11819" s="64" customFormat="1" ht="13.5" spans="5:5">
      <c r="E11819" s="126"/>
    </row>
    <row r="11820" s="64" customFormat="1" ht="13.5" spans="5:5">
      <c r="E11820" s="126"/>
    </row>
    <row r="11821" s="64" customFormat="1" ht="13.5" spans="5:5">
      <c r="E11821" s="126"/>
    </row>
    <row r="11822" s="64" customFormat="1" ht="13.5" spans="5:5">
      <c r="E11822" s="126"/>
    </row>
    <row r="11823" s="64" customFormat="1" ht="13.5" spans="5:5">
      <c r="E11823" s="126"/>
    </row>
    <row r="11824" s="64" customFormat="1" ht="13.5" spans="5:5">
      <c r="E11824" s="126"/>
    </row>
    <row r="11825" s="64" customFormat="1" ht="13.5" spans="5:5">
      <c r="E11825" s="126"/>
    </row>
    <row r="11826" s="64" customFormat="1" ht="13.5" spans="5:5">
      <c r="E11826" s="126"/>
    </row>
    <row r="11827" s="64" customFormat="1" ht="13.5" spans="5:5">
      <c r="E11827" s="126"/>
    </row>
    <row r="11828" s="64" customFormat="1" ht="13.5" spans="5:5">
      <c r="E11828" s="126"/>
    </row>
    <row r="11829" s="64" customFormat="1" ht="13.5" spans="5:5">
      <c r="E11829" s="126"/>
    </row>
    <row r="11830" s="64" customFormat="1" ht="13.5" spans="5:5">
      <c r="E11830" s="126"/>
    </row>
    <row r="11831" s="64" customFormat="1" ht="13.5" spans="5:5">
      <c r="E11831" s="126"/>
    </row>
    <row r="11832" s="64" customFormat="1" ht="13.5" spans="5:5">
      <c r="E11832" s="126"/>
    </row>
    <row r="11833" s="64" customFormat="1" ht="13.5" spans="5:5">
      <c r="E11833" s="126"/>
    </row>
    <row r="11834" s="64" customFormat="1" ht="13.5" spans="5:5">
      <c r="E11834" s="126"/>
    </row>
    <row r="11835" s="64" customFormat="1" ht="13.5" spans="5:5">
      <c r="E11835" s="126"/>
    </row>
    <row r="11836" s="64" customFormat="1" ht="13.5" spans="5:5">
      <c r="E11836" s="126"/>
    </row>
    <row r="11837" s="64" customFormat="1" ht="13.5" spans="5:5">
      <c r="E11837" s="126"/>
    </row>
    <row r="11838" s="64" customFormat="1" ht="13.5" spans="5:5">
      <c r="E11838" s="126"/>
    </row>
    <row r="11839" s="64" customFormat="1" ht="13.5" spans="5:5">
      <c r="E11839" s="126"/>
    </row>
    <row r="11840" s="64" customFormat="1" ht="13.5" spans="5:5">
      <c r="E11840" s="126"/>
    </row>
    <row r="11841" s="64" customFormat="1" ht="13.5" spans="5:5">
      <c r="E11841" s="126"/>
    </row>
    <row r="11842" s="64" customFormat="1" ht="13.5" spans="5:5">
      <c r="E11842" s="126"/>
    </row>
    <row r="11843" s="64" customFormat="1" ht="13.5" spans="5:5">
      <c r="E11843" s="126"/>
    </row>
    <row r="11844" s="64" customFormat="1" ht="13.5" spans="5:5">
      <c r="E11844" s="126"/>
    </row>
    <row r="11845" s="64" customFormat="1" ht="13.5" spans="5:5">
      <c r="E11845" s="126"/>
    </row>
    <row r="11846" s="64" customFormat="1" ht="13.5" spans="5:5">
      <c r="E11846" s="126"/>
    </row>
    <row r="11847" s="64" customFormat="1" ht="13.5" spans="5:5">
      <c r="E11847" s="126"/>
    </row>
    <row r="11848" s="64" customFormat="1" ht="13.5" spans="5:5">
      <c r="E11848" s="126"/>
    </row>
    <row r="11849" s="64" customFormat="1" ht="13.5" spans="5:5">
      <c r="E11849" s="126"/>
    </row>
    <row r="11850" s="64" customFormat="1" ht="13.5" spans="5:5">
      <c r="E11850" s="126"/>
    </row>
    <row r="11851" s="64" customFormat="1" ht="13.5" spans="5:5">
      <c r="E11851" s="126"/>
    </row>
    <row r="11852" s="64" customFormat="1" ht="13.5" spans="5:5">
      <c r="E11852" s="126"/>
    </row>
    <row r="11853" s="64" customFormat="1" ht="13.5" spans="5:5">
      <c r="E11853" s="126"/>
    </row>
    <row r="11854" s="64" customFormat="1" ht="13.5" spans="5:5">
      <c r="E11854" s="126"/>
    </row>
    <row r="11855" s="64" customFormat="1" ht="13.5" spans="5:5">
      <c r="E11855" s="126"/>
    </row>
    <row r="11856" s="64" customFormat="1" ht="13.5" spans="5:5">
      <c r="E11856" s="126"/>
    </row>
    <row r="11857" s="64" customFormat="1" ht="13.5" spans="5:5">
      <c r="E11857" s="126"/>
    </row>
    <row r="11858" s="64" customFormat="1" ht="13.5" spans="5:5">
      <c r="E11858" s="126"/>
    </row>
    <row r="11859" s="64" customFormat="1" ht="13.5" spans="5:5">
      <c r="E11859" s="126"/>
    </row>
    <row r="11860" s="64" customFormat="1" ht="13.5" spans="5:5">
      <c r="E11860" s="126"/>
    </row>
    <row r="11861" s="64" customFormat="1" ht="13.5" spans="5:5">
      <c r="E11861" s="126"/>
    </row>
    <row r="11862" s="64" customFormat="1" ht="13.5" spans="5:5">
      <c r="E11862" s="126"/>
    </row>
    <row r="11863" s="64" customFormat="1" ht="13.5" spans="5:5">
      <c r="E11863" s="126"/>
    </row>
    <row r="11864" s="64" customFormat="1" ht="13.5" spans="5:5">
      <c r="E11864" s="126"/>
    </row>
    <row r="11865" s="64" customFormat="1" ht="13.5" spans="5:5">
      <c r="E11865" s="126"/>
    </row>
    <row r="11866" s="64" customFormat="1" ht="13.5" spans="5:5">
      <c r="E11866" s="126"/>
    </row>
    <row r="11867" s="64" customFormat="1" ht="13.5" spans="5:5">
      <c r="E11867" s="126"/>
    </row>
    <row r="11868" s="64" customFormat="1" ht="13.5" spans="5:5">
      <c r="E11868" s="126"/>
    </row>
    <row r="11869" s="64" customFormat="1" ht="13.5" spans="5:5">
      <c r="E11869" s="126"/>
    </row>
    <row r="11870" s="64" customFormat="1" ht="13.5" spans="5:5">
      <c r="E11870" s="126"/>
    </row>
    <row r="11871" s="64" customFormat="1" ht="13.5" spans="5:5">
      <c r="E11871" s="126"/>
    </row>
    <row r="11872" s="64" customFormat="1" ht="13.5" spans="5:5">
      <c r="E11872" s="126"/>
    </row>
    <row r="11873" s="64" customFormat="1" ht="13.5" spans="5:5">
      <c r="E11873" s="126"/>
    </row>
    <row r="11874" s="64" customFormat="1" ht="13.5" spans="5:5">
      <c r="E11874" s="126"/>
    </row>
    <row r="11875" s="64" customFormat="1" ht="13.5" spans="5:5">
      <c r="E11875" s="126"/>
    </row>
    <row r="11876" s="64" customFormat="1" ht="13.5" spans="5:5">
      <c r="E11876" s="126"/>
    </row>
    <row r="11877" s="64" customFormat="1" ht="13.5" spans="5:5">
      <c r="E11877" s="126"/>
    </row>
    <row r="11878" s="64" customFormat="1" ht="13.5" spans="5:5">
      <c r="E11878" s="126"/>
    </row>
    <row r="11879" s="64" customFormat="1" ht="13.5" spans="5:5">
      <c r="E11879" s="126"/>
    </row>
    <row r="11880" s="64" customFormat="1" ht="13.5" spans="5:5">
      <c r="E11880" s="126"/>
    </row>
    <row r="11881" s="64" customFormat="1" ht="13.5" spans="5:5">
      <c r="E11881" s="126"/>
    </row>
    <row r="11882" s="64" customFormat="1" ht="13.5" spans="5:5">
      <c r="E11882" s="126"/>
    </row>
    <row r="11883" s="64" customFormat="1" ht="13.5" spans="5:5">
      <c r="E11883" s="126"/>
    </row>
    <row r="11884" s="64" customFormat="1" ht="13.5" spans="5:5">
      <c r="E11884" s="126"/>
    </row>
    <row r="11885" s="64" customFormat="1" ht="13.5" spans="5:5">
      <c r="E11885" s="126"/>
    </row>
    <row r="11886" s="64" customFormat="1" ht="13.5" spans="5:5">
      <c r="E11886" s="126"/>
    </row>
    <row r="11887" s="64" customFormat="1" ht="13.5" spans="5:5">
      <c r="E11887" s="126"/>
    </row>
    <row r="11888" s="64" customFormat="1" ht="13.5" spans="5:5">
      <c r="E11888" s="126"/>
    </row>
    <row r="11889" s="64" customFormat="1" ht="13.5" spans="5:5">
      <c r="E11889" s="126"/>
    </row>
    <row r="11890" s="64" customFormat="1" ht="13.5" spans="5:5">
      <c r="E11890" s="126"/>
    </row>
    <row r="11891" s="64" customFormat="1" ht="13.5" spans="5:5">
      <c r="E11891" s="126"/>
    </row>
    <row r="11892" s="64" customFormat="1" ht="13.5" spans="5:5">
      <c r="E11892" s="126"/>
    </row>
    <row r="11893" s="64" customFormat="1" ht="13.5" spans="5:5">
      <c r="E11893" s="126"/>
    </row>
    <row r="11894" s="64" customFormat="1" ht="13.5" spans="5:5">
      <c r="E11894" s="126"/>
    </row>
    <row r="11895" s="64" customFormat="1" ht="13.5" spans="5:5">
      <c r="E11895" s="126"/>
    </row>
    <row r="11896" s="64" customFormat="1" ht="13.5" spans="5:5">
      <c r="E11896" s="126"/>
    </row>
    <row r="11897" s="64" customFormat="1" ht="13.5" spans="5:5">
      <c r="E11897" s="126"/>
    </row>
    <row r="11898" s="64" customFormat="1" ht="13.5" spans="5:5">
      <c r="E11898" s="126"/>
    </row>
    <row r="11899" s="64" customFormat="1" ht="13.5" spans="5:5">
      <c r="E11899" s="126"/>
    </row>
    <row r="11900" s="64" customFormat="1" ht="13.5" spans="5:5">
      <c r="E11900" s="126"/>
    </row>
    <row r="11901" s="64" customFormat="1" ht="13.5" spans="5:5">
      <c r="E11901" s="126"/>
    </row>
    <row r="11902" s="64" customFormat="1" ht="13.5" spans="5:5">
      <c r="E11902" s="126"/>
    </row>
    <row r="11903" s="64" customFormat="1" ht="13.5" spans="5:5">
      <c r="E11903" s="126"/>
    </row>
    <row r="11904" s="64" customFormat="1" ht="13.5" spans="5:5">
      <c r="E11904" s="126"/>
    </row>
    <row r="11905" s="64" customFormat="1" ht="13.5" spans="5:5">
      <c r="E11905" s="126"/>
    </row>
    <row r="11906" s="64" customFormat="1" ht="13.5" spans="5:5">
      <c r="E11906" s="126"/>
    </row>
    <row r="11907" s="64" customFormat="1" ht="13.5" spans="5:5">
      <c r="E11907" s="126"/>
    </row>
    <row r="11908" s="64" customFormat="1" ht="13.5" spans="5:5">
      <c r="E11908" s="126"/>
    </row>
    <row r="11909" s="64" customFormat="1" ht="13.5" spans="5:5">
      <c r="E11909" s="126"/>
    </row>
    <row r="11910" s="64" customFormat="1" ht="13.5" spans="5:5">
      <c r="E11910" s="126"/>
    </row>
    <row r="11911" s="64" customFormat="1" ht="13.5" spans="5:5">
      <c r="E11911" s="126"/>
    </row>
    <row r="11912" s="64" customFormat="1" ht="13.5" spans="5:5">
      <c r="E11912" s="126"/>
    </row>
    <row r="11913" s="64" customFormat="1" ht="13.5" spans="5:5">
      <c r="E11913" s="126"/>
    </row>
    <row r="11914" s="64" customFormat="1" ht="13.5" spans="5:5">
      <c r="E11914" s="126"/>
    </row>
    <row r="11915" s="64" customFormat="1" ht="13.5" spans="5:5">
      <c r="E11915" s="126"/>
    </row>
    <row r="11916" s="64" customFormat="1" ht="13.5" spans="5:5">
      <c r="E11916" s="126"/>
    </row>
    <row r="11917" s="64" customFormat="1" ht="13.5" spans="5:5">
      <c r="E11917" s="126"/>
    </row>
    <row r="11918" s="64" customFormat="1" ht="13.5" spans="5:5">
      <c r="E11918" s="126"/>
    </row>
    <row r="11919" s="64" customFormat="1" ht="13.5" spans="5:5">
      <c r="E11919" s="126"/>
    </row>
    <row r="11920" s="64" customFormat="1" ht="13.5" spans="5:5">
      <c r="E11920" s="126"/>
    </row>
    <row r="11921" s="64" customFormat="1" ht="13.5" spans="5:5">
      <c r="E11921" s="126"/>
    </row>
    <row r="11922" s="64" customFormat="1" ht="13.5" spans="5:5">
      <c r="E11922" s="126"/>
    </row>
    <row r="11923" s="64" customFormat="1" ht="13.5" spans="5:5">
      <c r="E11923" s="126"/>
    </row>
    <row r="11924" s="64" customFormat="1" ht="13.5" spans="5:5">
      <c r="E11924" s="126"/>
    </row>
    <row r="11925" s="64" customFormat="1" ht="13.5" spans="5:5">
      <c r="E11925" s="126"/>
    </row>
    <row r="11926" s="64" customFormat="1" ht="13.5" spans="5:5">
      <c r="E11926" s="126"/>
    </row>
    <row r="11927" s="64" customFormat="1" ht="13.5" spans="5:5">
      <c r="E11927" s="126"/>
    </row>
    <row r="11928" s="64" customFormat="1" ht="13.5" spans="5:5">
      <c r="E11928" s="126"/>
    </row>
    <row r="11929" s="64" customFormat="1" ht="13.5" spans="5:5">
      <c r="E11929" s="126"/>
    </row>
    <row r="11930" s="64" customFormat="1" ht="13.5" spans="5:5">
      <c r="E11930" s="126"/>
    </row>
    <row r="11931" s="64" customFormat="1" ht="13.5" spans="5:5">
      <c r="E11931" s="126"/>
    </row>
    <row r="11932" s="64" customFormat="1" ht="13.5" spans="5:5">
      <c r="E11932" s="126"/>
    </row>
    <row r="11933" s="64" customFormat="1" ht="13.5" spans="5:5">
      <c r="E11933" s="126"/>
    </row>
    <row r="11934" s="64" customFormat="1" ht="13.5" spans="5:5">
      <c r="E11934" s="126"/>
    </row>
    <row r="11935" s="64" customFormat="1" ht="13.5" spans="5:5">
      <c r="E11935" s="126"/>
    </row>
    <row r="11936" s="64" customFormat="1" ht="13.5" spans="5:5">
      <c r="E11936" s="126"/>
    </row>
    <row r="11937" s="64" customFormat="1" ht="13.5" spans="5:5">
      <c r="E11937" s="126"/>
    </row>
    <row r="11938" s="64" customFormat="1" ht="13.5" spans="5:5">
      <c r="E11938" s="126"/>
    </row>
    <row r="11939" s="64" customFormat="1" ht="13.5" spans="5:5">
      <c r="E11939" s="126"/>
    </row>
    <row r="11940" s="64" customFormat="1" ht="13.5" spans="5:5">
      <c r="E11940" s="126"/>
    </row>
    <row r="11941" s="64" customFormat="1" ht="13.5" spans="5:5">
      <c r="E11941" s="126"/>
    </row>
    <row r="11942" s="64" customFormat="1" ht="13.5" spans="5:5">
      <c r="E11942" s="126"/>
    </row>
    <row r="11943" s="64" customFormat="1" ht="13.5" spans="5:5">
      <c r="E11943" s="126"/>
    </row>
    <row r="11944" s="64" customFormat="1" ht="13.5" spans="5:5">
      <c r="E11944" s="126"/>
    </row>
    <row r="11945" s="64" customFormat="1" ht="13.5" spans="5:5">
      <c r="E11945" s="126"/>
    </row>
    <row r="11946" s="64" customFormat="1" ht="13.5" spans="5:5">
      <c r="E11946" s="126"/>
    </row>
    <row r="11947" s="64" customFormat="1" ht="13.5" spans="5:5">
      <c r="E11947" s="126"/>
    </row>
    <row r="11948" s="64" customFormat="1" ht="13.5" spans="5:5">
      <c r="E11948" s="126"/>
    </row>
    <row r="11949" s="64" customFormat="1" ht="13.5" spans="5:5">
      <c r="E11949" s="126"/>
    </row>
    <row r="11950" s="64" customFormat="1" ht="13.5" spans="5:5">
      <c r="E11950" s="126"/>
    </row>
    <row r="11951" s="64" customFormat="1" ht="13.5" spans="5:5">
      <c r="E11951" s="126"/>
    </row>
    <row r="11952" s="64" customFormat="1" ht="13.5" spans="5:5">
      <c r="E11952" s="126"/>
    </row>
    <row r="11953" s="64" customFormat="1" ht="13.5" spans="5:5">
      <c r="E11953" s="126"/>
    </row>
    <row r="11954" s="64" customFormat="1" ht="13.5" spans="5:5">
      <c r="E11954" s="126"/>
    </row>
    <row r="11955" s="64" customFormat="1" ht="13.5" spans="5:5">
      <c r="E11955" s="126"/>
    </row>
    <row r="11956" s="64" customFormat="1" ht="13.5" spans="5:5">
      <c r="E11956" s="126"/>
    </row>
    <row r="11957" s="64" customFormat="1" ht="13.5" spans="5:5">
      <c r="E11957" s="126"/>
    </row>
    <row r="11958" s="64" customFormat="1" ht="13.5" spans="5:5">
      <c r="E11958" s="126"/>
    </row>
    <row r="11959" s="64" customFormat="1" ht="13.5" spans="5:5">
      <c r="E11959" s="126"/>
    </row>
    <row r="11960" s="64" customFormat="1" ht="13.5" spans="5:5">
      <c r="E11960" s="126"/>
    </row>
    <row r="11961" s="64" customFormat="1" ht="13.5" spans="5:5">
      <c r="E11961" s="126"/>
    </row>
    <row r="11962" s="64" customFormat="1" ht="13.5" spans="5:5">
      <c r="E11962" s="126"/>
    </row>
    <row r="11963" s="64" customFormat="1" ht="13.5" spans="5:5">
      <c r="E11963" s="126"/>
    </row>
    <row r="11964" s="64" customFormat="1" ht="13.5" spans="5:5">
      <c r="E11964" s="126"/>
    </row>
    <row r="11965" s="64" customFormat="1" ht="13.5" spans="5:5">
      <c r="E11965" s="126"/>
    </row>
    <row r="11966" s="64" customFormat="1" ht="13.5" spans="5:5">
      <c r="E11966" s="126"/>
    </row>
    <row r="11967" s="64" customFormat="1" ht="13.5" spans="5:5">
      <c r="E11967" s="126"/>
    </row>
    <row r="11968" s="64" customFormat="1" ht="13.5" spans="5:5">
      <c r="E11968" s="126"/>
    </row>
    <row r="11969" s="64" customFormat="1" ht="13.5" spans="5:5">
      <c r="E11969" s="126"/>
    </row>
    <row r="11970" s="64" customFormat="1" ht="13.5" spans="5:5">
      <c r="E11970" s="126"/>
    </row>
    <row r="11971" s="64" customFormat="1" ht="13.5" spans="5:5">
      <c r="E11971" s="126"/>
    </row>
    <row r="11972" s="64" customFormat="1" ht="13.5" spans="5:5">
      <c r="E11972" s="126"/>
    </row>
    <row r="11973" s="64" customFormat="1" ht="13.5" spans="5:5">
      <c r="E11973" s="126"/>
    </row>
    <row r="11974" s="64" customFormat="1" ht="13.5" spans="5:5">
      <c r="E11974" s="126"/>
    </row>
    <row r="11975" s="64" customFormat="1" ht="13.5" spans="5:5">
      <c r="E11975" s="126"/>
    </row>
    <row r="11976" s="64" customFormat="1" ht="13.5" spans="5:5">
      <c r="E11976" s="126"/>
    </row>
    <row r="11977" s="64" customFormat="1" ht="13.5" spans="5:5">
      <c r="E11977" s="126"/>
    </row>
    <row r="11978" s="64" customFormat="1" ht="13.5" spans="5:5">
      <c r="E11978" s="126"/>
    </row>
    <row r="11979" s="64" customFormat="1" ht="13.5" spans="5:5">
      <c r="E11979" s="126"/>
    </row>
    <row r="11980" s="64" customFormat="1" ht="13.5" spans="5:5">
      <c r="E11980" s="126"/>
    </row>
    <row r="11981" s="64" customFormat="1" ht="13.5" spans="5:5">
      <c r="E11981" s="126"/>
    </row>
    <row r="11982" s="64" customFormat="1" ht="13.5" spans="5:5">
      <c r="E11982" s="126"/>
    </row>
    <row r="11983" s="64" customFormat="1" ht="13.5" spans="5:5">
      <c r="E11983" s="126"/>
    </row>
    <row r="11984" s="64" customFormat="1" ht="13.5" spans="5:5">
      <c r="E11984" s="126"/>
    </row>
    <row r="11985" s="64" customFormat="1" ht="13.5" spans="5:5">
      <c r="E11985" s="126"/>
    </row>
    <row r="11986" s="64" customFormat="1" ht="13.5" spans="5:5">
      <c r="E11986" s="126"/>
    </row>
    <row r="11987" s="64" customFormat="1" ht="13.5" spans="5:5">
      <c r="E11987" s="126"/>
    </row>
    <row r="11988" s="64" customFormat="1" ht="13.5" spans="5:5">
      <c r="E11988" s="126"/>
    </row>
    <row r="11989" s="64" customFormat="1" ht="13.5" spans="5:5">
      <c r="E11989" s="126"/>
    </row>
    <row r="11990" s="64" customFormat="1" ht="13.5" spans="5:5">
      <c r="E11990" s="126"/>
    </row>
    <row r="11991" s="64" customFormat="1" ht="13.5" spans="5:5">
      <c r="E11991" s="126"/>
    </row>
    <row r="11992" s="64" customFormat="1" ht="13.5" spans="5:5">
      <c r="E11992" s="126"/>
    </row>
    <row r="11993" s="64" customFormat="1" ht="13.5" spans="5:5">
      <c r="E11993" s="126"/>
    </row>
    <row r="11994" s="64" customFormat="1" ht="13.5" spans="5:5">
      <c r="E11994" s="126"/>
    </row>
    <row r="11995" s="64" customFormat="1" ht="13.5" spans="5:5">
      <c r="E11995" s="126"/>
    </row>
    <row r="11996" s="64" customFormat="1" ht="13.5" spans="5:5">
      <c r="E11996" s="126"/>
    </row>
    <row r="11997" s="64" customFormat="1" ht="13.5" spans="5:5">
      <c r="E11997" s="126"/>
    </row>
    <row r="11998" s="64" customFormat="1" ht="13.5" spans="5:5">
      <c r="E11998" s="126"/>
    </row>
    <row r="11999" s="64" customFormat="1" ht="13.5" spans="5:5">
      <c r="E11999" s="126"/>
    </row>
    <row r="12000" s="64" customFormat="1" ht="13.5" spans="5:5">
      <c r="E12000" s="126"/>
    </row>
    <row r="12001" s="64" customFormat="1" ht="13.5" spans="5:5">
      <c r="E12001" s="126"/>
    </row>
    <row r="12002" s="64" customFormat="1" ht="13.5" spans="5:5">
      <c r="E12002" s="126"/>
    </row>
    <row r="12003" s="64" customFormat="1" ht="13.5" spans="5:5">
      <c r="E12003" s="126"/>
    </row>
    <row r="12004" s="64" customFormat="1" ht="13.5" spans="5:5">
      <c r="E12004" s="126"/>
    </row>
    <row r="12005" s="64" customFormat="1" ht="13.5" spans="5:5">
      <c r="E12005" s="126"/>
    </row>
    <row r="12006" s="64" customFormat="1" ht="13.5" spans="5:5">
      <c r="E12006" s="126"/>
    </row>
    <row r="12007" s="64" customFormat="1" ht="13.5" spans="5:5">
      <c r="E12007" s="126"/>
    </row>
    <row r="12008" s="64" customFormat="1" ht="13.5" spans="5:5">
      <c r="E12008" s="126"/>
    </row>
    <row r="12009" s="64" customFormat="1" ht="13.5" spans="5:5">
      <c r="E12009" s="126"/>
    </row>
    <row r="12010" s="64" customFormat="1" ht="13.5" spans="5:5">
      <c r="E12010" s="126"/>
    </row>
    <row r="12011" s="64" customFormat="1" ht="13.5" spans="5:5">
      <c r="E12011" s="126"/>
    </row>
    <row r="12012" s="64" customFormat="1" ht="13.5" spans="5:5">
      <c r="E12012" s="126"/>
    </row>
    <row r="12013" s="64" customFormat="1" ht="13.5" spans="5:5">
      <c r="E12013" s="126"/>
    </row>
    <row r="12014" s="64" customFormat="1" ht="13.5" spans="5:5">
      <c r="E12014" s="126"/>
    </row>
    <row r="12015" s="64" customFormat="1" ht="13.5" spans="5:5">
      <c r="E12015" s="126"/>
    </row>
    <row r="12016" s="64" customFormat="1" ht="13.5" spans="5:5">
      <c r="E12016" s="126"/>
    </row>
    <row r="12017" s="64" customFormat="1" ht="13.5" spans="5:5">
      <c r="E12017" s="126"/>
    </row>
    <row r="12018" s="64" customFormat="1" ht="13.5" spans="5:5">
      <c r="E12018" s="126"/>
    </row>
    <row r="12019" s="64" customFormat="1" ht="13.5" spans="5:5">
      <c r="E12019" s="126"/>
    </row>
    <row r="12020" s="64" customFormat="1" ht="13.5" spans="5:5">
      <c r="E12020" s="126"/>
    </row>
    <row r="12021" s="64" customFormat="1" ht="13.5" spans="5:5">
      <c r="E12021" s="126"/>
    </row>
    <row r="12022" s="64" customFormat="1" ht="13.5" spans="5:5">
      <c r="E12022" s="126"/>
    </row>
    <row r="12023" s="64" customFormat="1" ht="13.5" spans="5:5">
      <c r="E12023" s="126"/>
    </row>
    <row r="12024" s="64" customFormat="1" ht="13.5" spans="5:5">
      <c r="E12024" s="126"/>
    </row>
    <row r="12025" s="64" customFormat="1" ht="13.5" spans="5:5">
      <c r="E12025" s="126"/>
    </row>
    <row r="12026" s="64" customFormat="1" ht="13.5" spans="5:5">
      <c r="E12026" s="126"/>
    </row>
    <row r="12027" s="64" customFormat="1" ht="13.5" spans="5:5">
      <c r="E12027" s="126"/>
    </row>
    <row r="12028" s="64" customFormat="1" ht="13.5" spans="5:5">
      <c r="E12028" s="126"/>
    </row>
    <row r="12029" s="64" customFormat="1" ht="13.5" spans="5:5">
      <c r="E12029" s="126"/>
    </row>
    <row r="12030" s="64" customFormat="1" ht="13.5" spans="5:5">
      <c r="E12030" s="126"/>
    </row>
    <row r="12031" s="64" customFormat="1" ht="13.5" spans="5:5">
      <c r="E12031" s="126"/>
    </row>
    <row r="12032" s="64" customFormat="1" ht="13.5" spans="5:5">
      <c r="E12032" s="126"/>
    </row>
    <row r="12033" s="64" customFormat="1" ht="13.5" spans="5:5">
      <c r="E12033" s="126"/>
    </row>
    <row r="12034" s="64" customFormat="1" ht="13.5" spans="5:5">
      <c r="E12034" s="126"/>
    </row>
    <row r="12035" s="64" customFormat="1" ht="13.5" spans="5:5">
      <c r="E12035" s="126"/>
    </row>
    <row r="12036" s="64" customFormat="1" ht="13.5" spans="5:5">
      <c r="E12036" s="126"/>
    </row>
    <row r="12037" s="64" customFormat="1" ht="13.5" spans="5:5">
      <c r="E12037" s="126"/>
    </row>
    <row r="12038" s="64" customFormat="1" ht="13.5" spans="5:5">
      <c r="E12038" s="126"/>
    </row>
    <row r="12039" s="64" customFormat="1" ht="13.5" spans="5:5">
      <c r="E12039" s="126"/>
    </row>
    <row r="12040" s="64" customFormat="1" ht="13.5" spans="5:5">
      <c r="E12040" s="126"/>
    </row>
    <row r="12041" s="64" customFormat="1" ht="13.5" spans="5:5">
      <c r="E12041" s="126"/>
    </row>
    <row r="12042" s="64" customFormat="1" ht="13.5" spans="5:5">
      <c r="E12042" s="126"/>
    </row>
    <row r="12043" s="64" customFormat="1" ht="13.5" spans="5:5">
      <c r="E12043" s="126"/>
    </row>
    <row r="12044" s="64" customFormat="1" ht="13.5" spans="5:5">
      <c r="E12044" s="126"/>
    </row>
    <row r="12045" s="64" customFormat="1" ht="13.5" spans="5:5">
      <c r="E12045" s="126"/>
    </row>
    <row r="12046" s="64" customFormat="1" ht="13.5" spans="5:5">
      <c r="E12046" s="126"/>
    </row>
    <row r="12047" s="64" customFormat="1" ht="13.5" spans="5:5">
      <c r="E12047" s="126"/>
    </row>
    <row r="12048" s="64" customFormat="1" ht="13.5" spans="5:5">
      <c r="E12048" s="126"/>
    </row>
    <row r="12049" s="64" customFormat="1" ht="13.5" spans="5:5">
      <c r="E12049" s="126"/>
    </row>
    <row r="12050" s="64" customFormat="1" ht="13.5" spans="5:5">
      <c r="E12050" s="126"/>
    </row>
    <row r="12051" s="64" customFormat="1" ht="13.5" spans="5:5">
      <c r="E12051" s="126"/>
    </row>
    <row r="12052" s="64" customFormat="1" ht="13.5" spans="5:5">
      <c r="E12052" s="126"/>
    </row>
    <row r="12053" s="64" customFormat="1" ht="13.5" spans="5:5">
      <c r="E12053" s="126"/>
    </row>
    <row r="12054" s="64" customFormat="1" ht="13.5" spans="5:5">
      <c r="E12054" s="126"/>
    </row>
    <row r="12055" s="64" customFormat="1" ht="13.5" spans="5:5">
      <c r="E12055" s="126"/>
    </row>
    <row r="12056" s="64" customFormat="1" ht="13.5" spans="5:5">
      <c r="E12056" s="126"/>
    </row>
    <row r="12057" s="64" customFormat="1" ht="13.5" spans="5:5">
      <c r="E12057" s="126"/>
    </row>
    <row r="12058" s="64" customFormat="1" ht="13.5" spans="5:5">
      <c r="E12058" s="126"/>
    </row>
    <row r="12059" s="64" customFormat="1" ht="13.5" spans="5:5">
      <c r="E12059" s="126"/>
    </row>
    <row r="12060" s="64" customFormat="1" ht="13.5" spans="5:5">
      <c r="E12060" s="126"/>
    </row>
    <row r="12061" s="64" customFormat="1" ht="13.5" spans="5:5">
      <c r="E12061" s="126"/>
    </row>
    <row r="12062" s="64" customFormat="1" ht="13.5" spans="5:5">
      <c r="E12062" s="126"/>
    </row>
    <row r="12063" s="64" customFormat="1" ht="13.5" spans="5:5">
      <c r="E12063" s="126"/>
    </row>
    <row r="12064" s="64" customFormat="1" ht="13.5" spans="5:5">
      <c r="E12064" s="126"/>
    </row>
    <row r="12065" s="64" customFormat="1" ht="13.5" spans="5:5">
      <c r="E12065" s="126"/>
    </row>
    <row r="12066" s="64" customFormat="1" ht="13.5" spans="5:5">
      <c r="E12066" s="126"/>
    </row>
    <row r="12067" s="64" customFormat="1" ht="13.5" spans="5:5">
      <c r="E12067" s="126"/>
    </row>
    <row r="12068" s="64" customFormat="1" ht="13.5" spans="5:5">
      <c r="E12068" s="126"/>
    </row>
    <row r="12069" s="64" customFormat="1" ht="13.5" spans="5:5">
      <c r="E12069" s="126"/>
    </row>
    <row r="12070" s="64" customFormat="1" ht="13.5" spans="5:5">
      <c r="E12070" s="126"/>
    </row>
    <row r="12071" s="64" customFormat="1" ht="13.5" spans="5:5">
      <c r="E12071" s="126"/>
    </row>
    <row r="12072" s="64" customFormat="1" ht="13.5" spans="5:5">
      <c r="E12072" s="126"/>
    </row>
    <row r="12073" s="64" customFormat="1" ht="13.5" spans="5:5">
      <c r="E12073" s="126"/>
    </row>
    <row r="12074" s="64" customFormat="1" ht="13.5" spans="5:5">
      <c r="E12074" s="126"/>
    </row>
    <row r="12075" s="64" customFormat="1" ht="13.5" spans="5:5">
      <c r="E12075" s="126"/>
    </row>
    <row r="12076" s="64" customFormat="1" ht="13.5" spans="5:5">
      <c r="E12076" s="126"/>
    </row>
    <row r="12077" s="64" customFormat="1" ht="13.5" spans="5:5">
      <c r="E12077" s="126"/>
    </row>
    <row r="12078" s="64" customFormat="1" ht="13.5" spans="5:5">
      <c r="E12078" s="126"/>
    </row>
    <row r="12079" s="64" customFormat="1" ht="13.5" spans="5:5">
      <c r="E12079" s="126"/>
    </row>
    <row r="12080" s="64" customFormat="1" ht="13.5" spans="5:5">
      <c r="E12080" s="126"/>
    </row>
    <row r="12081" s="64" customFormat="1" ht="13.5" spans="5:5">
      <c r="E12081" s="126"/>
    </row>
    <row r="12082" s="64" customFormat="1" ht="13.5" spans="5:5">
      <c r="E12082" s="126"/>
    </row>
    <row r="12083" s="64" customFormat="1" ht="13.5" spans="5:5">
      <c r="E12083" s="126"/>
    </row>
    <row r="12084" s="64" customFormat="1" ht="13.5" spans="5:5">
      <c r="E12084" s="126"/>
    </row>
    <row r="12085" s="64" customFormat="1" ht="13.5" spans="5:5">
      <c r="E12085" s="126"/>
    </row>
    <row r="12086" s="64" customFormat="1" ht="13.5" spans="5:5">
      <c r="E12086" s="126"/>
    </row>
    <row r="12087" s="64" customFormat="1" ht="13.5" spans="5:5">
      <c r="E12087" s="126"/>
    </row>
    <row r="12088" s="64" customFormat="1" ht="13.5" spans="5:5">
      <c r="E12088" s="126"/>
    </row>
    <row r="12089" s="64" customFormat="1" ht="13.5" spans="5:5">
      <c r="E12089" s="126"/>
    </row>
    <row r="12090" s="64" customFormat="1" ht="13.5" spans="5:5">
      <c r="E12090" s="126"/>
    </row>
    <row r="12091" s="64" customFormat="1" ht="13.5" spans="5:5">
      <c r="E12091" s="126"/>
    </row>
    <row r="12092" s="64" customFormat="1" ht="13.5" spans="5:5">
      <c r="E12092" s="126"/>
    </row>
    <row r="12093" s="64" customFormat="1" ht="13.5" spans="5:5">
      <c r="E12093" s="126"/>
    </row>
    <row r="12094" s="64" customFormat="1" ht="13.5" spans="5:5">
      <c r="E12094" s="126"/>
    </row>
    <row r="12095" s="64" customFormat="1" ht="13.5" spans="5:5">
      <c r="E12095" s="126"/>
    </row>
    <row r="12096" s="64" customFormat="1" ht="13.5" spans="5:5">
      <c r="E12096" s="126"/>
    </row>
    <row r="12097" s="64" customFormat="1" ht="13.5" spans="5:5">
      <c r="E12097" s="126"/>
    </row>
    <row r="12098" s="64" customFormat="1" ht="13.5" spans="5:5">
      <c r="E12098" s="126"/>
    </row>
    <row r="12099" s="64" customFormat="1" ht="13.5" spans="5:5">
      <c r="E12099" s="126"/>
    </row>
    <row r="12100" s="64" customFormat="1" ht="13.5" spans="5:5">
      <c r="E12100" s="126"/>
    </row>
    <row r="12101" s="64" customFormat="1" ht="13.5" spans="5:5">
      <c r="E12101" s="126"/>
    </row>
    <row r="12102" s="64" customFormat="1" ht="13.5" spans="5:5">
      <c r="E12102" s="126"/>
    </row>
    <row r="12103" s="64" customFormat="1" ht="13.5" spans="5:5">
      <c r="E12103" s="126"/>
    </row>
    <row r="12104" s="64" customFormat="1" ht="13.5" spans="5:5">
      <c r="E12104" s="126"/>
    </row>
    <row r="12105" s="64" customFormat="1" ht="13.5" spans="5:5">
      <c r="E12105" s="126"/>
    </row>
    <row r="12106" s="64" customFormat="1" ht="13.5" spans="5:5">
      <c r="E12106" s="126"/>
    </row>
    <row r="12107" s="64" customFormat="1" ht="13.5" spans="5:5">
      <c r="E12107" s="126"/>
    </row>
    <row r="12108" s="64" customFormat="1" ht="13.5" spans="5:5">
      <c r="E12108" s="126"/>
    </row>
    <row r="12109" s="64" customFormat="1" ht="13.5" spans="5:5">
      <c r="E12109" s="126"/>
    </row>
    <row r="12110" s="64" customFormat="1" ht="13.5" spans="5:5">
      <c r="E12110" s="126"/>
    </row>
    <row r="12111" s="64" customFormat="1" ht="13.5" spans="5:5">
      <c r="E12111" s="126"/>
    </row>
    <row r="12112" s="64" customFormat="1" ht="13.5" spans="5:5">
      <c r="E12112" s="126"/>
    </row>
    <row r="12113" s="64" customFormat="1" ht="13.5" spans="5:5">
      <c r="E12113" s="126"/>
    </row>
    <row r="12114" s="64" customFormat="1" ht="13.5" spans="5:5">
      <c r="E12114" s="126"/>
    </row>
    <row r="12115" s="64" customFormat="1" ht="13.5" spans="5:5">
      <c r="E12115" s="126"/>
    </row>
    <row r="12116" s="64" customFormat="1" ht="13.5" spans="5:5">
      <c r="E12116" s="126"/>
    </row>
    <row r="12117" s="64" customFormat="1" ht="13.5" spans="5:5">
      <c r="E12117" s="126"/>
    </row>
    <row r="12118" s="64" customFormat="1" ht="13.5" spans="5:5">
      <c r="E12118" s="126"/>
    </row>
    <row r="12119" s="64" customFormat="1" ht="13.5" spans="5:5">
      <c r="E12119" s="126"/>
    </row>
    <row r="12120" s="64" customFormat="1" ht="13.5" spans="5:5">
      <c r="E12120" s="126"/>
    </row>
    <row r="12121" s="64" customFormat="1" ht="13.5" spans="5:5">
      <c r="E12121" s="126"/>
    </row>
    <row r="12122" s="64" customFormat="1" ht="13.5" spans="5:5">
      <c r="E12122" s="126"/>
    </row>
    <row r="12123" s="64" customFormat="1" ht="13.5" spans="5:5">
      <c r="E12123" s="126"/>
    </row>
    <row r="12124" s="64" customFormat="1" ht="13.5" spans="5:5">
      <c r="E12124" s="126"/>
    </row>
    <row r="12125" s="64" customFormat="1" ht="13.5" spans="5:5">
      <c r="E12125" s="126"/>
    </row>
    <row r="12126" s="64" customFormat="1" ht="13.5" spans="5:5">
      <c r="E12126" s="126"/>
    </row>
    <row r="12127" s="64" customFormat="1" ht="13.5" spans="5:5">
      <c r="E12127" s="126"/>
    </row>
    <row r="12128" s="64" customFormat="1" ht="13.5" spans="5:5">
      <c r="E12128" s="126"/>
    </row>
    <row r="12129" s="64" customFormat="1" ht="13.5" spans="5:5">
      <c r="E12129" s="126"/>
    </row>
    <row r="12130" s="64" customFormat="1" ht="13.5" spans="5:5">
      <c r="E12130" s="126"/>
    </row>
    <row r="12131" s="64" customFormat="1" ht="13.5" spans="5:5">
      <c r="E12131" s="126"/>
    </row>
    <row r="12132" s="64" customFormat="1" ht="13.5" spans="5:5">
      <c r="E12132" s="126"/>
    </row>
    <row r="12133" s="64" customFormat="1" ht="13.5" spans="5:5">
      <c r="E12133" s="126"/>
    </row>
    <row r="12134" s="64" customFormat="1" ht="13.5" spans="5:5">
      <c r="E12134" s="126"/>
    </row>
    <row r="12135" s="64" customFormat="1" ht="13.5" spans="5:5">
      <c r="E12135" s="126"/>
    </row>
    <row r="12136" s="64" customFormat="1" ht="13.5" spans="5:5">
      <c r="E12136" s="126"/>
    </row>
    <row r="12137" s="64" customFormat="1" ht="13.5" spans="5:5">
      <c r="E12137" s="126"/>
    </row>
    <row r="12138" s="64" customFormat="1" ht="13.5" spans="5:5">
      <c r="E12138" s="126"/>
    </row>
    <row r="12139" s="64" customFormat="1" ht="13.5" spans="5:5">
      <c r="E12139" s="126"/>
    </row>
    <row r="12140" s="64" customFormat="1" ht="13.5" spans="5:5">
      <c r="E12140" s="126"/>
    </row>
    <row r="12141" s="64" customFormat="1" ht="13.5" spans="5:5">
      <c r="E12141" s="126"/>
    </row>
    <row r="12142" s="64" customFormat="1" ht="13.5" spans="5:5">
      <c r="E12142" s="126"/>
    </row>
    <row r="12143" s="64" customFormat="1" ht="13.5" spans="5:5">
      <c r="E12143" s="126"/>
    </row>
    <row r="12144" s="64" customFormat="1" ht="13.5" spans="5:5">
      <c r="E12144" s="126"/>
    </row>
    <row r="12145" s="64" customFormat="1" ht="13.5" spans="5:5">
      <c r="E12145" s="126"/>
    </row>
    <row r="12146" s="64" customFormat="1" ht="13.5" spans="5:5">
      <c r="E12146" s="126"/>
    </row>
    <row r="12147" s="64" customFormat="1" ht="13.5" spans="5:5">
      <c r="E12147" s="126"/>
    </row>
    <row r="12148" s="64" customFormat="1" ht="13.5" spans="5:5">
      <c r="E12148" s="126"/>
    </row>
    <row r="12149" s="64" customFormat="1" ht="13.5" spans="5:5">
      <c r="E12149" s="126"/>
    </row>
    <row r="12150" s="64" customFormat="1" ht="13.5" spans="5:5">
      <c r="E12150" s="126"/>
    </row>
    <row r="12151" s="64" customFormat="1" ht="13.5" spans="5:5">
      <c r="E12151" s="126"/>
    </row>
    <row r="12152" s="64" customFormat="1" ht="13.5" spans="5:5">
      <c r="E12152" s="126"/>
    </row>
    <row r="12153" s="64" customFormat="1" ht="13.5" spans="5:5">
      <c r="E12153" s="126"/>
    </row>
    <row r="12154" s="64" customFormat="1" ht="13.5" spans="5:5">
      <c r="E12154" s="126"/>
    </row>
    <row r="12155" s="64" customFormat="1" ht="13.5" spans="5:5">
      <c r="E12155" s="126"/>
    </row>
    <row r="12156" s="64" customFormat="1" ht="13.5" spans="5:5">
      <c r="E12156" s="126"/>
    </row>
    <row r="12157" s="64" customFormat="1" ht="13.5" spans="5:5">
      <c r="E12157" s="126"/>
    </row>
    <row r="12158" s="64" customFormat="1" ht="13.5" spans="5:5">
      <c r="E12158" s="126"/>
    </row>
    <row r="12159" s="64" customFormat="1" ht="13.5" spans="5:5">
      <c r="E12159" s="126"/>
    </row>
    <row r="12160" s="64" customFormat="1" ht="13.5" spans="5:5">
      <c r="E12160" s="126"/>
    </row>
    <row r="12161" s="64" customFormat="1" ht="13.5" spans="5:5">
      <c r="E12161" s="126"/>
    </row>
    <row r="12162" s="64" customFormat="1" ht="13.5" spans="5:5">
      <c r="E12162" s="126"/>
    </row>
    <row r="12163" s="64" customFormat="1" ht="13.5" spans="5:5">
      <c r="E12163" s="126"/>
    </row>
    <row r="12164" s="64" customFormat="1" ht="13.5" spans="5:5">
      <c r="E12164" s="126"/>
    </row>
    <row r="12165" s="64" customFormat="1" ht="13.5" spans="5:5">
      <c r="E12165" s="126"/>
    </row>
    <row r="12166" s="64" customFormat="1" ht="13.5" spans="5:5">
      <c r="E12166" s="126"/>
    </row>
    <row r="12167" s="64" customFormat="1" ht="13.5" spans="5:5">
      <c r="E12167" s="126"/>
    </row>
    <row r="12168" s="64" customFormat="1" ht="13.5" spans="5:5">
      <c r="E12168" s="126"/>
    </row>
    <row r="12169" s="64" customFormat="1" ht="13.5" spans="5:5">
      <c r="E12169" s="126"/>
    </row>
    <row r="12170" s="64" customFormat="1" ht="13.5" spans="5:5">
      <c r="E12170" s="126"/>
    </row>
    <row r="12171" s="64" customFormat="1" ht="13.5" spans="5:5">
      <c r="E12171" s="126"/>
    </row>
    <row r="12172" s="64" customFormat="1" ht="13.5" spans="5:5">
      <c r="E12172" s="126"/>
    </row>
    <row r="12173" s="64" customFormat="1" ht="13.5" spans="5:5">
      <c r="E12173" s="126"/>
    </row>
    <row r="12174" s="64" customFormat="1" ht="13.5" spans="5:5">
      <c r="E12174" s="126"/>
    </row>
    <row r="12175" s="64" customFormat="1" ht="13.5" spans="5:5">
      <c r="E12175" s="126"/>
    </row>
    <row r="12176" s="64" customFormat="1" ht="13.5" spans="5:5">
      <c r="E12176" s="126"/>
    </row>
    <row r="12177" s="64" customFormat="1" ht="13.5" spans="5:5">
      <c r="E12177" s="126"/>
    </row>
    <row r="12178" s="64" customFormat="1" ht="13.5" spans="5:5">
      <c r="E12178" s="126"/>
    </row>
    <row r="12179" s="64" customFormat="1" ht="13.5" spans="5:5">
      <c r="E12179" s="126"/>
    </row>
    <row r="12180" s="64" customFormat="1" ht="13.5" spans="5:5">
      <c r="E12180" s="126"/>
    </row>
    <row r="12181" s="64" customFormat="1" ht="13.5" spans="5:5">
      <c r="E12181" s="126"/>
    </row>
    <row r="12182" s="64" customFormat="1" ht="13.5" spans="5:5">
      <c r="E12182" s="126"/>
    </row>
    <row r="12183" s="64" customFormat="1" ht="13.5" spans="5:5">
      <c r="E12183" s="126"/>
    </row>
    <row r="12184" s="64" customFormat="1" ht="13.5" spans="5:5">
      <c r="E12184" s="126"/>
    </row>
    <row r="12185" s="64" customFormat="1" ht="13.5" spans="5:5">
      <c r="E12185" s="126"/>
    </row>
    <row r="12186" s="64" customFormat="1" ht="13.5" spans="5:5">
      <c r="E12186" s="126"/>
    </row>
    <row r="12187" s="64" customFormat="1" ht="13.5" spans="5:5">
      <c r="E12187" s="126"/>
    </row>
    <row r="12188" s="64" customFormat="1" ht="13.5" spans="5:5">
      <c r="E12188" s="126"/>
    </row>
    <row r="12189" s="64" customFormat="1" ht="13.5" spans="5:5">
      <c r="E12189" s="126"/>
    </row>
    <row r="12190" s="64" customFormat="1" ht="13.5" spans="5:5">
      <c r="E12190" s="126"/>
    </row>
    <row r="12191" s="64" customFormat="1" ht="13.5" spans="5:5">
      <c r="E12191" s="126"/>
    </row>
    <row r="12192" s="64" customFormat="1" ht="13.5" spans="5:5">
      <c r="E12192" s="126"/>
    </row>
    <row r="12193" s="64" customFormat="1" ht="13.5" spans="5:5">
      <c r="E12193" s="126"/>
    </row>
    <row r="12194" s="64" customFormat="1" ht="13.5" spans="5:5">
      <c r="E12194" s="126"/>
    </row>
    <row r="12195" s="64" customFormat="1" ht="13.5" spans="5:5">
      <c r="E12195" s="126"/>
    </row>
    <row r="12196" s="64" customFormat="1" ht="13.5" spans="5:5">
      <c r="E12196" s="126"/>
    </row>
    <row r="12197" s="64" customFormat="1" ht="13.5" spans="5:5">
      <c r="E12197" s="126"/>
    </row>
    <row r="12198" s="64" customFormat="1" ht="13.5" spans="5:5">
      <c r="E12198" s="126"/>
    </row>
    <row r="12199" s="64" customFormat="1" ht="13.5" spans="5:5">
      <c r="E12199" s="126"/>
    </row>
    <row r="12200" s="64" customFormat="1" ht="13.5" spans="5:5">
      <c r="E12200" s="126"/>
    </row>
    <row r="12201" s="64" customFormat="1" ht="13.5" spans="5:5">
      <c r="E12201" s="126"/>
    </row>
    <row r="12202" s="64" customFormat="1" ht="13.5" spans="5:5">
      <c r="E12202" s="126"/>
    </row>
    <row r="12203" s="64" customFormat="1" ht="13.5" spans="5:5">
      <c r="E12203" s="126"/>
    </row>
    <row r="12204" s="64" customFormat="1" ht="13.5" spans="5:5">
      <c r="E12204" s="126"/>
    </row>
    <row r="12205" s="64" customFormat="1" ht="13.5" spans="5:5">
      <c r="E12205" s="126"/>
    </row>
    <row r="12206" s="64" customFormat="1" ht="13.5" spans="5:5">
      <c r="E12206" s="126"/>
    </row>
    <row r="12207" s="64" customFormat="1" ht="13.5" spans="5:5">
      <c r="E12207" s="126"/>
    </row>
    <row r="12208" s="64" customFormat="1" ht="13.5" spans="5:5">
      <c r="E12208" s="126"/>
    </row>
    <row r="12209" s="64" customFormat="1" ht="13.5" spans="5:5">
      <c r="E12209" s="126"/>
    </row>
    <row r="12210" s="64" customFormat="1" ht="13.5" spans="5:5">
      <c r="E12210" s="126"/>
    </row>
    <row r="12211" s="64" customFormat="1" ht="13.5" spans="5:5">
      <c r="E12211" s="126"/>
    </row>
    <row r="12212" s="64" customFormat="1" ht="13.5" spans="5:5">
      <c r="E12212" s="126"/>
    </row>
    <row r="12213" s="64" customFormat="1" ht="13.5" spans="5:5">
      <c r="E12213" s="126"/>
    </row>
    <row r="12214" s="64" customFormat="1" ht="13.5" spans="5:5">
      <c r="E12214" s="126"/>
    </row>
    <row r="12215" s="64" customFormat="1" ht="13.5" spans="5:5">
      <c r="E12215" s="126"/>
    </row>
    <row r="12216" s="64" customFormat="1" ht="13.5" spans="5:5">
      <c r="E12216" s="126"/>
    </row>
    <row r="12217" s="64" customFormat="1" ht="13.5" spans="5:5">
      <c r="E12217" s="126"/>
    </row>
    <row r="12218" s="64" customFormat="1" ht="13.5" spans="5:5">
      <c r="E12218" s="126"/>
    </row>
    <row r="12219" s="64" customFormat="1" ht="13.5" spans="5:5">
      <c r="E12219" s="126"/>
    </row>
    <row r="12220" s="64" customFormat="1" ht="13.5" spans="5:5">
      <c r="E12220" s="126"/>
    </row>
    <row r="12221" s="64" customFormat="1" ht="13.5" spans="5:5">
      <c r="E12221" s="126"/>
    </row>
    <row r="12222" s="64" customFormat="1" ht="13.5" spans="5:5">
      <c r="E12222" s="126"/>
    </row>
    <row r="12223" s="64" customFormat="1" ht="13.5" spans="5:5">
      <c r="E12223" s="126"/>
    </row>
    <row r="12224" s="64" customFormat="1" ht="13.5" spans="5:5">
      <c r="E12224" s="126"/>
    </row>
    <row r="12225" s="64" customFormat="1" ht="13.5" spans="5:5">
      <c r="E12225" s="126"/>
    </row>
    <row r="12226" s="64" customFormat="1" ht="13.5" spans="5:5">
      <c r="E12226" s="126"/>
    </row>
    <row r="12227" s="64" customFormat="1" ht="13.5" spans="5:5">
      <c r="E12227" s="126"/>
    </row>
    <row r="12228" s="64" customFormat="1" ht="13.5" spans="5:5">
      <c r="E12228" s="126"/>
    </row>
    <row r="12229" s="64" customFormat="1" ht="13.5" spans="5:5">
      <c r="E12229" s="126"/>
    </row>
    <row r="12230" s="64" customFormat="1" ht="13.5" spans="5:5">
      <c r="E12230" s="126"/>
    </row>
    <row r="12231" s="64" customFormat="1" ht="13.5" spans="5:5">
      <c r="E12231" s="126"/>
    </row>
    <row r="12232" s="64" customFormat="1" ht="13.5" spans="5:5">
      <c r="E12232" s="126"/>
    </row>
    <row r="12233" s="64" customFormat="1" ht="13.5" spans="5:5">
      <c r="E12233" s="126"/>
    </row>
    <row r="12234" s="64" customFormat="1" ht="13.5" spans="5:5">
      <c r="E12234" s="126"/>
    </row>
    <row r="12235" s="64" customFormat="1" ht="13.5" spans="5:5">
      <c r="E12235" s="126"/>
    </row>
    <row r="12236" s="64" customFormat="1" ht="13.5" spans="5:5">
      <c r="E12236" s="126"/>
    </row>
    <row r="12237" s="64" customFormat="1" ht="13.5" spans="5:5">
      <c r="E12237" s="126"/>
    </row>
    <row r="12238" s="64" customFormat="1" ht="13.5" spans="5:5">
      <c r="E12238" s="126"/>
    </row>
    <row r="12239" s="64" customFormat="1" ht="13.5" spans="5:5">
      <c r="E12239" s="126"/>
    </row>
    <row r="12240" s="64" customFormat="1" ht="13.5" spans="5:5">
      <c r="E12240" s="126"/>
    </row>
    <row r="12241" s="64" customFormat="1" ht="13.5" spans="5:5">
      <c r="E12241" s="126"/>
    </row>
    <row r="12242" s="64" customFormat="1" ht="13.5" spans="5:5">
      <c r="E12242" s="126"/>
    </row>
    <row r="12243" s="64" customFormat="1" ht="13.5" spans="5:5">
      <c r="E12243" s="126"/>
    </row>
    <row r="12244" s="64" customFormat="1" ht="13.5" spans="5:5">
      <c r="E12244" s="126"/>
    </row>
    <row r="12245" s="64" customFormat="1" ht="13.5" spans="5:5">
      <c r="E12245" s="126"/>
    </row>
    <row r="12246" s="64" customFormat="1" ht="13.5" spans="5:5">
      <c r="E12246" s="126"/>
    </row>
    <row r="12247" s="64" customFormat="1" ht="13.5" spans="5:5">
      <c r="E12247" s="126"/>
    </row>
    <row r="12248" s="64" customFormat="1" ht="13.5" spans="5:5">
      <c r="E12248" s="126"/>
    </row>
    <row r="12249" s="64" customFormat="1" ht="13.5" spans="5:5">
      <c r="E12249" s="126"/>
    </row>
    <row r="12250" s="64" customFormat="1" ht="13.5" spans="5:5">
      <c r="E12250" s="126"/>
    </row>
    <row r="12251" s="64" customFormat="1" ht="13.5" spans="5:5">
      <c r="E12251" s="126"/>
    </row>
    <row r="12252" s="64" customFormat="1" ht="13.5" spans="5:5">
      <c r="E12252" s="126"/>
    </row>
    <row r="12253" s="64" customFormat="1" ht="13.5" spans="5:5">
      <c r="E12253" s="126"/>
    </row>
    <row r="12254" s="64" customFormat="1" ht="13.5" spans="5:5">
      <c r="E12254" s="126"/>
    </row>
    <row r="12255" s="64" customFormat="1" ht="13.5" spans="5:5">
      <c r="E12255" s="126"/>
    </row>
    <row r="12256" s="64" customFormat="1" ht="13.5" spans="5:5">
      <c r="E12256" s="126"/>
    </row>
    <row r="12257" s="64" customFormat="1" ht="13.5" spans="5:5">
      <c r="E12257" s="126"/>
    </row>
    <row r="12258" s="64" customFormat="1" ht="13.5" spans="5:5">
      <c r="E12258" s="126"/>
    </row>
    <row r="12259" s="64" customFormat="1" ht="13.5" spans="5:5">
      <c r="E12259" s="126"/>
    </row>
    <row r="12260" s="64" customFormat="1" ht="13.5" spans="5:5">
      <c r="E12260" s="126"/>
    </row>
    <row r="12261" s="64" customFormat="1" ht="13.5" spans="5:5">
      <c r="E12261" s="126"/>
    </row>
    <row r="12262" s="64" customFormat="1" ht="13.5" spans="5:5">
      <c r="E12262" s="126"/>
    </row>
    <row r="12263" s="64" customFormat="1" ht="13.5" spans="5:5">
      <c r="E12263" s="126"/>
    </row>
    <row r="12264" s="64" customFormat="1" ht="13.5" spans="5:5">
      <c r="E12264" s="126"/>
    </row>
    <row r="12265" s="64" customFormat="1" ht="13.5" spans="5:5">
      <c r="E12265" s="126"/>
    </row>
    <row r="12266" s="64" customFormat="1" ht="13.5" spans="5:5">
      <c r="E12266" s="126"/>
    </row>
    <row r="12267" s="64" customFormat="1" ht="13.5" spans="5:5">
      <c r="E12267" s="126"/>
    </row>
    <row r="12268" s="64" customFormat="1" ht="13.5" spans="5:5">
      <c r="E12268" s="126"/>
    </row>
    <row r="12269" s="64" customFormat="1" ht="13.5" spans="5:5">
      <c r="E12269" s="126"/>
    </row>
    <row r="12270" s="64" customFormat="1" ht="13.5" spans="5:5">
      <c r="E12270" s="126"/>
    </row>
    <row r="12271" s="64" customFormat="1" ht="13.5" spans="5:5">
      <c r="E12271" s="126"/>
    </row>
    <row r="12272" s="64" customFormat="1" ht="13.5" spans="5:5">
      <c r="E12272" s="126"/>
    </row>
    <row r="12273" s="64" customFormat="1" ht="13.5" spans="5:5">
      <c r="E12273" s="126"/>
    </row>
    <row r="12274" s="64" customFormat="1" ht="13.5" spans="5:5">
      <c r="E12274" s="126"/>
    </row>
    <row r="12275" s="64" customFormat="1" ht="13.5" spans="5:5">
      <c r="E12275" s="126"/>
    </row>
    <row r="12276" s="64" customFormat="1" ht="13.5" spans="5:5">
      <c r="E12276" s="126"/>
    </row>
    <row r="12277" s="64" customFormat="1" ht="13.5" spans="5:5">
      <c r="E12277" s="126"/>
    </row>
    <row r="12278" s="64" customFormat="1" ht="13.5" spans="5:5">
      <c r="E12278" s="126"/>
    </row>
    <row r="12279" s="64" customFormat="1" ht="13.5" spans="5:5">
      <c r="E12279" s="126"/>
    </row>
    <row r="12280" s="64" customFormat="1" ht="13.5" spans="5:5">
      <c r="E12280" s="126"/>
    </row>
    <row r="12281" s="64" customFormat="1" ht="13.5" spans="5:5">
      <c r="E12281" s="126"/>
    </row>
    <row r="12282" s="64" customFormat="1" ht="13.5" spans="5:5">
      <c r="E12282" s="126"/>
    </row>
    <row r="12283" s="64" customFormat="1" ht="13.5" spans="5:5">
      <c r="E12283" s="126"/>
    </row>
    <row r="12284" s="64" customFormat="1" ht="13.5" spans="5:5">
      <c r="E12284" s="126"/>
    </row>
    <row r="12285" s="64" customFormat="1" ht="13.5" spans="5:5">
      <c r="E12285" s="126"/>
    </row>
    <row r="12286" s="64" customFormat="1" ht="13.5" spans="5:5">
      <c r="E12286" s="126"/>
    </row>
    <row r="12287" s="64" customFormat="1" ht="13.5" spans="5:5">
      <c r="E12287" s="126"/>
    </row>
    <row r="12288" s="64" customFormat="1" ht="13.5" spans="5:5">
      <c r="E12288" s="126"/>
    </row>
    <row r="12289" s="64" customFormat="1" ht="13.5" spans="5:5">
      <c r="E12289" s="126"/>
    </row>
    <row r="12290" s="64" customFormat="1" ht="13.5" spans="5:5">
      <c r="E12290" s="126"/>
    </row>
    <row r="12291" s="64" customFormat="1" ht="13.5" spans="5:5">
      <c r="E12291" s="126"/>
    </row>
    <row r="12292" s="64" customFormat="1" ht="13.5" spans="5:5">
      <c r="E12292" s="126"/>
    </row>
    <row r="12293" s="64" customFormat="1" ht="13.5" spans="5:5">
      <c r="E12293" s="126"/>
    </row>
    <row r="12294" s="64" customFormat="1" ht="13.5" spans="5:5">
      <c r="E12294" s="126"/>
    </row>
    <row r="12295" s="64" customFormat="1" ht="13.5" spans="5:5">
      <c r="E12295" s="126"/>
    </row>
    <row r="12296" s="64" customFormat="1" ht="13.5" spans="5:5">
      <c r="E12296" s="126"/>
    </row>
    <row r="12297" s="64" customFormat="1" ht="13.5" spans="5:5">
      <c r="E12297" s="126"/>
    </row>
    <row r="12298" s="64" customFormat="1" ht="13.5" spans="5:5">
      <c r="E12298" s="126"/>
    </row>
    <row r="12299" s="64" customFormat="1" ht="13.5" spans="5:5">
      <c r="E12299" s="126"/>
    </row>
    <row r="12300" s="64" customFormat="1" ht="13.5" spans="5:5">
      <c r="E12300" s="126"/>
    </row>
    <row r="12301" s="64" customFormat="1" ht="13.5" spans="5:5">
      <c r="E12301" s="126"/>
    </row>
    <row r="12302" s="64" customFormat="1" ht="13.5" spans="5:5">
      <c r="E12302" s="126"/>
    </row>
    <row r="12303" s="64" customFormat="1" ht="13.5" spans="5:5">
      <c r="E12303" s="126"/>
    </row>
    <row r="12304" s="64" customFormat="1" ht="13.5" spans="5:5">
      <c r="E12304" s="126"/>
    </row>
    <row r="12305" s="64" customFormat="1" ht="13.5" spans="5:5">
      <c r="E12305" s="126"/>
    </row>
    <row r="12306" s="64" customFormat="1" ht="13.5" spans="5:5">
      <c r="E12306" s="126"/>
    </row>
    <row r="12307" s="64" customFormat="1" ht="13.5" spans="5:5">
      <c r="E12307" s="126"/>
    </row>
    <row r="12308" s="64" customFormat="1" ht="13.5" spans="5:5">
      <c r="E12308" s="126"/>
    </row>
    <row r="12309" s="64" customFormat="1" ht="13.5" spans="5:5">
      <c r="E12309" s="126"/>
    </row>
    <row r="12310" s="64" customFormat="1" ht="13.5" spans="5:5">
      <c r="E12310" s="126"/>
    </row>
    <row r="12311" s="64" customFormat="1" ht="13.5" spans="5:5">
      <c r="E12311" s="126"/>
    </row>
    <row r="12312" s="64" customFormat="1" ht="13.5" spans="5:5">
      <c r="E12312" s="126"/>
    </row>
    <row r="12313" s="64" customFormat="1" ht="13.5" spans="5:5">
      <c r="E12313" s="126"/>
    </row>
    <row r="12314" s="64" customFormat="1" ht="13.5" spans="5:5">
      <c r="E12314" s="126"/>
    </row>
    <row r="12315" s="64" customFormat="1" ht="13.5" spans="5:5">
      <c r="E12315" s="126"/>
    </row>
    <row r="12316" s="64" customFormat="1" ht="13.5" spans="5:5">
      <c r="E12316" s="126"/>
    </row>
    <row r="12317" s="64" customFormat="1" ht="13.5" spans="5:5">
      <c r="E12317" s="126"/>
    </row>
    <row r="12318" s="64" customFormat="1" ht="13.5" spans="5:5">
      <c r="E12318" s="126"/>
    </row>
    <row r="12319" s="64" customFormat="1" ht="13.5" spans="5:5">
      <c r="E12319" s="126"/>
    </row>
    <row r="12320" s="64" customFormat="1" ht="13.5" spans="5:5">
      <c r="E12320" s="126"/>
    </row>
    <row r="12321" s="64" customFormat="1" ht="13.5" spans="5:5">
      <c r="E12321" s="126"/>
    </row>
    <row r="12322" s="64" customFormat="1" ht="13.5" spans="5:5">
      <c r="E12322" s="126"/>
    </row>
    <row r="12323" s="64" customFormat="1" ht="13.5" spans="5:5">
      <c r="E12323" s="126"/>
    </row>
    <row r="12324" s="64" customFormat="1" ht="13.5" spans="5:5">
      <c r="E12324" s="126"/>
    </row>
    <row r="12325" s="64" customFormat="1" ht="13.5" spans="5:5">
      <c r="E12325" s="126"/>
    </row>
    <row r="12326" s="64" customFormat="1" ht="13.5" spans="5:5">
      <c r="E12326" s="126"/>
    </row>
    <row r="12327" s="64" customFormat="1" ht="13.5" spans="5:5">
      <c r="E12327" s="126"/>
    </row>
    <row r="12328" s="64" customFormat="1" ht="13.5" spans="5:5">
      <c r="E12328" s="126"/>
    </row>
    <row r="12329" s="64" customFormat="1" ht="13.5" spans="5:5">
      <c r="E12329" s="126"/>
    </row>
    <row r="12330" s="64" customFormat="1" ht="13.5" spans="5:5">
      <c r="E12330" s="126"/>
    </row>
    <row r="12331" s="64" customFormat="1" ht="13.5" spans="5:5">
      <c r="E12331" s="126"/>
    </row>
    <row r="12332" s="64" customFormat="1" ht="13.5" spans="5:5">
      <c r="E12332" s="126"/>
    </row>
    <row r="12333" s="64" customFormat="1" ht="13.5" spans="5:5">
      <c r="E12333" s="126"/>
    </row>
    <row r="12334" s="64" customFormat="1" ht="13.5" spans="5:5">
      <c r="E12334" s="126"/>
    </row>
    <row r="12335" s="64" customFormat="1" ht="13.5" spans="5:5">
      <c r="E12335" s="126"/>
    </row>
    <row r="12336" s="64" customFormat="1" ht="13.5" spans="5:5">
      <c r="E12336" s="126"/>
    </row>
    <row r="12337" s="64" customFormat="1" ht="13.5" spans="5:5">
      <c r="E12337" s="126"/>
    </row>
    <row r="12338" s="64" customFormat="1" ht="13.5" spans="5:5">
      <c r="E12338" s="126"/>
    </row>
    <row r="12339" s="64" customFormat="1" ht="13.5" spans="5:5">
      <c r="E12339" s="126"/>
    </row>
    <row r="12340" s="64" customFormat="1" ht="13.5" spans="5:5">
      <c r="E12340" s="126"/>
    </row>
    <row r="12341" s="64" customFormat="1" ht="13.5" spans="5:5">
      <c r="E12341" s="126"/>
    </row>
    <row r="12342" s="64" customFormat="1" ht="13.5" spans="5:5">
      <c r="E12342" s="126"/>
    </row>
    <row r="12343" s="64" customFormat="1" ht="13.5" spans="5:5">
      <c r="E12343" s="126"/>
    </row>
    <row r="12344" s="64" customFormat="1" ht="13.5" spans="5:5">
      <c r="E12344" s="126"/>
    </row>
    <row r="12345" s="64" customFormat="1" ht="13.5" spans="5:5">
      <c r="E12345" s="126"/>
    </row>
    <row r="12346" s="64" customFormat="1" ht="13.5" spans="5:5">
      <c r="E12346" s="126"/>
    </row>
    <row r="12347" s="64" customFormat="1" ht="13.5" spans="5:5">
      <c r="E12347" s="126"/>
    </row>
    <row r="12348" s="64" customFormat="1" ht="13.5" spans="5:5">
      <c r="E12348" s="126"/>
    </row>
    <row r="12349" s="64" customFormat="1" ht="13.5" spans="5:5">
      <c r="E12349" s="126"/>
    </row>
    <row r="12350" s="64" customFormat="1" ht="13.5" spans="5:5">
      <c r="E12350" s="126"/>
    </row>
    <row r="12351" s="64" customFormat="1" ht="13.5" spans="5:5">
      <c r="E12351" s="126"/>
    </row>
    <row r="12352" s="64" customFormat="1" ht="13.5" spans="5:5">
      <c r="E12352" s="126"/>
    </row>
    <row r="12353" s="64" customFormat="1" ht="13.5" spans="5:5">
      <c r="E12353" s="126"/>
    </row>
    <row r="12354" s="64" customFormat="1" ht="13.5" spans="5:5">
      <c r="E12354" s="126"/>
    </row>
    <row r="12355" s="64" customFormat="1" ht="13.5" spans="5:5">
      <c r="E12355" s="126"/>
    </row>
    <row r="12356" s="64" customFormat="1" ht="13.5" spans="5:5">
      <c r="E12356" s="126"/>
    </row>
    <row r="12357" s="64" customFormat="1" ht="13.5" spans="5:5">
      <c r="E12357" s="126"/>
    </row>
    <row r="12358" s="64" customFormat="1" ht="13.5" spans="5:5">
      <c r="E12358" s="126"/>
    </row>
    <row r="12359" s="64" customFormat="1" ht="13.5" spans="5:5">
      <c r="E12359" s="126"/>
    </row>
    <row r="12360" s="64" customFormat="1" ht="13.5" spans="5:5">
      <c r="E12360" s="126"/>
    </row>
    <row r="12361" s="64" customFormat="1" ht="13.5" spans="5:5">
      <c r="E12361" s="126"/>
    </row>
    <row r="12362" s="64" customFormat="1" ht="13.5" spans="5:5">
      <c r="E12362" s="126"/>
    </row>
    <row r="12363" s="64" customFormat="1" ht="13.5" spans="5:5">
      <c r="E12363" s="126"/>
    </row>
    <row r="12364" s="64" customFormat="1" ht="13.5" spans="5:5">
      <c r="E12364" s="126"/>
    </row>
    <row r="12365" s="64" customFormat="1" ht="13.5" spans="5:5">
      <c r="E12365" s="126"/>
    </row>
    <row r="12366" s="64" customFormat="1" ht="13.5" spans="5:5">
      <c r="E12366" s="126"/>
    </row>
    <row r="12367" s="64" customFormat="1" ht="13.5" spans="5:5">
      <c r="E12367" s="126"/>
    </row>
    <row r="12368" s="64" customFormat="1" ht="13.5" spans="5:5">
      <c r="E12368" s="126"/>
    </row>
    <row r="12369" s="64" customFormat="1" ht="13.5" spans="5:5">
      <c r="E12369" s="126"/>
    </row>
    <row r="12370" s="64" customFormat="1" ht="13.5" spans="5:5">
      <c r="E12370" s="126"/>
    </row>
    <row r="12371" s="64" customFormat="1" ht="13.5" spans="5:5">
      <c r="E12371" s="126"/>
    </row>
    <row r="12372" s="64" customFormat="1" ht="13.5" spans="5:5">
      <c r="E12372" s="126"/>
    </row>
    <row r="12373" s="64" customFormat="1" ht="13.5" spans="5:5">
      <c r="E12373" s="126"/>
    </row>
    <row r="12374" s="64" customFormat="1" ht="13.5" spans="5:5">
      <c r="E12374" s="126"/>
    </row>
    <row r="12375" s="64" customFormat="1" ht="13.5" spans="5:5">
      <c r="E12375" s="126"/>
    </row>
    <row r="12376" s="64" customFormat="1" ht="13.5" spans="5:5">
      <c r="E12376" s="126"/>
    </row>
    <row r="12377" s="64" customFormat="1" ht="13.5" spans="5:5">
      <c r="E12377" s="126"/>
    </row>
    <row r="12378" s="64" customFormat="1" ht="13.5" spans="5:5">
      <c r="E12378" s="126"/>
    </row>
    <row r="12379" s="64" customFormat="1" ht="13.5" spans="5:5">
      <c r="E12379" s="126"/>
    </row>
    <row r="12380" s="64" customFormat="1" ht="13.5" spans="5:5">
      <c r="E12380" s="126"/>
    </row>
    <row r="12381" s="64" customFormat="1" ht="13.5" spans="5:5">
      <c r="E12381" s="126"/>
    </row>
    <row r="12382" s="64" customFormat="1" ht="13.5" spans="5:5">
      <c r="E12382" s="126"/>
    </row>
    <row r="12383" s="64" customFormat="1" ht="13.5" spans="5:5">
      <c r="E12383" s="126"/>
    </row>
    <row r="12384" s="64" customFormat="1" ht="13.5" spans="5:5">
      <c r="E12384" s="126"/>
    </row>
    <row r="12385" s="64" customFormat="1" ht="13.5" spans="5:5">
      <c r="E12385" s="126"/>
    </row>
    <row r="12386" s="64" customFormat="1" ht="13.5" spans="5:5">
      <c r="E12386" s="126"/>
    </row>
    <row r="12387" s="64" customFormat="1" ht="13.5" spans="5:5">
      <c r="E12387" s="126"/>
    </row>
    <row r="12388" s="64" customFormat="1" ht="13.5" spans="5:5">
      <c r="E12388" s="126"/>
    </row>
    <row r="12389" s="64" customFormat="1" ht="13.5" spans="5:5">
      <c r="E12389" s="126"/>
    </row>
    <row r="12390" s="64" customFormat="1" ht="13.5" spans="5:5">
      <c r="E12390" s="126"/>
    </row>
    <row r="12391" s="64" customFormat="1" ht="13.5" spans="5:5">
      <c r="E12391" s="126"/>
    </row>
    <row r="12392" s="64" customFormat="1" ht="13.5" spans="5:5">
      <c r="E12392" s="126"/>
    </row>
    <row r="12393" s="64" customFormat="1" ht="13.5" spans="5:5">
      <c r="E12393" s="126"/>
    </row>
    <row r="12394" s="64" customFormat="1" ht="13.5" spans="5:5">
      <c r="E12394" s="126"/>
    </row>
    <row r="12395" s="64" customFormat="1" ht="13.5" spans="5:5">
      <c r="E12395" s="126"/>
    </row>
    <row r="12396" s="64" customFormat="1" ht="13.5" spans="5:5">
      <c r="E12396" s="126"/>
    </row>
    <row r="12397" s="64" customFormat="1" ht="13.5" spans="5:5">
      <c r="E12397" s="126"/>
    </row>
    <row r="12398" s="64" customFormat="1" ht="13.5" spans="5:5">
      <c r="E12398" s="126"/>
    </row>
    <row r="12399" s="64" customFormat="1" ht="13.5" spans="5:5">
      <c r="E12399" s="126"/>
    </row>
    <row r="12400" s="64" customFormat="1" ht="13.5" spans="5:5">
      <c r="E12400" s="126"/>
    </row>
    <row r="12401" s="64" customFormat="1" ht="13.5" spans="5:5">
      <c r="E12401" s="126"/>
    </row>
    <row r="12402" s="64" customFormat="1" ht="13.5" spans="5:5">
      <c r="E12402" s="126"/>
    </row>
    <row r="12403" s="64" customFormat="1" ht="13.5" spans="5:5">
      <c r="E12403" s="126"/>
    </row>
    <row r="12404" s="64" customFormat="1" ht="13.5" spans="5:5">
      <c r="E12404" s="126"/>
    </row>
    <row r="12405" s="64" customFormat="1" ht="13.5" spans="5:5">
      <c r="E12405" s="126"/>
    </row>
    <row r="12406" s="64" customFormat="1" ht="13.5" spans="5:5">
      <c r="E12406" s="126"/>
    </row>
    <row r="12407" s="64" customFormat="1" ht="13.5" spans="5:5">
      <c r="E12407" s="126"/>
    </row>
    <row r="12408" s="64" customFormat="1" ht="13.5" spans="5:5">
      <c r="E12408" s="126"/>
    </row>
    <row r="12409" s="64" customFormat="1" ht="13.5" spans="5:5">
      <c r="E12409" s="126"/>
    </row>
    <row r="12410" s="64" customFormat="1" ht="13.5" spans="5:5">
      <c r="E12410" s="126"/>
    </row>
    <row r="12411" s="64" customFormat="1" ht="13.5" spans="5:5">
      <c r="E12411" s="126"/>
    </row>
    <row r="12412" s="64" customFormat="1" ht="13.5" spans="5:5">
      <c r="E12412" s="126"/>
    </row>
    <row r="12413" s="64" customFormat="1" ht="13.5" spans="5:5">
      <c r="E12413" s="126"/>
    </row>
    <row r="12414" s="64" customFormat="1" ht="13.5" spans="5:5">
      <c r="E12414" s="126"/>
    </row>
    <row r="12415" s="64" customFormat="1" ht="13.5" spans="5:5">
      <c r="E12415" s="126"/>
    </row>
    <row r="12416" s="64" customFormat="1" ht="13.5" spans="5:5">
      <c r="E12416" s="126"/>
    </row>
    <row r="12417" s="64" customFormat="1" ht="13.5" spans="5:5">
      <c r="E12417" s="126"/>
    </row>
    <row r="12418" s="64" customFormat="1" ht="13.5" spans="5:5">
      <c r="E12418" s="126"/>
    </row>
    <row r="12419" s="64" customFormat="1" ht="13.5" spans="5:5">
      <c r="E12419" s="126"/>
    </row>
    <row r="12420" s="64" customFormat="1" ht="13.5" spans="5:5">
      <c r="E12420" s="126"/>
    </row>
    <row r="12421" s="64" customFormat="1" ht="13.5" spans="5:5">
      <c r="E12421" s="126"/>
    </row>
    <row r="12422" s="64" customFormat="1" ht="13.5" spans="5:5">
      <c r="E12422" s="126"/>
    </row>
    <row r="12423" s="64" customFormat="1" ht="13.5" spans="5:5">
      <c r="E12423" s="126"/>
    </row>
    <row r="12424" s="64" customFormat="1" ht="13.5" spans="5:5">
      <c r="E12424" s="126"/>
    </row>
    <row r="12425" s="64" customFormat="1" ht="13.5" spans="5:5">
      <c r="E12425" s="126"/>
    </row>
    <row r="12426" s="64" customFormat="1" ht="13.5" spans="5:5">
      <c r="E12426" s="126"/>
    </row>
    <row r="12427" s="64" customFormat="1" ht="13.5" spans="5:5">
      <c r="E12427" s="126"/>
    </row>
    <row r="12428" s="64" customFormat="1" ht="13.5" spans="5:5">
      <c r="E12428" s="126"/>
    </row>
    <row r="12429" s="64" customFormat="1" ht="13.5" spans="5:5">
      <c r="E12429" s="126"/>
    </row>
    <row r="12430" s="64" customFormat="1" ht="13.5" spans="5:5">
      <c r="E12430" s="126"/>
    </row>
    <row r="12431" s="64" customFormat="1" ht="13.5" spans="5:5">
      <c r="E12431" s="126"/>
    </row>
    <row r="12432" s="64" customFormat="1" ht="13.5" spans="5:5">
      <c r="E12432" s="126"/>
    </row>
    <row r="12433" s="64" customFormat="1" ht="13.5" spans="5:5">
      <c r="E12433" s="126"/>
    </row>
    <row r="12434" s="64" customFormat="1" ht="13.5" spans="5:5">
      <c r="E12434" s="126"/>
    </row>
    <row r="12435" s="64" customFormat="1" ht="13.5" spans="5:5">
      <c r="E12435" s="126"/>
    </row>
    <row r="12436" s="64" customFormat="1" ht="13.5" spans="5:5">
      <c r="E12436" s="126"/>
    </row>
    <row r="12437" s="64" customFormat="1" ht="13.5" spans="5:5">
      <c r="E12437" s="126"/>
    </row>
    <row r="12438" s="64" customFormat="1" ht="13.5" spans="5:5">
      <c r="E12438" s="126"/>
    </row>
    <row r="12439" s="64" customFormat="1" ht="13.5" spans="5:5">
      <c r="E12439" s="126"/>
    </row>
    <row r="12440" s="64" customFormat="1" ht="13.5" spans="5:5">
      <c r="E12440" s="126"/>
    </row>
    <row r="12441" s="64" customFormat="1" ht="13.5" spans="5:5">
      <c r="E12441" s="126"/>
    </row>
    <row r="12442" s="64" customFormat="1" ht="13.5" spans="5:5">
      <c r="E12442" s="126"/>
    </row>
    <row r="12443" s="64" customFormat="1" ht="13.5" spans="5:5">
      <c r="E12443" s="126"/>
    </row>
    <row r="12444" s="64" customFormat="1" ht="13.5" spans="5:5">
      <c r="E12444" s="126"/>
    </row>
    <row r="12445" s="64" customFormat="1" ht="13.5" spans="5:5">
      <c r="E12445" s="126"/>
    </row>
    <row r="12446" s="64" customFormat="1" ht="13.5" spans="5:5">
      <c r="E12446" s="126"/>
    </row>
    <row r="12447" s="64" customFormat="1" ht="13.5" spans="5:5">
      <c r="E12447" s="126"/>
    </row>
    <row r="12448" s="64" customFormat="1" ht="13.5" spans="5:5">
      <c r="E12448" s="126"/>
    </row>
    <row r="12449" s="64" customFormat="1" ht="13.5" spans="5:5">
      <c r="E12449" s="126"/>
    </row>
    <row r="12450" s="64" customFormat="1" ht="13.5" spans="5:5">
      <c r="E12450" s="126"/>
    </row>
    <row r="12451" s="64" customFormat="1" ht="13.5" spans="5:5">
      <c r="E12451" s="126"/>
    </row>
    <row r="12452" s="64" customFormat="1" ht="13.5" spans="5:5">
      <c r="E12452" s="126"/>
    </row>
    <row r="12453" s="64" customFormat="1" ht="13.5" spans="5:5">
      <c r="E12453" s="126"/>
    </row>
    <row r="12454" s="64" customFormat="1" ht="13.5" spans="5:5">
      <c r="E12454" s="126"/>
    </row>
    <row r="12455" s="64" customFormat="1" ht="13.5" spans="5:5">
      <c r="E12455" s="126"/>
    </row>
    <row r="12456" s="64" customFormat="1" ht="13.5" spans="5:5">
      <c r="E12456" s="126"/>
    </row>
    <row r="12457" s="64" customFormat="1" ht="13.5" spans="5:5">
      <c r="E12457" s="126"/>
    </row>
    <row r="12458" s="64" customFormat="1" ht="13.5" spans="5:5">
      <c r="E12458" s="126"/>
    </row>
    <row r="12459" s="64" customFormat="1" ht="13.5" spans="5:5">
      <c r="E12459" s="126"/>
    </row>
    <row r="12460" s="64" customFormat="1" ht="13.5" spans="5:5">
      <c r="E12460" s="126"/>
    </row>
    <row r="12461" s="64" customFormat="1" ht="13.5" spans="5:5">
      <c r="E12461" s="126"/>
    </row>
    <row r="12462" s="64" customFormat="1" ht="13.5" spans="5:5">
      <c r="E12462" s="126"/>
    </row>
    <row r="12463" s="64" customFormat="1" ht="13.5" spans="5:5">
      <c r="E12463" s="126"/>
    </row>
    <row r="12464" s="64" customFormat="1" ht="13.5" spans="5:5">
      <c r="E12464" s="126"/>
    </row>
    <row r="12465" s="64" customFormat="1" ht="13.5" spans="5:5">
      <c r="E12465" s="126"/>
    </row>
    <row r="12466" s="64" customFormat="1" ht="13.5" spans="5:5">
      <c r="E12466" s="126"/>
    </row>
    <row r="12467" s="64" customFormat="1" ht="13.5" spans="5:5">
      <c r="E12467" s="126"/>
    </row>
    <row r="12468" s="64" customFormat="1" ht="13.5" spans="5:5">
      <c r="E12468" s="126"/>
    </row>
    <row r="12469" s="64" customFormat="1" ht="13.5" spans="5:5">
      <c r="E12469" s="126"/>
    </row>
    <row r="12470" s="64" customFormat="1" ht="13.5" spans="5:5">
      <c r="E12470" s="126"/>
    </row>
    <row r="12471" s="64" customFormat="1" ht="13.5" spans="5:5">
      <c r="E12471" s="126"/>
    </row>
    <row r="12472" s="64" customFormat="1" ht="13.5" spans="5:5">
      <c r="E12472" s="126"/>
    </row>
    <row r="12473" s="64" customFormat="1" ht="13.5" spans="5:5">
      <c r="E12473" s="126"/>
    </row>
    <row r="12474" s="64" customFormat="1" ht="13.5" spans="5:5">
      <c r="E12474" s="126"/>
    </row>
    <row r="12475" s="64" customFormat="1" ht="13.5" spans="5:5">
      <c r="E12475" s="126"/>
    </row>
    <row r="12476" s="64" customFormat="1" ht="13.5" spans="5:5">
      <c r="E12476" s="126"/>
    </row>
    <row r="12477" s="64" customFormat="1" ht="13.5" spans="5:5">
      <c r="E12477" s="126"/>
    </row>
    <row r="12478" s="64" customFormat="1" ht="13.5" spans="5:5">
      <c r="E12478" s="126"/>
    </row>
    <row r="12479" s="64" customFormat="1" ht="13.5" spans="5:5">
      <c r="E12479" s="126"/>
    </row>
    <row r="12480" s="64" customFormat="1" ht="13.5" spans="5:5">
      <c r="E12480" s="126"/>
    </row>
    <row r="12481" s="64" customFormat="1" ht="13.5" spans="5:5">
      <c r="E12481" s="126"/>
    </row>
    <row r="12482" s="64" customFormat="1" ht="13.5" spans="5:5">
      <c r="E12482" s="126"/>
    </row>
    <row r="12483" s="64" customFormat="1" ht="13.5" spans="5:5">
      <c r="E12483" s="126"/>
    </row>
    <row r="12484" s="64" customFormat="1" ht="13.5" spans="5:5">
      <c r="E12484" s="126"/>
    </row>
    <row r="12485" s="64" customFormat="1" ht="13.5" spans="5:5">
      <c r="E12485" s="126"/>
    </row>
    <row r="12486" s="64" customFormat="1" ht="13.5" spans="5:5">
      <c r="E12486" s="126"/>
    </row>
    <row r="12487" s="64" customFormat="1" ht="13.5" spans="5:5">
      <c r="E12487" s="126"/>
    </row>
    <row r="12488" s="64" customFormat="1" ht="13.5" spans="5:5">
      <c r="E12488" s="126"/>
    </row>
    <row r="12489" s="64" customFormat="1" ht="13.5" spans="5:5">
      <c r="E12489" s="126"/>
    </row>
    <row r="12490" s="64" customFormat="1" ht="13.5" spans="5:5">
      <c r="E12490" s="126"/>
    </row>
    <row r="12491" s="64" customFormat="1" ht="13.5" spans="5:5">
      <c r="E12491" s="126"/>
    </row>
    <row r="12492" s="64" customFormat="1" ht="13.5" spans="5:5">
      <c r="E12492" s="126"/>
    </row>
    <row r="12493" s="64" customFormat="1" ht="13.5" spans="5:5">
      <c r="E12493" s="126"/>
    </row>
    <row r="12494" s="64" customFormat="1" ht="13.5" spans="5:5">
      <c r="E12494" s="126"/>
    </row>
    <row r="12495" s="64" customFormat="1" ht="13.5" spans="5:5">
      <c r="E12495" s="126"/>
    </row>
    <row r="12496" s="64" customFormat="1" ht="13.5" spans="5:5">
      <c r="E12496" s="126"/>
    </row>
    <row r="12497" s="64" customFormat="1" ht="13.5" spans="5:5">
      <c r="E12497" s="126"/>
    </row>
    <row r="12498" s="64" customFormat="1" ht="13.5" spans="5:5">
      <c r="E12498" s="126"/>
    </row>
    <row r="12499" s="64" customFormat="1" ht="13.5" spans="5:5">
      <c r="E12499" s="126"/>
    </row>
    <row r="12500" s="64" customFormat="1" ht="13.5" spans="5:5">
      <c r="E12500" s="126"/>
    </row>
    <row r="12501" s="64" customFormat="1" ht="13.5" spans="5:5">
      <c r="E12501" s="126"/>
    </row>
    <row r="12502" s="64" customFormat="1" ht="13.5" spans="5:5">
      <c r="E12502" s="126"/>
    </row>
    <row r="12503" s="64" customFormat="1" ht="13.5" spans="5:5">
      <c r="E12503" s="126"/>
    </row>
    <row r="12504" s="64" customFormat="1" ht="13.5" spans="5:5">
      <c r="E12504" s="126"/>
    </row>
    <row r="12505" s="64" customFormat="1" ht="13.5" spans="5:5">
      <c r="E12505" s="126"/>
    </row>
    <row r="12506" s="64" customFormat="1" ht="13.5" spans="5:5">
      <c r="E12506" s="126"/>
    </row>
    <row r="12507" s="64" customFormat="1" ht="13.5" spans="5:5">
      <c r="E12507" s="126"/>
    </row>
    <row r="12508" s="64" customFormat="1" ht="13.5" spans="5:5">
      <c r="E12508" s="126"/>
    </row>
    <row r="12509" s="64" customFormat="1" ht="13.5" spans="5:5">
      <c r="E12509" s="126"/>
    </row>
    <row r="12510" s="64" customFormat="1" ht="13.5" spans="5:5">
      <c r="E12510" s="126"/>
    </row>
    <row r="12511" s="64" customFormat="1" ht="13.5" spans="5:5">
      <c r="E12511" s="126"/>
    </row>
    <row r="12512" s="64" customFormat="1" ht="13.5" spans="5:5">
      <c r="E12512" s="126"/>
    </row>
    <row r="12513" s="64" customFormat="1" ht="13.5" spans="5:5">
      <c r="E12513" s="126"/>
    </row>
    <row r="12514" s="64" customFormat="1" ht="13.5" spans="5:5">
      <c r="E12514" s="126"/>
    </row>
    <row r="12515" s="64" customFormat="1" ht="13.5" spans="5:5">
      <c r="E12515" s="126"/>
    </row>
    <row r="12516" s="64" customFormat="1" ht="13.5" spans="5:5">
      <c r="E12516" s="126"/>
    </row>
    <row r="12517" s="64" customFormat="1" ht="13.5" spans="5:5">
      <c r="E12517" s="126"/>
    </row>
    <row r="12518" s="64" customFormat="1" ht="13.5" spans="5:5">
      <c r="E12518" s="126"/>
    </row>
    <row r="12519" s="64" customFormat="1" ht="13.5" spans="5:5">
      <c r="E12519" s="126"/>
    </row>
    <row r="12520" s="64" customFormat="1" ht="13.5" spans="5:5">
      <c r="E12520" s="126"/>
    </row>
    <row r="12521" s="64" customFormat="1" ht="13.5" spans="5:5">
      <c r="E12521" s="126"/>
    </row>
    <row r="12522" s="64" customFormat="1" ht="13.5" spans="5:5">
      <c r="E12522" s="126"/>
    </row>
    <row r="12523" s="64" customFormat="1" ht="13.5" spans="5:5">
      <c r="E12523" s="126"/>
    </row>
    <row r="12524" s="64" customFormat="1" ht="13.5" spans="5:5">
      <c r="E12524" s="126"/>
    </row>
    <row r="12525" s="64" customFormat="1" ht="13.5" spans="5:5">
      <c r="E12525" s="126"/>
    </row>
    <row r="12526" s="64" customFormat="1" ht="13.5" spans="5:5">
      <c r="E12526" s="126"/>
    </row>
    <row r="12527" s="64" customFormat="1" ht="13.5" spans="5:5">
      <c r="E12527" s="126"/>
    </row>
    <row r="12528" s="64" customFormat="1" ht="13.5" spans="5:5">
      <c r="E12528" s="126"/>
    </row>
    <row r="12529" s="64" customFormat="1" ht="13.5" spans="5:5">
      <c r="E12529" s="126"/>
    </row>
    <row r="12530" s="64" customFormat="1" ht="13.5" spans="5:5">
      <c r="E12530" s="126"/>
    </row>
    <row r="12531" s="64" customFormat="1" ht="13.5" spans="5:5">
      <c r="E12531" s="126"/>
    </row>
    <row r="12532" s="64" customFormat="1" ht="13.5" spans="5:5">
      <c r="E12532" s="126"/>
    </row>
    <row r="12533" s="64" customFormat="1" ht="13.5" spans="5:5">
      <c r="E12533" s="126"/>
    </row>
    <row r="12534" s="64" customFormat="1" ht="13.5" spans="5:5">
      <c r="E12534" s="126"/>
    </row>
    <row r="12535" s="64" customFormat="1" ht="13.5" spans="5:5">
      <c r="E12535" s="126"/>
    </row>
    <row r="12536" s="64" customFormat="1" ht="13.5" spans="5:5">
      <c r="E12536" s="126"/>
    </row>
    <row r="12537" s="64" customFormat="1" ht="13.5" spans="5:5">
      <c r="E12537" s="126"/>
    </row>
    <row r="12538" s="64" customFormat="1" ht="13.5" spans="5:5">
      <c r="E12538" s="126"/>
    </row>
    <row r="12539" s="64" customFormat="1" ht="13.5" spans="5:5">
      <c r="E12539" s="126"/>
    </row>
    <row r="12540" s="64" customFormat="1" ht="13.5" spans="5:5">
      <c r="E12540" s="126"/>
    </row>
    <row r="12541" s="64" customFormat="1" ht="13.5" spans="5:5">
      <c r="E12541" s="126"/>
    </row>
    <row r="12542" s="64" customFormat="1" ht="13.5" spans="5:5">
      <c r="E12542" s="126"/>
    </row>
    <row r="12543" s="64" customFormat="1" ht="13.5" spans="5:5">
      <c r="E12543" s="126"/>
    </row>
    <row r="12544" s="64" customFormat="1" ht="13.5" spans="5:5">
      <c r="E12544" s="126"/>
    </row>
    <row r="12545" s="64" customFormat="1" ht="13.5" spans="5:5">
      <c r="E12545" s="126"/>
    </row>
    <row r="12546" s="64" customFormat="1" ht="13.5" spans="5:5">
      <c r="E12546" s="126"/>
    </row>
    <row r="12547" s="64" customFormat="1" ht="13.5" spans="5:5">
      <c r="E12547" s="126"/>
    </row>
    <row r="12548" s="64" customFormat="1" ht="13.5" spans="5:5">
      <c r="E12548" s="126"/>
    </row>
    <row r="12549" s="64" customFormat="1" ht="13.5" spans="5:5">
      <c r="E12549" s="126"/>
    </row>
    <row r="12550" s="64" customFormat="1" ht="13.5" spans="5:5">
      <c r="E12550" s="126"/>
    </row>
    <row r="12551" s="64" customFormat="1" ht="13.5" spans="5:5">
      <c r="E12551" s="126"/>
    </row>
    <row r="12552" s="64" customFormat="1" ht="13.5" spans="5:5">
      <c r="E12552" s="126"/>
    </row>
    <row r="12553" s="64" customFormat="1" ht="13.5" spans="5:5">
      <c r="E12553" s="126"/>
    </row>
    <row r="12554" s="64" customFormat="1" ht="13.5" spans="5:5">
      <c r="E12554" s="126"/>
    </row>
    <row r="12555" s="64" customFormat="1" ht="13.5" spans="5:5">
      <c r="E12555" s="126"/>
    </row>
    <row r="12556" s="64" customFormat="1" ht="13.5" spans="5:5">
      <c r="E12556" s="126"/>
    </row>
    <row r="12557" s="64" customFormat="1" ht="13.5" spans="5:5">
      <c r="E12557" s="126"/>
    </row>
    <row r="12558" s="64" customFormat="1" ht="13.5" spans="5:5">
      <c r="E12558" s="126"/>
    </row>
    <row r="12559" s="64" customFormat="1" ht="13.5" spans="5:5">
      <c r="E12559" s="126"/>
    </row>
    <row r="12560" s="64" customFormat="1" ht="13.5" spans="5:5">
      <c r="E12560" s="126"/>
    </row>
    <row r="12561" s="64" customFormat="1" ht="13.5" spans="5:5">
      <c r="E12561" s="126"/>
    </row>
    <row r="12562" s="64" customFormat="1" ht="13.5" spans="5:5">
      <c r="E12562" s="126"/>
    </row>
    <row r="12563" s="64" customFormat="1" ht="13.5" spans="5:5">
      <c r="E12563" s="126"/>
    </row>
    <row r="12564" s="64" customFormat="1" ht="13.5" spans="5:5">
      <c r="E12564" s="126"/>
    </row>
    <row r="12565" s="64" customFormat="1" ht="13.5" spans="5:5">
      <c r="E12565" s="126"/>
    </row>
    <row r="12566" s="64" customFormat="1" ht="13.5" spans="5:5">
      <c r="E12566" s="126"/>
    </row>
    <row r="12567" s="64" customFormat="1" ht="13.5" spans="5:5">
      <c r="E12567" s="126"/>
    </row>
    <row r="12568" s="64" customFormat="1" ht="13.5" spans="5:5">
      <c r="E12568" s="126"/>
    </row>
    <row r="12569" s="64" customFormat="1" ht="13.5" spans="5:5">
      <c r="E12569" s="126"/>
    </row>
    <row r="12570" s="64" customFormat="1" ht="13.5" spans="5:5">
      <c r="E12570" s="126"/>
    </row>
    <row r="12571" s="64" customFormat="1" ht="13.5" spans="5:5">
      <c r="E12571" s="126"/>
    </row>
    <row r="12572" s="64" customFormat="1" ht="13.5" spans="5:5">
      <c r="E12572" s="126"/>
    </row>
    <row r="12573" s="64" customFormat="1" ht="13.5" spans="5:5">
      <c r="E12573" s="126"/>
    </row>
    <row r="12574" s="64" customFormat="1" ht="13.5" spans="5:5">
      <c r="E12574" s="126"/>
    </row>
    <row r="12575" s="64" customFormat="1" ht="13.5" spans="5:5">
      <c r="E12575" s="126"/>
    </row>
    <row r="12576" s="64" customFormat="1" ht="13.5" spans="5:5">
      <c r="E12576" s="126"/>
    </row>
    <row r="12577" s="64" customFormat="1" ht="13.5" spans="5:5">
      <c r="E12577" s="126"/>
    </row>
    <row r="12578" s="64" customFormat="1" ht="13.5" spans="5:5">
      <c r="E12578" s="126"/>
    </row>
    <row r="12579" s="64" customFormat="1" ht="13.5" spans="5:5">
      <c r="E12579" s="126"/>
    </row>
    <row r="12580" s="64" customFormat="1" ht="13.5" spans="5:5">
      <c r="E12580" s="126"/>
    </row>
    <row r="12581" s="64" customFormat="1" ht="13.5" spans="5:5">
      <c r="E12581" s="126"/>
    </row>
    <row r="12582" s="64" customFormat="1" ht="13.5" spans="5:5">
      <c r="E12582" s="126"/>
    </row>
    <row r="12583" s="64" customFormat="1" ht="13.5" spans="5:5">
      <c r="E12583" s="126"/>
    </row>
    <row r="12584" s="64" customFormat="1" ht="13.5" spans="5:5">
      <c r="E12584" s="126"/>
    </row>
    <row r="12585" s="64" customFormat="1" ht="13.5" spans="5:5">
      <c r="E12585" s="126"/>
    </row>
    <row r="12586" s="64" customFormat="1" ht="13.5" spans="5:5">
      <c r="E12586" s="126"/>
    </row>
    <row r="12587" s="64" customFormat="1" ht="13.5" spans="5:5">
      <c r="E12587" s="126"/>
    </row>
    <row r="12588" s="64" customFormat="1" ht="13.5" spans="5:5">
      <c r="E12588" s="126"/>
    </row>
    <row r="12589" s="64" customFormat="1" ht="13.5" spans="5:5">
      <c r="E12589" s="126"/>
    </row>
    <row r="12590" s="64" customFormat="1" ht="13.5" spans="5:5">
      <c r="E12590" s="126"/>
    </row>
    <row r="12591" s="64" customFormat="1" ht="13.5" spans="5:5">
      <c r="E12591" s="126"/>
    </row>
    <row r="12592" s="64" customFormat="1" ht="13.5" spans="5:5">
      <c r="E12592" s="126"/>
    </row>
    <row r="12593" s="64" customFormat="1" ht="13.5" spans="5:5">
      <c r="E12593" s="126"/>
    </row>
    <row r="12594" s="64" customFormat="1" ht="13.5" spans="5:5">
      <c r="E12594" s="126"/>
    </row>
    <row r="12595" s="64" customFormat="1" ht="13.5" spans="5:5">
      <c r="E12595" s="126"/>
    </row>
    <row r="12596" s="64" customFormat="1" ht="13.5" spans="5:5">
      <c r="E12596" s="126"/>
    </row>
    <row r="12597" s="64" customFormat="1" ht="13.5" spans="5:5">
      <c r="E12597" s="126"/>
    </row>
    <row r="12598" s="64" customFormat="1" ht="13.5" spans="5:5">
      <c r="E12598" s="126"/>
    </row>
    <row r="12599" s="64" customFormat="1" ht="13.5" spans="5:5">
      <c r="E12599" s="126"/>
    </row>
    <row r="12600" s="64" customFormat="1" ht="13.5" spans="5:5">
      <c r="E12600" s="126"/>
    </row>
    <row r="12601" s="64" customFormat="1" ht="13.5" spans="5:5">
      <c r="E12601" s="126"/>
    </row>
    <row r="12602" s="64" customFormat="1" ht="13.5" spans="5:5">
      <c r="E12602" s="126"/>
    </row>
    <row r="12603" s="64" customFormat="1" ht="13.5" spans="5:5">
      <c r="E12603" s="126"/>
    </row>
    <row r="12604" s="64" customFormat="1" ht="13.5" spans="5:5">
      <c r="E12604" s="126"/>
    </row>
    <row r="12605" s="64" customFormat="1" ht="13.5" spans="5:5">
      <c r="E12605" s="126"/>
    </row>
    <row r="12606" s="64" customFormat="1" ht="13.5" spans="5:5">
      <c r="E12606" s="126"/>
    </row>
    <row r="12607" s="64" customFormat="1" ht="13.5" spans="5:5">
      <c r="E12607" s="126"/>
    </row>
    <row r="12608" s="64" customFormat="1" ht="13.5" spans="5:5">
      <c r="E12608" s="126"/>
    </row>
    <row r="12609" s="64" customFormat="1" ht="13.5" spans="5:5">
      <c r="E12609" s="126"/>
    </row>
    <row r="12610" s="64" customFormat="1" ht="13.5" spans="5:5">
      <c r="E12610" s="126"/>
    </row>
    <row r="12611" s="64" customFormat="1" ht="13.5" spans="5:5">
      <c r="E12611" s="126"/>
    </row>
    <row r="12612" s="64" customFormat="1" ht="13.5" spans="5:5">
      <c r="E12612" s="126"/>
    </row>
    <row r="12613" s="64" customFormat="1" ht="13.5" spans="5:5">
      <c r="E12613" s="126"/>
    </row>
    <row r="12614" s="64" customFormat="1" ht="13.5" spans="5:5">
      <c r="E12614" s="126"/>
    </row>
    <row r="12615" s="64" customFormat="1" ht="13.5" spans="5:5">
      <c r="E12615" s="126"/>
    </row>
    <row r="12616" s="64" customFormat="1" ht="13.5" spans="5:5">
      <c r="E12616" s="126"/>
    </row>
    <row r="12617" s="64" customFormat="1" ht="13.5" spans="5:5">
      <c r="E12617" s="126"/>
    </row>
    <row r="12618" s="64" customFormat="1" ht="13.5" spans="5:5">
      <c r="E12618" s="126"/>
    </row>
    <row r="12619" s="64" customFormat="1" ht="13.5" spans="5:5">
      <c r="E12619" s="126"/>
    </row>
    <row r="12620" s="64" customFormat="1" ht="13.5" spans="5:5">
      <c r="E12620" s="126"/>
    </row>
    <row r="12621" s="64" customFormat="1" ht="13.5" spans="5:5">
      <c r="E12621" s="126"/>
    </row>
    <row r="12622" s="64" customFormat="1" ht="13.5" spans="5:5">
      <c r="E12622" s="126"/>
    </row>
    <row r="12623" s="64" customFormat="1" ht="13.5" spans="5:5">
      <c r="E12623" s="126"/>
    </row>
    <row r="12624" s="64" customFormat="1" ht="13.5" spans="5:5">
      <c r="E12624" s="126"/>
    </row>
    <row r="12625" s="64" customFormat="1" ht="13.5" spans="5:5">
      <c r="E12625" s="126"/>
    </row>
    <row r="12626" s="64" customFormat="1" ht="13.5" spans="5:5">
      <c r="E12626" s="126"/>
    </row>
    <row r="12627" s="64" customFormat="1" ht="13.5" spans="5:5">
      <c r="E12627" s="126"/>
    </row>
    <row r="12628" s="64" customFormat="1" ht="13.5" spans="5:5">
      <c r="E12628" s="126"/>
    </row>
    <row r="12629" s="64" customFormat="1" ht="13.5" spans="5:5">
      <c r="E12629" s="126"/>
    </row>
    <row r="12630" s="64" customFormat="1" ht="13.5" spans="5:5">
      <c r="E12630" s="126"/>
    </row>
    <row r="12631" s="64" customFormat="1" ht="13.5" spans="5:5">
      <c r="E12631" s="126"/>
    </row>
    <row r="12632" s="64" customFormat="1" ht="13.5" spans="5:5">
      <c r="E12632" s="126"/>
    </row>
    <row r="12633" s="64" customFormat="1" ht="13.5" spans="5:5">
      <c r="E12633" s="126"/>
    </row>
    <row r="12634" s="64" customFormat="1" ht="13.5" spans="5:5">
      <c r="E12634" s="126"/>
    </row>
    <row r="12635" s="64" customFormat="1" ht="13.5" spans="5:5">
      <c r="E12635" s="126"/>
    </row>
    <row r="12636" s="64" customFormat="1" ht="13.5" spans="5:5">
      <c r="E12636" s="126"/>
    </row>
    <row r="12637" s="64" customFormat="1" ht="13.5" spans="5:5">
      <c r="E12637" s="126"/>
    </row>
    <row r="12638" s="64" customFormat="1" ht="13.5" spans="5:5">
      <c r="E12638" s="126"/>
    </row>
    <row r="12639" s="64" customFormat="1" ht="13.5" spans="5:5">
      <c r="E12639" s="126"/>
    </row>
    <row r="12640" s="64" customFormat="1" ht="13.5" spans="5:5">
      <c r="E12640" s="126"/>
    </row>
    <row r="12641" s="64" customFormat="1" ht="13.5" spans="5:5">
      <c r="E12641" s="126"/>
    </row>
    <row r="12642" s="64" customFormat="1" ht="13.5" spans="5:5">
      <c r="E12642" s="126"/>
    </row>
    <row r="12643" s="64" customFormat="1" ht="13.5" spans="5:5">
      <c r="E12643" s="126"/>
    </row>
    <row r="12644" s="64" customFormat="1" ht="13.5" spans="5:5">
      <c r="E12644" s="126"/>
    </row>
    <row r="12645" s="64" customFormat="1" ht="13.5" spans="5:5">
      <c r="E12645" s="126"/>
    </row>
    <row r="12646" s="64" customFormat="1" ht="13.5" spans="5:5">
      <c r="E12646" s="126"/>
    </row>
    <row r="12647" s="64" customFormat="1" ht="13.5" spans="5:5">
      <c r="E12647" s="126"/>
    </row>
    <row r="12648" s="64" customFormat="1" ht="13.5" spans="5:5">
      <c r="E12648" s="126"/>
    </row>
    <row r="12649" s="64" customFormat="1" ht="13.5" spans="5:5">
      <c r="E12649" s="126"/>
    </row>
    <row r="12650" s="64" customFormat="1" ht="13.5" spans="5:5">
      <c r="E12650" s="126"/>
    </row>
    <row r="12651" s="64" customFormat="1" ht="13.5" spans="5:5">
      <c r="E12651" s="126"/>
    </row>
    <row r="12652" s="64" customFormat="1" ht="13.5" spans="5:5">
      <c r="E12652" s="126"/>
    </row>
    <row r="12653" s="64" customFormat="1" ht="13.5" spans="5:5">
      <c r="E12653" s="126"/>
    </row>
    <row r="12654" s="64" customFormat="1" ht="13.5" spans="5:5">
      <c r="E12654" s="126"/>
    </row>
    <row r="12655" s="64" customFormat="1" ht="13.5" spans="5:5">
      <c r="E12655" s="126"/>
    </row>
    <row r="12656" s="64" customFormat="1" ht="13.5" spans="5:5">
      <c r="E12656" s="126"/>
    </row>
    <row r="12657" s="64" customFormat="1" ht="13.5" spans="5:5">
      <c r="E12657" s="126"/>
    </row>
    <row r="12658" s="64" customFormat="1" ht="13.5" spans="5:5">
      <c r="E12658" s="126"/>
    </row>
    <row r="12659" s="64" customFormat="1" ht="13.5" spans="5:5">
      <c r="E12659" s="126"/>
    </row>
    <row r="12660" s="64" customFormat="1" ht="13.5" spans="5:5">
      <c r="E12660" s="126"/>
    </row>
    <row r="12661" s="64" customFormat="1" ht="13.5" spans="5:5">
      <c r="E12661" s="126"/>
    </row>
    <row r="12662" s="64" customFormat="1" ht="13.5" spans="5:5">
      <c r="E12662" s="126"/>
    </row>
    <row r="12663" s="64" customFormat="1" ht="13.5" spans="5:5">
      <c r="E12663" s="126"/>
    </row>
    <row r="12664" s="64" customFormat="1" ht="13.5" spans="5:5">
      <c r="E12664" s="126"/>
    </row>
    <row r="12665" s="64" customFormat="1" ht="13.5" spans="5:5">
      <c r="E12665" s="126"/>
    </row>
    <row r="12666" s="64" customFormat="1" ht="13.5" spans="5:5">
      <c r="E12666" s="126"/>
    </row>
    <row r="12667" s="64" customFormat="1" ht="13.5" spans="5:5">
      <c r="E12667" s="126"/>
    </row>
    <row r="12668" s="64" customFormat="1" ht="13.5" spans="5:5">
      <c r="E12668" s="126"/>
    </row>
    <row r="12669" s="64" customFormat="1" ht="13.5" spans="5:5">
      <c r="E12669" s="126"/>
    </row>
    <row r="12670" s="64" customFormat="1" ht="13.5" spans="5:5">
      <c r="E12670" s="126"/>
    </row>
    <row r="12671" s="64" customFormat="1" ht="13.5" spans="5:5">
      <c r="E12671" s="126"/>
    </row>
    <row r="12672" s="64" customFormat="1" ht="13.5" spans="5:5">
      <c r="E12672" s="126"/>
    </row>
    <row r="12673" s="64" customFormat="1" ht="13.5" spans="5:5">
      <c r="E12673" s="126"/>
    </row>
    <row r="12674" s="64" customFormat="1" ht="13.5" spans="5:5">
      <c r="E12674" s="126"/>
    </row>
    <row r="12675" s="64" customFormat="1" ht="13.5" spans="5:5">
      <c r="E12675" s="126"/>
    </row>
    <row r="12676" s="64" customFormat="1" ht="13.5" spans="5:5">
      <c r="E12676" s="126"/>
    </row>
    <row r="12677" s="64" customFormat="1" ht="13.5" spans="5:5">
      <c r="E12677" s="126"/>
    </row>
    <row r="12678" s="64" customFormat="1" ht="13.5" spans="5:5">
      <c r="E12678" s="126"/>
    </row>
    <row r="12679" s="64" customFormat="1" ht="13.5" spans="5:5">
      <c r="E12679" s="126"/>
    </row>
    <row r="12680" s="64" customFormat="1" ht="13.5" spans="5:5">
      <c r="E12680" s="126"/>
    </row>
    <row r="12681" s="64" customFormat="1" ht="13.5" spans="5:5">
      <c r="E12681" s="126"/>
    </row>
    <row r="12682" s="64" customFormat="1" ht="13.5" spans="5:5">
      <c r="E12682" s="126"/>
    </row>
    <row r="12683" s="64" customFormat="1" ht="13.5" spans="5:5">
      <c r="E12683" s="126"/>
    </row>
    <row r="12684" s="64" customFormat="1" ht="13.5" spans="5:5">
      <c r="E12684" s="126"/>
    </row>
    <row r="12685" s="64" customFormat="1" ht="13.5" spans="5:5">
      <c r="E12685" s="126"/>
    </row>
    <row r="12686" s="64" customFormat="1" ht="13.5" spans="5:5">
      <c r="E12686" s="126"/>
    </row>
    <row r="12687" s="64" customFormat="1" ht="13.5" spans="5:5">
      <c r="E12687" s="126"/>
    </row>
    <row r="12688" s="64" customFormat="1" ht="13.5" spans="5:5">
      <c r="E12688" s="126"/>
    </row>
    <row r="12689" s="64" customFormat="1" ht="13.5" spans="5:5">
      <c r="E12689" s="126"/>
    </row>
    <row r="12690" s="64" customFormat="1" ht="13.5" spans="5:5">
      <c r="E12690" s="126"/>
    </row>
    <row r="12691" s="64" customFormat="1" ht="13.5" spans="5:5">
      <c r="E12691" s="126"/>
    </row>
    <row r="12692" s="64" customFormat="1" ht="13.5" spans="5:5">
      <c r="E12692" s="126"/>
    </row>
    <row r="12693" s="64" customFormat="1" ht="13.5" spans="5:5">
      <c r="E12693" s="126"/>
    </row>
    <row r="12694" s="64" customFormat="1" ht="13.5" spans="5:5">
      <c r="E12694" s="126"/>
    </row>
    <row r="12695" s="64" customFormat="1" ht="13.5" spans="5:5">
      <c r="E12695" s="126"/>
    </row>
    <row r="12696" s="64" customFormat="1" ht="13.5" spans="5:5">
      <c r="E12696" s="126"/>
    </row>
    <row r="12697" s="64" customFormat="1" ht="13.5" spans="5:5">
      <c r="E12697" s="126"/>
    </row>
    <row r="12698" s="64" customFormat="1" ht="13.5" spans="5:5">
      <c r="E12698" s="126"/>
    </row>
    <row r="12699" s="64" customFormat="1" ht="13.5" spans="5:5">
      <c r="E12699" s="126"/>
    </row>
    <row r="12700" s="64" customFormat="1" ht="13.5" spans="5:5">
      <c r="E12700" s="126"/>
    </row>
    <row r="12701" s="64" customFormat="1" ht="13.5" spans="5:5">
      <c r="E12701" s="126"/>
    </row>
    <row r="12702" s="64" customFormat="1" ht="13.5" spans="5:5">
      <c r="E12702" s="126"/>
    </row>
    <row r="12703" s="64" customFormat="1" ht="13.5" spans="5:5">
      <c r="E12703" s="126"/>
    </row>
    <row r="12704" s="64" customFormat="1" ht="13.5" spans="5:5">
      <c r="E12704" s="126"/>
    </row>
    <row r="12705" s="64" customFormat="1" ht="13.5" spans="5:5">
      <c r="E12705" s="126"/>
    </row>
    <row r="12706" s="64" customFormat="1" ht="13.5" spans="5:5">
      <c r="E12706" s="126"/>
    </row>
    <row r="12707" s="64" customFormat="1" ht="13.5" spans="5:5">
      <c r="E12707" s="126"/>
    </row>
    <row r="12708" s="64" customFormat="1" ht="13.5" spans="5:5">
      <c r="E12708" s="126"/>
    </row>
    <row r="12709" s="64" customFormat="1" ht="13.5" spans="5:5">
      <c r="E12709" s="126"/>
    </row>
    <row r="12710" s="64" customFormat="1" ht="13.5" spans="5:5">
      <c r="E12710" s="126"/>
    </row>
    <row r="12711" s="64" customFormat="1" ht="13.5" spans="5:5">
      <c r="E12711" s="126"/>
    </row>
    <row r="12712" s="64" customFormat="1" ht="13.5" spans="5:5">
      <c r="E12712" s="126"/>
    </row>
    <row r="12713" s="64" customFormat="1" ht="13.5" spans="5:5">
      <c r="E12713" s="126"/>
    </row>
    <row r="12714" s="64" customFormat="1" ht="13.5" spans="5:5">
      <c r="E12714" s="126"/>
    </row>
    <row r="12715" s="64" customFormat="1" ht="13.5" spans="5:5">
      <c r="E12715" s="126"/>
    </row>
    <row r="12716" s="64" customFormat="1" ht="13.5" spans="5:5">
      <c r="E12716" s="126"/>
    </row>
    <row r="12717" s="64" customFormat="1" ht="13.5" spans="5:5">
      <c r="E12717" s="126"/>
    </row>
    <row r="12718" s="64" customFormat="1" ht="13.5" spans="5:5">
      <c r="E12718" s="126"/>
    </row>
    <row r="12719" s="64" customFormat="1" ht="13.5" spans="5:5">
      <c r="E12719" s="126"/>
    </row>
    <row r="12720" s="64" customFormat="1" ht="13.5" spans="5:5">
      <c r="E12720" s="126"/>
    </row>
    <row r="12721" s="64" customFormat="1" ht="13.5" spans="5:5">
      <c r="E12721" s="126"/>
    </row>
    <row r="12722" s="64" customFormat="1" ht="13.5" spans="5:5">
      <c r="E12722" s="126"/>
    </row>
    <row r="12723" s="64" customFormat="1" ht="13.5" spans="5:5">
      <c r="E12723" s="126"/>
    </row>
    <row r="12724" s="64" customFormat="1" ht="13.5" spans="5:5">
      <c r="E12724" s="126"/>
    </row>
    <row r="12725" s="64" customFormat="1" ht="13.5" spans="5:5">
      <c r="E12725" s="126"/>
    </row>
    <row r="12726" s="64" customFormat="1" ht="13.5" spans="5:5">
      <c r="E12726" s="126"/>
    </row>
    <row r="12727" s="64" customFormat="1" ht="13.5" spans="5:5">
      <c r="E12727" s="126"/>
    </row>
    <row r="12728" s="64" customFormat="1" ht="13.5" spans="5:5">
      <c r="E12728" s="126"/>
    </row>
    <row r="12729" s="64" customFormat="1" ht="13.5" spans="5:5">
      <c r="E12729" s="126"/>
    </row>
    <row r="12730" s="64" customFormat="1" ht="13.5" spans="5:5">
      <c r="E12730" s="126"/>
    </row>
    <row r="12731" s="64" customFormat="1" ht="13.5" spans="5:5">
      <c r="E12731" s="126"/>
    </row>
    <row r="12732" s="64" customFormat="1" ht="13.5" spans="5:5">
      <c r="E12732" s="126"/>
    </row>
    <row r="12733" s="64" customFormat="1" ht="13.5" spans="5:5">
      <c r="E12733" s="126"/>
    </row>
    <row r="12734" s="64" customFormat="1" ht="13.5" spans="5:5">
      <c r="E12734" s="126"/>
    </row>
    <row r="12735" s="64" customFormat="1" ht="13.5" spans="5:5">
      <c r="E12735" s="126"/>
    </row>
    <row r="12736" s="64" customFormat="1" ht="13.5" spans="5:5">
      <c r="E12736" s="126"/>
    </row>
    <row r="12737" s="64" customFormat="1" ht="13.5" spans="5:5">
      <c r="E12737" s="126"/>
    </row>
    <row r="12738" s="64" customFormat="1" ht="13.5" spans="5:5">
      <c r="E12738" s="126"/>
    </row>
    <row r="12739" s="64" customFormat="1" ht="13.5" spans="5:5">
      <c r="E12739" s="126"/>
    </row>
    <row r="12740" s="64" customFormat="1" ht="13.5" spans="5:5">
      <c r="E12740" s="126"/>
    </row>
    <row r="12741" s="64" customFormat="1" ht="13.5" spans="5:5">
      <c r="E12741" s="126"/>
    </row>
    <row r="12742" s="64" customFormat="1" ht="13.5" spans="5:5">
      <c r="E12742" s="126"/>
    </row>
    <row r="12743" s="64" customFormat="1" ht="13.5" spans="5:5">
      <c r="E12743" s="126"/>
    </row>
    <row r="12744" s="64" customFormat="1" ht="13.5" spans="5:5">
      <c r="E12744" s="126"/>
    </row>
    <row r="12745" s="64" customFormat="1" ht="13.5" spans="5:5">
      <c r="E12745" s="126"/>
    </row>
    <row r="12746" s="64" customFormat="1" ht="13.5" spans="5:5">
      <c r="E12746" s="126"/>
    </row>
    <row r="12747" s="64" customFormat="1" ht="13.5" spans="5:5">
      <c r="E12747" s="126"/>
    </row>
    <row r="12748" s="64" customFormat="1" ht="13.5" spans="5:5">
      <c r="E12748" s="126"/>
    </row>
    <row r="12749" s="64" customFormat="1" ht="13.5" spans="5:5">
      <c r="E12749" s="126"/>
    </row>
    <row r="12750" s="64" customFormat="1" ht="13.5" spans="5:5">
      <c r="E12750" s="126"/>
    </row>
    <row r="12751" s="64" customFormat="1" ht="13.5" spans="5:5">
      <c r="E12751" s="126"/>
    </row>
    <row r="12752" s="64" customFormat="1" ht="13.5" spans="5:5">
      <c r="E12752" s="126"/>
    </row>
    <row r="12753" s="64" customFormat="1" ht="13.5" spans="5:5">
      <c r="E12753" s="126"/>
    </row>
    <row r="12754" s="64" customFormat="1" ht="13.5" spans="5:5">
      <c r="E12754" s="126"/>
    </row>
    <row r="12755" s="64" customFormat="1" ht="13.5" spans="5:5">
      <c r="E12755" s="126"/>
    </row>
    <row r="12756" s="64" customFormat="1" ht="13.5" spans="5:5">
      <c r="E12756" s="126"/>
    </row>
    <row r="12757" s="64" customFormat="1" ht="13.5" spans="5:5">
      <c r="E12757" s="126"/>
    </row>
    <row r="12758" s="64" customFormat="1" ht="13.5" spans="5:5">
      <c r="E12758" s="126"/>
    </row>
    <row r="12759" s="64" customFormat="1" ht="13.5" spans="5:5">
      <c r="E12759" s="126"/>
    </row>
    <row r="12760" s="64" customFormat="1" ht="13.5" spans="5:5">
      <c r="E12760" s="126"/>
    </row>
    <row r="12761" s="64" customFormat="1" ht="13.5" spans="5:5">
      <c r="E12761" s="126"/>
    </row>
    <row r="12762" s="64" customFormat="1" ht="13.5" spans="5:5">
      <c r="E12762" s="126"/>
    </row>
    <row r="12763" s="64" customFormat="1" ht="13.5" spans="5:5">
      <c r="E12763" s="126"/>
    </row>
    <row r="12764" s="64" customFormat="1" ht="13.5" spans="5:5">
      <c r="E12764" s="126"/>
    </row>
    <row r="12765" s="64" customFormat="1" ht="13.5" spans="5:5">
      <c r="E12765" s="126"/>
    </row>
    <row r="12766" s="64" customFormat="1" ht="13.5" spans="5:5">
      <c r="E12766" s="126"/>
    </row>
    <row r="12767" s="64" customFormat="1" ht="13.5" spans="5:5">
      <c r="E12767" s="126"/>
    </row>
    <row r="12768" s="64" customFormat="1" ht="13.5" spans="5:5">
      <c r="E12768" s="126"/>
    </row>
    <row r="12769" s="64" customFormat="1" ht="13.5" spans="5:5">
      <c r="E12769" s="126"/>
    </row>
    <row r="12770" s="64" customFormat="1" ht="13.5" spans="5:5">
      <c r="E12770" s="126"/>
    </row>
    <row r="12771" s="64" customFormat="1" ht="13.5" spans="5:5">
      <c r="E12771" s="126"/>
    </row>
    <row r="12772" s="64" customFormat="1" ht="13.5" spans="5:5">
      <c r="E12772" s="126"/>
    </row>
    <row r="12773" s="64" customFormat="1" ht="13.5" spans="5:5">
      <c r="E12773" s="126"/>
    </row>
    <row r="12774" s="64" customFormat="1" ht="13.5" spans="5:5">
      <c r="E12774" s="126"/>
    </row>
    <row r="12775" s="64" customFormat="1" ht="13.5" spans="5:5">
      <c r="E12775" s="126"/>
    </row>
    <row r="12776" s="64" customFormat="1" ht="13.5" spans="5:5">
      <c r="E12776" s="126"/>
    </row>
    <row r="12777" s="64" customFormat="1" ht="13.5" spans="5:5">
      <c r="E12777" s="126"/>
    </row>
    <row r="12778" s="64" customFormat="1" ht="13.5" spans="5:5">
      <c r="E12778" s="126"/>
    </row>
    <row r="12779" s="64" customFormat="1" ht="13.5" spans="5:5">
      <c r="E12779" s="126"/>
    </row>
    <row r="12780" s="64" customFormat="1" ht="13.5" spans="5:5">
      <c r="E12780" s="126"/>
    </row>
    <row r="12781" s="64" customFormat="1" ht="13.5" spans="5:5">
      <c r="E12781" s="126"/>
    </row>
    <row r="12782" s="64" customFormat="1" ht="13.5" spans="5:5">
      <c r="E12782" s="126"/>
    </row>
    <row r="12783" s="64" customFormat="1" ht="13.5" spans="5:5">
      <c r="E12783" s="126"/>
    </row>
    <row r="12784" s="64" customFormat="1" ht="13.5" spans="5:5">
      <c r="E12784" s="126"/>
    </row>
    <row r="12785" s="64" customFormat="1" ht="13.5" spans="5:5">
      <c r="E12785" s="126"/>
    </row>
    <row r="12786" s="64" customFormat="1" ht="13.5" spans="5:5">
      <c r="E12786" s="126"/>
    </row>
    <row r="12787" s="64" customFormat="1" ht="13.5" spans="5:5">
      <c r="E12787" s="126"/>
    </row>
    <row r="12788" s="64" customFormat="1" ht="13.5" spans="5:5">
      <c r="E12788" s="126"/>
    </row>
    <row r="12789" s="64" customFormat="1" ht="13.5" spans="5:5">
      <c r="E12789" s="126"/>
    </row>
    <row r="12790" s="64" customFormat="1" ht="13.5" spans="5:5">
      <c r="E12790" s="126"/>
    </row>
    <row r="12791" s="64" customFormat="1" ht="13.5" spans="5:5">
      <c r="E12791" s="126"/>
    </row>
    <row r="12792" s="64" customFormat="1" ht="13.5" spans="5:5">
      <c r="E12792" s="126"/>
    </row>
    <row r="12793" s="64" customFormat="1" ht="13.5" spans="5:5">
      <c r="E12793" s="126"/>
    </row>
    <row r="12794" s="64" customFormat="1" ht="13.5" spans="5:5">
      <c r="E12794" s="126"/>
    </row>
    <row r="12795" s="64" customFormat="1" ht="13.5" spans="5:5">
      <c r="E12795" s="126"/>
    </row>
    <row r="12796" s="64" customFormat="1" ht="13.5" spans="5:5">
      <c r="E12796" s="126"/>
    </row>
    <row r="12797" s="64" customFormat="1" ht="13.5" spans="5:5">
      <c r="E12797" s="126"/>
    </row>
    <row r="12798" s="64" customFormat="1" ht="13.5" spans="5:5">
      <c r="E12798" s="126"/>
    </row>
    <row r="12799" s="64" customFormat="1" ht="13.5" spans="5:5">
      <c r="E12799" s="126"/>
    </row>
    <row r="12800" s="64" customFormat="1" ht="13.5" spans="5:5">
      <c r="E12800" s="126"/>
    </row>
    <row r="12801" s="64" customFormat="1" ht="13.5" spans="5:5">
      <c r="E12801" s="126"/>
    </row>
    <row r="12802" s="64" customFormat="1" ht="13.5" spans="5:5">
      <c r="E12802" s="126"/>
    </row>
    <row r="12803" s="64" customFormat="1" ht="13.5" spans="5:5">
      <c r="E12803" s="126"/>
    </row>
    <row r="12804" s="64" customFormat="1" ht="13.5" spans="5:5">
      <c r="E12804" s="126"/>
    </row>
    <row r="12805" s="64" customFormat="1" ht="13.5" spans="5:5">
      <c r="E12805" s="126"/>
    </row>
    <row r="12806" s="64" customFormat="1" ht="13.5" spans="5:5">
      <c r="E12806" s="126"/>
    </row>
    <row r="12807" s="64" customFormat="1" ht="13.5" spans="5:5">
      <c r="E12807" s="126"/>
    </row>
    <row r="12808" s="64" customFormat="1" ht="13.5" spans="5:5">
      <c r="E12808" s="126"/>
    </row>
    <row r="12809" s="64" customFormat="1" ht="13.5" spans="5:5">
      <c r="E12809" s="126"/>
    </row>
    <row r="12810" s="64" customFormat="1" ht="13.5" spans="5:5">
      <c r="E12810" s="126"/>
    </row>
    <row r="12811" s="64" customFormat="1" ht="13.5" spans="5:5">
      <c r="E12811" s="126"/>
    </row>
    <row r="12812" s="64" customFormat="1" ht="13.5" spans="5:5">
      <c r="E12812" s="126"/>
    </row>
    <row r="12813" s="64" customFormat="1" ht="13.5" spans="5:5">
      <c r="E12813" s="126"/>
    </row>
    <row r="12814" s="64" customFormat="1" ht="13.5" spans="5:5">
      <c r="E12814" s="126"/>
    </row>
    <row r="12815" s="64" customFormat="1" ht="13.5" spans="5:5">
      <c r="E12815" s="126"/>
    </row>
    <row r="12816" s="64" customFormat="1" ht="13.5" spans="5:5">
      <c r="E12816" s="126"/>
    </row>
    <row r="12817" s="64" customFormat="1" ht="13.5" spans="5:5">
      <c r="E12817" s="126"/>
    </row>
    <row r="12818" s="64" customFormat="1" ht="13.5" spans="5:5">
      <c r="E12818" s="126"/>
    </row>
    <row r="12819" s="64" customFormat="1" ht="13.5" spans="5:5">
      <c r="E12819" s="126"/>
    </row>
    <row r="12820" s="64" customFormat="1" ht="13.5" spans="5:5">
      <c r="E12820" s="126"/>
    </row>
    <row r="12821" s="64" customFormat="1" ht="13.5" spans="5:5">
      <c r="E12821" s="126"/>
    </row>
    <row r="12822" s="64" customFormat="1" ht="13.5" spans="5:5">
      <c r="E12822" s="126"/>
    </row>
    <row r="12823" s="64" customFormat="1" ht="13.5" spans="5:5">
      <c r="E12823" s="126"/>
    </row>
    <row r="12824" s="64" customFormat="1" ht="13.5" spans="5:5">
      <c r="E12824" s="126"/>
    </row>
    <row r="12825" s="64" customFormat="1" ht="13.5" spans="5:5">
      <c r="E12825" s="126"/>
    </row>
    <row r="12826" s="64" customFormat="1" ht="13.5" spans="5:5">
      <c r="E12826" s="126"/>
    </row>
    <row r="12827" s="64" customFormat="1" ht="13.5" spans="5:5">
      <c r="E12827" s="126"/>
    </row>
    <row r="12828" s="64" customFormat="1" ht="13.5" spans="5:5">
      <c r="E12828" s="126"/>
    </row>
    <row r="12829" s="64" customFormat="1" ht="13.5" spans="5:5">
      <c r="E12829" s="126"/>
    </row>
    <row r="12830" s="64" customFormat="1" ht="13.5" spans="5:5">
      <c r="E12830" s="126"/>
    </row>
    <row r="12831" s="64" customFormat="1" ht="13.5" spans="5:5">
      <c r="E12831" s="126"/>
    </row>
    <row r="12832" s="64" customFormat="1" ht="13.5" spans="5:5">
      <c r="E12832" s="126"/>
    </row>
    <row r="12833" s="64" customFormat="1" ht="13.5" spans="5:5">
      <c r="E12833" s="126"/>
    </row>
    <row r="12834" s="64" customFormat="1" ht="13.5" spans="5:5">
      <c r="E12834" s="126"/>
    </row>
    <row r="12835" s="64" customFormat="1" ht="13.5" spans="5:5">
      <c r="E12835" s="126"/>
    </row>
    <row r="12836" s="64" customFormat="1" ht="13.5" spans="5:5">
      <c r="E12836" s="126"/>
    </row>
    <row r="12837" s="64" customFormat="1" ht="13.5" spans="5:5">
      <c r="E12837" s="126"/>
    </row>
    <row r="12838" s="64" customFormat="1" ht="13.5" spans="5:5">
      <c r="E12838" s="126"/>
    </row>
    <row r="12839" s="64" customFormat="1" ht="13.5" spans="5:5">
      <c r="E12839" s="126"/>
    </row>
    <row r="12840" s="64" customFormat="1" ht="13.5" spans="5:5">
      <c r="E12840" s="126"/>
    </row>
    <row r="12841" s="64" customFormat="1" ht="13.5" spans="5:5">
      <c r="E12841" s="126"/>
    </row>
    <row r="12842" s="64" customFormat="1" ht="13.5" spans="5:5">
      <c r="E12842" s="126"/>
    </row>
    <row r="12843" s="64" customFormat="1" ht="13.5" spans="5:5">
      <c r="E12843" s="126"/>
    </row>
    <row r="12844" s="64" customFormat="1" ht="13.5" spans="5:5">
      <c r="E12844" s="126"/>
    </row>
    <row r="12845" s="64" customFormat="1" ht="13.5" spans="5:5">
      <c r="E12845" s="126"/>
    </row>
    <row r="12846" s="64" customFormat="1" ht="13.5" spans="5:5">
      <c r="E12846" s="126"/>
    </row>
    <row r="12847" s="64" customFormat="1" ht="13.5" spans="5:5">
      <c r="E12847" s="126"/>
    </row>
    <row r="12848" s="64" customFormat="1" ht="13.5" spans="5:5">
      <c r="E12848" s="126"/>
    </row>
    <row r="12849" s="64" customFormat="1" ht="13.5" spans="5:5">
      <c r="E12849" s="126"/>
    </row>
    <row r="12850" s="64" customFormat="1" ht="13.5" spans="5:5">
      <c r="E12850" s="126"/>
    </row>
    <row r="12851" s="64" customFormat="1" ht="13.5" spans="5:5">
      <c r="E12851" s="126"/>
    </row>
    <row r="12852" s="64" customFormat="1" ht="13.5" spans="5:5">
      <c r="E12852" s="126"/>
    </row>
    <row r="12853" s="64" customFormat="1" ht="13.5" spans="5:5">
      <c r="E12853" s="126"/>
    </row>
    <row r="12854" s="64" customFormat="1" ht="13.5" spans="5:5">
      <c r="E12854" s="126"/>
    </row>
    <row r="12855" s="64" customFormat="1" ht="13.5" spans="5:5">
      <c r="E12855" s="126"/>
    </row>
    <row r="12856" s="64" customFormat="1" ht="13.5" spans="5:5">
      <c r="E12856" s="126"/>
    </row>
    <row r="12857" s="64" customFormat="1" ht="13.5" spans="5:5">
      <c r="E12857" s="126"/>
    </row>
    <row r="12858" s="64" customFormat="1" ht="13.5" spans="5:5">
      <c r="E12858" s="126"/>
    </row>
    <row r="12859" s="64" customFormat="1" ht="13.5" spans="5:5">
      <c r="E12859" s="126"/>
    </row>
    <row r="12860" s="64" customFormat="1" ht="13.5" spans="5:5">
      <c r="E12860" s="126"/>
    </row>
    <row r="12861" s="64" customFormat="1" ht="13.5" spans="5:5">
      <c r="E12861" s="126"/>
    </row>
    <row r="12862" s="64" customFormat="1" ht="13.5" spans="5:5">
      <c r="E12862" s="126"/>
    </row>
    <row r="12863" s="64" customFormat="1" ht="13.5" spans="5:5">
      <c r="E12863" s="126"/>
    </row>
    <row r="12864" s="64" customFormat="1" ht="13.5" spans="5:5">
      <c r="E12864" s="126"/>
    </row>
    <row r="12865" s="64" customFormat="1" ht="13.5" spans="5:5">
      <c r="E12865" s="126"/>
    </row>
    <row r="12866" s="64" customFormat="1" ht="13.5" spans="5:5">
      <c r="E12866" s="126"/>
    </row>
    <row r="12867" s="64" customFormat="1" ht="13.5" spans="5:5">
      <c r="E12867" s="126"/>
    </row>
    <row r="12868" s="64" customFormat="1" ht="13.5" spans="5:5">
      <c r="E12868" s="126"/>
    </row>
    <row r="12869" s="64" customFormat="1" ht="13.5" spans="5:5">
      <c r="E12869" s="126"/>
    </row>
    <row r="12870" s="64" customFormat="1" ht="13.5" spans="5:5">
      <c r="E12870" s="126"/>
    </row>
    <row r="12871" s="64" customFormat="1" ht="13.5" spans="5:5">
      <c r="E12871" s="126"/>
    </row>
    <row r="12872" s="64" customFormat="1" ht="13.5" spans="5:5">
      <c r="E12872" s="126"/>
    </row>
    <row r="12873" s="64" customFormat="1" ht="13.5" spans="5:5">
      <c r="E12873" s="126"/>
    </row>
    <row r="12874" s="64" customFormat="1" ht="13.5" spans="5:5">
      <c r="E12874" s="126"/>
    </row>
    <row r="12875" s="64" customFormat="1" ht="13.5" spans="5:5">
      <c r="E12875" s="126"/>
    </row>
    <row r="12876" s="64" customFormat="1" ht="13.5" spans="5:5">
      <c r="E12876" s="126"/>
    </row>
    <row r="12877" s="64" customFormat="1" ht="13.5" spans="5:5">
      <c r="E12877" s="126"/>
    </row>
    <row r="12878" s="64" customFormat="1" ht="13.5" spans="5:5">
      <c r="E12878" s="126"/>
    </row>
    <row r="12879" s="64" customFormat="1" ht="13.5" spans="5:5">
      <c r="E12879" s="126"/>
    </row>
    <row r="12880" s="64" customFormat="1" ht="13.5" spans="5:5">
      <c r="E12880" s="126"/>
    </row>
    <row r="12881" s="64" customFormat="1" ht="13.5" spans="5:5">
      <c r="E12881" s="126"/>
    </row>
    <row r="12882" s="64" customFormat="1" ht="13.5" spans="5:5">
      <c r="E12882" s="126"/>
    </row>
    <row r="12883" s="64" customFormat="1" ht="13.5" spans="5:5">
      <c r="E12883" s="126"/>
    </row>
    <row r="12884" s="64" customFormat="1" ht="13.5" spans="5:5">
      <c r="E12884" s="126"/>
    </row>
    <row r="12885" s="64" customFormat="1" ht="13.5" spans="5:5">
      <c r="E12885" s="126"/>
    </row>
    <row r="12886" s="64" customFormat="1" ht="13.5" spans="5:5">
      <c r="E12886" s="126"/>
    </row>
    <row r="12887" s="64" customFormat="1" ht="13.5" spans="5:5">
      <c r="E12887" s="126"/>
    </row>
    <row r="12888" s="64" customFormat="1" ht="13.5" spans="5:5">
      <c r="E12888" s="126"/>
    </row>
    <row r="12889" s="64" customFormat="1" ht="13.5" spans="5:5">
      <c r="E12889" s="126"/>
    </row>
    <row r="12890" s="64" customFormat="1" ht="13.5" spans="5:5">
      <c r="E12890" s="126"/>
    </row>
    <row r="12891" s="64" customFormat="1" ht="13.5" spans="5:5">
      <c r="E12891" s="126"/>
    </row>
    <row r="12892" s="64" customFormat="1" ht="13.5" spans="5:5">
      <c r="E12892" s="126"/>
    </row>
    <row r="12893" s="64" customFormat="1" ht="13.5" spans="5:5">
      <c r="E12893" s="126"/>
    </row>
    <row r="12894" s="64" customFormat="1" ht="13.5" spans="5:5">
      <c r="E12894" s="126"/>
    </row>
    <row r="12895" s="64" customFormat="1" ht="13.5" spans="5:5">
      <c r="E12895" s="126"/>
    </row>
    <row r="12896" s="64" customFormat="1" ht="13.5" spans="5:5">
      <c r="E12896" s="126"/>
    </row>
    <row r="12897" s="64" customFormat="1" ht="13.5" spans="5:5">
      <c r="E12897" s="126"/>
    </row>
    <row r="12898" s="64" customFormat="1" ht="13.5" spans="5:5">
      <c r="E12898" s="126"/>
    </row>
    <row r="12899" s="64" customFormat="1" ht="13.5" spans="5:5">
      <c r="E12899" s="126"/>
    </row>
    <row r="12900" s="64" customFormat="1" ht="13.5" spans="5:5">
      <c r="E12900" s="126"/>
    </row>
    <row r="12901" s="64" customFormat="1" ht="13.5" spans="5:5">
      <c r="E12901" s="126"/>
    </row>
    <row r="12902" s="64" customFormat="1" ht="13.5" spans="5:5">
      <c r="E12902" s="126"/>
    </row>
    <row r="12903" s="64" customFormat="1" ht="13.5" spans="5:5">
      <c r="E12903" s="126"/>
    </row>
    <row r="12904" s="64" customFormat="1" ht="13.5" spans="5:5">
      <c r="E12904" s="126"/>
    </row>
    <row r="12905" s="64" customFormat="1" ht="13.5" spans="5:5">
      <c r="E12905" s="126"/>
    </row>
    <row r="12906" s="64" customFormat="1" ht="13.5" spans="5:5">
      <c r="E12906" s="126"/>
    </row>
    <row r="12907" s="64" customFormat="1" ht="13.5" spans="5:5">
      <c r="E12907" s="126"/>
    </row>
    <row r="12908" s="64" customFormat="1" ht="13.5" spans="5:5">
      <c r="E12908" s="126"/>
    </row>
    <row r="12909" s="64" customFormat="1" ht="13.5" spans="5:5">
      <c r="E12909" s="126"/>
    </row>
    <row r="12910" s="64" customFormat="1" ht="13.5" spans="5:5">
      <c r="E12910" s="126"/>
    </row>
    <row r="12911" s="64" customFormat="1" ht="13.5" spans="5:5">
      <c r="E12911" s="126"/>
    </row>
    <row r="12912" s="64" customFormat="1" ht="13.5" spans="5:5">
      <c r="E12912" s="126"/>
    </row>
    <row r="12913" s="64" customFormat="1" ht="13.5" spans="5:5">
      <c r="E12913" s="126"/>
    </row>
    <row r="12914" s="64" customFormat="1" ht="13.5" spans="5:5">
      <c r="E12914" s="126"/>
    </row>
    <row r="12915" s="64" customFormat="1" ht="13.5" spans="5:5">
      <c r="E12915" s="126"/>
    </row>
    <row r="12916" s="64" customFormat="1" ht="13.5" spans="5:5">
      <c r="E12916" s="126"/>
    </row>
    <row r="12917" s="64" customFormat="1" ht="13.5" spans="5:5">
      <c r="E12917" s="126"/>
    </row>
    <row r="12918" s="64" customFormat="1" ht="13.5" spans="5:5">
      <c r="E12918" s="126"/>
    </row>
    <row r="12919" s="64" customFormat="1" ht="13.5" spans="5:5">
      <c r="E12919" s="126"/>
    </row>
    <row r="12920" s="64" customFormat="1" ht="13.5" spans="5:5">
      <c r="E12920" s="126"/>
    </row>
    <row r="12921" s="64" customFormat="1" ht="13.5" spans="5:5">
      <c r="E12921" s="126"/>
    </row>
    <row r="12922" s="64" customFormat="1" ht="13.5" spans="5:5">
      <c r="E12922" s="126"/>
    </row>
    <row r="12923" s="64" customFormat="1" ht="13.5" spans="5:5">
      <c r="E12923" s="126"/>
    </row>
    <row r="12924" s="64" customFormat="1" ht="13.5" spans="5:5">
      <c r="E12924" s="126"/>
    </row>
    <row r="12925" s="64" customFormat="1" ht="13.5" spans="5:5">
      <c r="E12925" s="126"/>
    </row>
    <row r="12926" s="64" customFormat="1" ht="13.5" spans="5:5">
      <c r="E12926" s="126"/>
    </row>
    <row r="12927" s="64" customFormat="1" ht="13.5" spans="5:5">
      <c r="E12927" s="126"/>
    </row>
    <row r="12928" s="64" customFormat="1" ht="13.5" spans="5:5">
      <c r="E12928" s="126"/>
    </row>
    <row r="12929" s="64" customFormat="1" ht="13.5" spans="5:5">
      <c r="E12929" s="126"/>
    </row>
    <row r="12930" s="64" customFormat="1" ht="13.5" spans="5:5">
      <c r="E12930" s="126"/>
    </row>
    <row r="12931" s="64" customFormat="1" ht="13.5" spans="5:5">
      <c r="E12931" s="126"/>
    </row>
    <row r="12932" s="64" customFormat="1" ht="13.5" spans="5:5">
      <c r="E12932" s="126"/>
    </row>
    <row r="12933" s="64" customFormat="1" ht="13.5" spans="5:5">
      <c r="E12933" s="126"/>
    </row>
    <row r="12934" s="64" customFormat="1" ht="13.5" spans="5:5">
      <c r="E12934" s="126"/>
    </row>
    <row r="12935" s="64" customFormat="1" ht="13.5" spans="5:5">
      <c r="E12935" s="126"/>
    </row>
    <row r="12936" s="64" customFormat="1" ht="13.5" spans="5:5">
      <c r="E12936" s="126"/>
    </row>
    <row r="12937" s="64" customFormat="1" ht="13.5" spans="5:5">
      <c r="E12937" s="126"/>
    </row>
    <row r="12938" s="64" customFormat="1" ht="13.5" spans="5:5">
      <c r="E12938" s="126"/>
    </row>
    <row r="12939" s="64" customFormat="1" ht="13.5" spans="5:5">
      <c r="E12939" s="126"/>
    </row>
    <row r="12940" s="64" customFormat="1" ht="13.5" spans="5:5">
      <c r="E12940" s="126"/>
    </row>
    <row r="12941" s="64" customFormat="1" ht="13.5" spans="5:5">
      <c r="E12941" s="126"/>
    </row>
    <row r="12942" s="64" customFormat="1" ht="13.5" spans="5:5">
      <c r="E12942" s="126"/>
    </row>
    <row r="12943" s="64" customFormat="1" ht="13.5" spans="5:5">
      <c r="E12943" s="126"/>
    </row>
    <row r="12944" s="64" customFormat="1" ht="13.5" spans="5:5">
      <c r="E12944" s="126"/>
    </row>
    <row r="12945" s="64" customFormat="1" ht="13.5" spans="5:5">
      <c r="E12945" s="126"/>
    </row>
    <row r="12946" s="64" customFormat="1" ht="13.5" spans="5:5">
      <c r="E12946" s="126"/>
    </row>
    <row r="12947" s="64" customFormat="1" ht="13.5" spans="5:5">
      <c r="E12947" s="126"/>
    </row>
    <row r="12948" s="64" customFormat="1" ht="13.5" spans="5:5">
      <c r="E12948" s="126"/>
    </row>
    <row r="12949" s="64" customFormat="1" ht="13.5" spans="5:5">
      <c r="E12949" s="126"/>
    </row>
    <row r="12950" s="64" customFormat="1" ht="13.5" spans="5:5">
      <c r="E12950" s="126"/>
    </row>
    <row r="12951" s="64" customFormat="1" ht="13.5" spans="5:5">
      <c r="E12951" s="126"/>
    </row>
    <row r="12952" s="64" customFormat="1" ht="13.5" spans="5:5">
      <c r="E12952" s="126"/>
    </row>
    <row r="12953" s="64" customFormat="1" ht="13.5" spans="5:5">
      <c r="E12953" s="126"/>
    </row>
    <row r="12954" s="64" customFormat="1" ht="13.5" spans="5:5">
      <c r="E12954" s="126"/>
    </row>
    <row r="12955" s="64" customFormat="1" ht="13.5" spans="5:5">
      <c r="E12955" s="126"/>
    </row>
    <row r="12956" s="64" customFormat="1" ht="13.5" spans="5:5">
      <c r="E12956" s="126"/>
    </row>
    <row r="12957" s="64" customFormat="1" ht="13.5" spans="5:5">
      <c r="E12957" s="126"/>
    </row>
    <row r="12958" s="64" customFormat="1" ht="13.5" spans="5:5">
      <c r="E12958" s="126"/>
    </row>
    <row r="12959" s="64" customFormat="1" ht="13.5" spans="5:5">
      <c r="E12959" s="126"/>
    </row>
    <row r="12960" s="64" customFormat="1" ht="13.5" spans="5:5">
      <c r="E12960" s="126"/>
    </row>
    <row r="12961" s="64" customFormat="1" ht="13.5" spans="5:5">
      <c r="E12961" s="126"/>
    </row>
    <row r="12962" s="64" customFormat="1" ht="13.5" spans="5:5">
      <c r="E12962" s="126"/>
    </row>
    <row r="12963" s="64" customFormat="1" ht="13.5" spans="5:5">
      <c r="E12963" s="126"/>
    </row>
    <row r="12964" s="64" customFormat="1" ht="13.5" spans="5:5">
      <c r="E12964" s="126"/>
    </row>
    <row r="12965" s="64" customFormat="1" ht="13.5" spans="5:5">
      <c r="E12965" s="126"/>
    </row>
    <row r="12966" s="64" customFormat="1" ht="13.5" spans="5:5">
      <c r="E12966" s="126"/>
    </row>
    <row r="12967" s="64" customFormat="1" ht="13.5" spans="5:5">
      <c r="E12967" s="126"/>
    </row>
    <row r="12968" s="64" customFormat="1" ht="13.5" spans="5:5">
      <c r="E12968" s="126"/>
    </row>
    <row r="12969" s="64" customFormat="1" ht="13.5" spans="5:5">
      <c r="E12969" s="126"/>
    </row>
    <row r="12970" s="64" customFormat="1" ht="13.5" spans="5:5">
      <c r="E12970" s="126"/>
    </row>
    <row r="12971" s="64" customFormat="1" ht="13.5" spans="5:5">
      <c r="E12971" s="126"/>
    </row>
    <row r="12972" s="64" customFormat="1" ht="13.5" spans="5:5">
      <c r="E12972" s="126"/>
    </row>
    <row r="12973" s="64" customFormat="1" ht="13.5" spans="5:5">
      <c r="E12973" s="126"/>
    </row>
    <row r="12974" s="64" customFormat="1" ht="13.5" spans="5:5">
      <c r="E12974" s="126"/>
    </row>
    <row r="12975" s="64" customFormat="1" ht="13.5" spans="5:5">
      <c r="E12975" s="126"/>
    </row>
    <row r="12976" s="64" customFormat="1" ht="13.5" spans="5:5">
      <c r="E12976" s="126"/>
    </row>
    <row r="12977" s="64" customFormat="1" ht="13.5" spans="5:5">
      <c r="E12977" s="126"/>
    </row>
    <row r="12978" s="64" customFormat="1" ht="13.5" spans="5:5">
      <c r="E12978" s="126"/>
    </row>
    <row r="12979" s="64" customFormat="1" ht="13.5" spans="5:5">
      <c r="E12979" s="126"/>
    </row>
    <row r="12980" s="64" customFormat="1" ht="13.5" spans="5:5">
      <c r="E12980" s="126"/>
    </row>
    <row r="12981" s="64" customFormat="1" ht="13.5" spans="5:5">
      <c r="E12981" s="126"/>
    </row>
    <row r="12982" s="64" customFormat="1" ht="13.5" spans="5:5">
      <c r="E12982" s="126"/>
    </row>
    <row r="12983" s="64" customFormat="1" ht="13.5" spans="5:5">
      <c r="E12983" s="126"/>
    </row>
    <row r="12984" s="64" customFormat="1" ht="13.5" spans="5:5">
      <c r="E12984" s="126"/>
    </row>
    <row r="12985" s="64" customFormat="1" ht="13.5" spans="5:5">
      <c r="E12985" s="126"/>
    </row>
    <row r="12986" s="64" customFormat="1" ht="13.5" spans="5:5">
      <c r="E12986" s="126"/>
    </row>
    <row r="12987" s="64" customFormat="1" ht="13.5" spans="5:5">
      <c r="E12987" s="126"/>
    </row>
    <row r="12988" s="64" customFormat="1" ht="13.5" spans="5:5">
      <c r="E12988" s="126"/>
    </row>
    <row r="12989" s="64" customFormat="1" ht="13.5" spans="5:5">
      <c r="E12989" s="126"/>
    </row>
    <row r="12990" s="64" customFormat="1" ht="13.5" spans="5:5">
      <c r="E12990" s="126"/>
    </row>
    <row r="12991" s="64" customFormat="1" ht="13.5" spans="5:5">
      <c r="E12991" s="126"/>
    </row>
    <row r="12992" s="64" customFormat="1" ht="13.5" spans="5:5">
      <c r="E12992" s="126"/>
    </row>
    <row r="12993" s="64" customFormat="1" ht="13.5" spans="5:5">
      <c r="E12993" s="126"/>
    </row>
    <row r="12994" s="64" customFormat="1" ht="13.5" spans="5:5">
      <c r="E12994" s="126"/>
    </row>
    <row r="12995" s="64" customFormat="1" ht="13.5" spans="5:5">
      <c r="E12995" s="126"/>
    </row>
    <row r="12996" s="64" customFormat="1" ht="13.5" spans="5:5">
      <c r="E12996" s="126"/>
    </row>
    <row r="12997" s="64" customFormat="1" ht="13.5" spans="5:5">
      <c r="E12997" s="126"/>
    </row>
    <row r="12998" s="64" customFormat="1" ht="13.5" spans="5:5">
      <c r="E12998" s="126"/>
    </row>
    <row r="12999" s="64" customFormat="1" ht="13.5" spans="5:5">
      <c r="E12999" s="126"/>
    </row>
    <row r="13000" s="64" customFormat="1" ht="13.5" spans="5:5">
      <c r="E13000" s="126"/>
    </row>
    <row r="13001" s="64" customFormat="1" ht="13.5" spans="5:5">
      <c r="E13001" s="126"/>
    </row>
    <row r="13002" s="64" customFormat="1" ht="13.5" spans="5:5">
      <c r="E13002" s="126"/>
    </row>
    <row r="13003" s="64" customFormat="1" ht="13.5" spans="5:5">
      <c r="E13003" s="126"/>
    </row>
    <row r="13004" s="64" customFormat="1" ht="13.5" spans="5:5">
      <c r="E13004" s="126"/>
    </row>
    <row r="13005" s="64" customFormat="1" ht="13.5" spans="5:5">
      <c r="E13005" s="126"/>
    </row>
    <row r="13006" s="64" customFormat="1" ht="13.5" spans="5:5">
      <c r="E13006" s="126"/>
    </row>
    <row r="13007" s="64" customFormat="1" ht="13.5" spans="5:5">
      <c r="E13007" s="126"/>
    </row>
    <row r="13008" s="64" customFormat="1" ht="13.5" spans="5:5">
      <c r="E13008" s="126"/>
    </row>
    <row r="13009" s="64" customFormat="1" ht="13.5" spans="5:5">
      <c r="E13009" s="126"/>
    </row>
    <row r="13010" s="64" customFormat="1" ht="13.5" spans="5:5">
      <c r="E13010" s="126"/>
    </row>
    <row r="13011" s="64" customFormat="1" ht="13.5" spans="5:5">
      <c r="E13011" s="126"/>
    </row>
    <row r="13012" s="64" customFormat="1" ht="13.5" spans="5:5">
      <c r="E13012" s="126"/>
    </row>
    <row r="13013" s="64" customFormat="1" ht="13.5" spans="5:5">
      <c r="E13013" s="126"/>
    </row>
    <row r="13014" s="64" customFormat="1" ht="13.5" spans="5:5">
      <c r="E13014" s="126"/>
    </row>
    <row r="13015" s="64" customFormat="1" ht="13.5" spans="5:5">
      <c r="E13015" s="126"/>
    </row>
    <row r="13016" s="64" customFormat="1" ht="13.5" spans="5:5">
      <c r="E13016" s="126"/>
    </row>
    <row r="13017" s="64" customFormat="1" ht="13.5" spans="5:5">
      <c r="E13017" s="126"/>
    </row>
    <row r="13018" s="64" customFormat="1" ht="13.5" spans="5:5">
      <c r="E13018" s="126"/>
    </row>
    <row r="13019" s="64" customFormat="1" ht="13.5" spans="5:5">
      <c r="E13019" s="126"/>
    </row>
    <row r="13020" s="64" customFormat="1" ht="13.5" spans="5:5">
      <c r="E13020" s="126"/>
    </row>
    <row r="13021" s="64" customFormat="1" ht="13.5" spans="5:5">
      <c r="E13021" s="126"/>
    </row>
    <row r="13022" s="64" customFormat="1" ht="13.5" spans="5:5">
      <c r="E13022" s="126"/>
    </row>
    <row r="13023" s="64" customFormat="1" ht="13.5" spans="5:5">
      <c r="E13023" s="126"/>
    </row>
    <row r="13024" s="64" customFormat="1" ht="13.5" spans="5:5">
      <c r="E13024" s="126"/>
    </row>
    <row r="13025" s="64" customFormat="1" ht="13.5" spans="5:5">
      <c r="E13025" s="126"/>
    </row>
    <row r="13026" s="64" customFormat="1" ht="13.5" spans="5:5">
      <c r="E13026" s="126"/>
    </row>
    <row r="13027" s="64" customFormat="1" ht="13.5" spans="5:5">
      <c r="E13027" s="126"/>
    </row>
    <row r="13028" s="64" customFormat="1" ht="13.5" spans="5:5">
      <c r="E13028" s="126"/>
    </row>
    <row r="13029" s="64" customFormat="1" ht="13.5" spans="5:5">
      <c r="E13029" s="126"/>
    </row>
    <row r="13030" s="64" customFormat="1" ht="13.5" spans="5:5">
      <c r="E13030" s="126"/>
    </row>
    <row r="13031" s="64" customFormat="1" ht="13.5" spans="5:5">
      <c r="E13031" s="126"/>
    </row>
    <row r="13032" s="64" customFormat="1" ht="13.5" spans="5:5">
      <c r="E13032" s="126"/>
    </row>
    <row r="13033" s="64" customFormat="1" ht="13.5" spans="5:5">
      <c r="E13033" s="126"/>
    </row>
    <row r="13034" s="64" customFormat="1" ht="13.5" spans="5:5">
      <c r="E13034" s="126"/>
    </row>
    <row r="13035" s="64" customFormat="1" ht="13.5" spans="5:5">
      <c r="E13035" s="126"/>
    </row>
    <row r="13036" s="64" customFormat="1" ht="13.5" spans="5:5">
      <c r="E13036" s="126"/>
    </row>
    <row r="13037" s="64" customFormat="1" ht="13.5" spans="5:5">
      <c r="E13037" s="126"/>
    </row>
    <row r="13038" s="64" customFormat="1" ht="13.5" spans="5:5">
      <c r="E13038" s="126"/>
    </row>
    <row r="13039" s="64" customFormat="1" ht="13.5" spans="5:5">
      <c r="E13039" s="126"/>
    </row>
    <row r="13040" s="64" customFormat="1" ht="13.5" spans="5:5">
      <c r="E13040" s="126"/>
    </row>
    <row r="13041" s="64" customFormat="1" ht="13.5" spans="5:5">
      <c r="E13041" s="126"/>
    </row>
    <row r="13042" s="64" customFormat="1" ht="13.5" spans="5:5">
      <c r="E13042" s="126"/>
    </row>
    <row r="13043" s="64" customFormat="1" ht="13.5" spans="5:5">
      <c r="E13043" s="126"/>
    </row>
    <row r="13044" s="64" customFormat="1" ht="13.5" spans="5:5">
      <c r="E13044" s="126"/>
    </row>
    <row r="13045" s="64" customFormat="1" ht="13.5" spans="5:5">
      <c r="E13045" s="126"/>
    </row>
    <row r="13046" s="64" customFormat="1" ht="13.5" spans="5:5">
      <c r="E13046" s="126"/>
    </row>
    <row r="13047" s="64" customFormat="1" ht="13.5" spans="5:5">
      <c r="E13047" s="126"/>
    </row>
    <row r="13048" s="64" customFormat="1" ht="13.5" spans="5:5">
      <c r="E13048" s="126"/>
    </row>
    <row r="13049" s="64" customFormat="1" ht="13.5" spans="5:5">
      <c r="E13049" s="126"/>
    </row>
    <row r="13050" s="64" customFormat="1" ht="13.5" spans="5:5">
      <c r="E13050" s="126"/>
    </row>
    <row r="13051" s="64" customFormat="1" ht="13.5" spans="5:5">
      <c r="E13051" s="126"/>
    </row>
    <row r="13052" s="64" customFormat="1" ht="13.5" spans="5:5">
      <c r="E13052" s="126"/>
    </row>
    <row r="13053" s="64" customFormat="1" ht="13.5" spans="5:5">
      <c r="E13053" s="126"/>
    </row>
    <row r="13054" s="64" customFormat="1" ht="13.5" spans="5:5">
      <c r="E13054" s="126"/>
    </row>
    <row r="13055" s="64" customFormat="1" ht="13.5" spans="5:5">
      <c r="E13055" s="126"/>
    </row>
    <row r="13056" s="64" customFormat="1" ht="13.5" spans="5:5">
      <c r="E13056" s="126"/>
    </row>
    <row r="13057" s="64" customFormat="1" ht="13.5" spans="5:5">
      <c r="E13057" s="126"/>
    </row>
    <row r="13058" s="64" customFormat="1" ht="13.5" spans="5:5">
      <c r="E13058" s="126"/>
    </row>
    <row r="13059" s="64" customFormat="1" ht="13.5" spans="5:5">
      <c r="E13059" s="126"/>
    </row>
    <row r="13060" s="64" customFormat="1" ht="13.5" spans="5:5">
      <c r="E13060" s="126"/>
    </row>
    <row r="13061" s="64" customFormat="1" ht="13.5" spans="5:5">
      <c r="E13061" s="126"/>
    </row>
    <row r="13062" s="64" customFormat="1" ht="13.5" spans="5:5">
      <c r="E13062" s="126"/>
    </row>
    <row r="13063" s="64" customFormat="1" ht="13.5" spans="5:5">
      <c r="E13063" s="126"/>
    </row>
    <row r="13064" s="64" customFormat="1" ht="13.5" spans="5:5">
      <c r="E13064" s="126"/>
    </row>
    <row r="13065" s="64" customFormat="1" ht="13.5" spans="5:5">
      <c r="E13065" s="126"/>
    </row>
    <row r="13066" s="64" customFormat="1" ht="13.5" spans="5:5">
      <c r="E13066" s="126"/>
    </row>
    <row r="13067" s="64" customFormat="1" ht="13.5" spans="5:5">
      <c r="E13067" s="126"/>
    </row>
    <row r="13068" s="64" customFormat="1" ht="13.5" spans="5:5">
      <c r="E13068" s="126"/>
    </row>
    <row r="13069" s="64" customFormat="1" ht="13.5" spans="5:5">
      <c r="E13069" s="126"/>
    </row>
    <row r="13070" s="64" customFormat="1" ht="13.5" spans="5:5">
      <c r="E13070" s="126"/>
    </row>
    <row r="13071" s="64" customFormat="1" ht="13.5" spans="5:5">
      <c r="E13071" s="126"/>
    </row>
    <row r="13072" s="64" customFormat="1" ht="13.5" spans="5:5">
      <c r="E13072" s="126"/>
    </row>
    <row r="13073" s="64" customFormat="1" ht="13.5" spans="5:5">
      <c r="E13073" s="126"/>
    </row>
    <row r="13074" s="64" customFormat="1" ht="13.5" spans="5:5">
      <c r="E13074" s="126"/>
    </row>
    <row r="13075" s="64" customFormat="1" ht="13.5" spans="5:5">
      <c r="E13075" s="126"/>
    </row>
    <row r="13076" s="64" customFormat="1" ht="13.5" spans="5:5">
      <c r="E13076" s="126"/>
    </row>
    <row r="13077" s="64" customFormat="1" ht="13.5" spans="5:5">
      <c r="E13077" s="126"/>
    </row>
    <row r="13078" s="64" customFormat="1" ht="13.5" spans="5:5">
      <c r="E13078" s="126"/>
    </row>
    <row r="13079" s="64" customFormat="1" ht="13.5" spans="5:5">
      <c r="E13079" s="126"/>
    </row>
    <row r="13080" s="64" customFormat="1" ht="13.5" spans="5:5">
      <c r="E13080" s="126"/>
    </row>
    <row r="13081" s="64" customFormat="1" ht="13.5" spans="5:5">
      <c r="E13081" s="126"/>
    </row>
    <row r="13082" s="64" customFormat="1" ht="13.5" spans="5:5">
      <c r="E13082" s="126"/>
    </row>
    <row r="13083" s="64" customFormat="1" ht="13.5" spans="5:5">
      <c r="E13083" s="126"/>
    </row>
    <row r="13084" s="64" customFormat="1" ht="13.5" spans="5:5">
      <c r="E13084" s="126"/>
    </row>
    <row r="13085" s="64" customFormat="1" ht="13.5" spans="5:5">
      <c r="E13085" s="126"/>
    </row>
    <row r="13086" s="64" customFormat="1" ht="13.5" spans="5:5">
      <c r="E13086" s="126"/>
    </row>
    <row r="13087" s="64" customFormat="1" ht="13.5" spans="5:5">
      <c r="E13087" s="126"/>
    </row>
    <row r="13088" s="64" customFormat="1" ht="13.5" spans="5:5">
      <c r="E13088" s="126"/>
    </row>
    <row r="13089" s="64" customFormat="1" ht="13.5" spans="5:5">
      <c r="E13089" s="126"/>
    </row>
    <row r="13090" s="64" customFormat="1" ht="13.5" spans="5:5">
      <c r="E13090" s="126"/>
    </row>
    <row r="13091" s="64" customFormat="1" ht="13.5" spans="5:5">
      <c r="E13091" s="126"/>
    </row>
    <row r="13092" s="64" customFormat="1" ht="13.5" spans="5:5">
      <c r="E13092" s="126"/>
    </row>
    <row r="13093" s="64" customFormat="1" ht="13.5" spans="5:5">
      <c r="E13093" s="126"/>
    </row>
    <row r="13094" s="64" customFormat="1" ht="13.5" spans="5:5">
      <c r="E13094" s="126"/>
    </row>
    <row r="13095" s="64" customFormat="1" ht="13.5" spans="5:5">
      <c r="E13095" s="126"/>
    </row>
    <row r="13096" s="64" customFormat="1" ht="13.5" spans="5:5">
      <c r="E13096" s="126"/>
    </row>
    <row r="13097" s="64" customFormat="1" ht="13.5" spans="5:5">
      <c r="E13097" s="126"/>
    </row>
    <row r="13098" s="64" customFormat="1" ht="13.5" spans="5:5">
      <c r="E13098" s="126"/>
    </row>
    <row r="13099" s="64" customFormat="1" ht="13.5" spans="5:5">
      <c r="E13099" s="126"/>
    </row>
    <row r="13100" s="64" customFormat="1" ht="13.5" spans="5:5">
      <c r="E13100" s="126"/>
    </row>
    <row r="13101" s="64" customFormat="1" ht="13.5" spans="5:5">
      <c r="E13101" s="126"/>
    </row>
    <row r="13102" s="64" customFormat="1" ht="13.5" spans="5:5">
      <c r="E13102" s="126"/>
    </row>
    <row r="13103" s="64" customFormat="1" ht="13.5" spans="5:5">
      <c r="E13103" s="126"/>
    </row>
    <row r="13104" s="64" customFormat="1" ht="13.5" spans="5:5">
      <c r="E13104" s="126"/>
    </row>
    <row r="13105" s="64" customFormat="1" ht="13.5" spans="5:5">
      <c r="E13105" s="126"/>
    </row>
    <row r="13106" s="64" customFormat="1" ht="13.5" spans="5:5">
      <c r="E13106" s="126"/>
    </row>
    <row r="13107" s="64" customFormat="1" ht="13.5" spans="5:5">
      <c r="E13107" s="126"/>
    </row>
    <row r="13108" s="64" customFormat="1" ht="13.5" spans="5:5">
      <c r="E13108" s="126"/>
    </row>
    <row r="13109" s="64" customFormat="1" ht="13.5" spans="5:5">
      <c r="E13109" s="126"/>
    </row>
    <row r="13110" s="64" customFormat="1" ht="13.5" spans="5:5">
      <c r="E13110" s="126"/>
    </row>
    <row r="13111" s="64" customFormat="1" ht="13.5" spans="5:5">
      <c r="E13111" s="126"/>
    </row>
    <row r="13112" s="64" customFormat="1" ht="13.5" spans="5:5">
      <c r="E13112" s="126"/>
    </row>
    <row r="13113" s="64" customFormat="1" ht="13.5" spans="5:5">
      <c r="E13113" s="126"/>
    </row>
    <row r="13114" s="64" customFormat="1" ht="13.5" spans="5:5">
      <c r="E13114" s="126"/>
    </row>
    <row r="13115" s="64" customFormat="1" ht="13.5" spans="5:5">
      <c r="E13115" s="126"/>
    </row>
    <row r="13116" s="64" customFormat="1" ht="13.5" spans="5:5">
      <c r="E13116" s="126"/>
    </row>
    <row r="13117" s="64" customFormat="1" ht="13.5" spans="5:5">
      <c r="E13117" s="126"/>
    </row>
    <row r="13118" s="64" customFormat="1" ht="13.5" spans="5:5">
      <c r="E13118" s="126"/>
    </row>
    <row r="13119" s="64" customFormat="1" ht="13.5" spans="5:5">
      <c r="E13119" s="126"/>
    </row>
    <row r="13120" s="64" customFormat="1" ht="13.5" spans="5:5">
      <c r="E13120" s="126"/>
    </row>
    <row r="13121" s="64" customFormat="1" ht="13.5" spans="5:5">
      <c r="E13121" s="126"/>
    </row>
    <row r="13122" s="64" customFormat="1" ht="13.5" spans="5:5">
      <c r="E13122" s="126"/>
    </row>
    <row r="13123" s="64" customFormat="1" ht="13.5" spans="5:5">
      <c r="E13123" s="126"/>
    </row>
    <row r="13124" s="64" customFormat="1" ht="13.5" spans="5:5">
      <c r="E13124" s="126"/>
    </row>
    <row r="13125" s="64" customFormat="1" ht="13.5" spans="5:5">
      <c r="E13125" s="126"/>
    </row>
    <row r="13126" s="64" customFormat="1" ht="13.5" spans="5:5">
      <c r="E13126" s="126"/>
    </row>
    <row r="13127" s="64" customFormat="1" ht="13.5" spans="5:5">
      <c r="E13127" s="126"/>
    </row>
    <row r="13128" s="64" customFormat="1" ht="13.5" spans="5:5">
      <c r="E13128" s="126"/>
    </row>
    <row r="13129" s="64" customFormat="1" ht="13.5" spans="5:5">
      <c r="E13129" s="126"/>
    </row>
    <row r="13130" s="64" customFormat="1" ht="13.5" spans="5:5">
      <c r="E13130" s="126"/>
    </row>
    <row r="13131" s="64" customFormat="1" ht="13.5" spans="5:5">
      <c r="E13131" s="126"/>
    </row>
    <row r="13132" s="64" customFormat="1" ht="13.5" spans="5:5">
      <c r="E13132" s="126"/>
    </row>
    <row r="13133" s="64" customFormat="1" ht="13.5" spans="5:5">
      <c r="E13133" s="126"/>
    </row>
    <row r="13134" s="64" customFormat="1" ht="13.5" spans="5:5">
      <c r="E13134" s="126"/>
    </row>
    <row r="13135" s="64" customFormat="1" ht="13.5" spans="5:5">
      <c r="E13135" s="126"/>
    </row>
    <row r="13136" s="64" customFormat="1" ht="13.5" spans="5:5">
      <c r="E13136" s="126"/>
    </row>
    <row r="13137" s="64" customFormat="1" ht="13.5" spans="5:5">
      <c r="E13137" s="126"/>
    </row>
    <row r="13138" s="64" customFormat="1" ht="13.5" spans="5:5">
      <c r="E13138" s="126"/>
    </row>
    <row r="13139" s="64" customFormat="1" ht="13.5" spans="5:5">
      <c r="E13139" s="126"/>
    </row>
    <row r="13140" s="64" customFormat="1" ht="13.5" spans="5:5">
      <c r="E13140" s="126"/>
    </row>
    <row r="13141" s="64" customFormat="1" ht="13.5" spans="5:5">
      <c r="E13141" s="126"/>
    </row>
    <row r="13142" s="64" customFormat="1" ht="13.5" spans="5:5">
      <c r="E13142" s="126"/>
    </row>
    <row r="13143" s="64" customFormat="1" ht="13.5" spans="5:5">
      <c r="E13143" s="126"/>
    </row>
    <row r="13144" s="64" customFormat="1" ht="13.5" spans="5:5">
      <c r="E13144" s="126"/>
    </row>
    <row r="13145" s="64" customFormat="1" ht="13.5" spans="5:5">
      <c r="E13145" s="126"/>
    </row>
    <row r="13146" s="64" customFormat="1" ht="13.5" spans="5:5">
      <c r="E13146" s="126"/>
    </row>
    <row r="13147" s="64" customFormat="1" ht="13.5" spans="5:5">
      <c r="E13147" s="126"/>
    </row>
    <row r="13148" s="64" customFormat="1" ht="13.5" spans="5:5">
      <c r="E13148" s="126"/>
    </row>
    <row r="13149" s="64" customFormat="1" ht="13.5" spans="5:5">
      <c r="E13149" s="126"/>
    </row>
    <row r="13150" s="64" customFormat="1" ht="13.5" spans="5:5">
      <c r="E13150" s="126"/>
    </row>
    <row r="13151" s="64" customFormat="1" ht="13.5" spans="5:5">
      <c r="E13151" s="126"/>
    </row>
    <row r="13152" s="64" customFormat="1" ht="13.5" spans="5:5">
      <c r="E13152" s="126"/>
    </row>
    <row r="13153" s="64" customFormat="1" ht="13.5" spans="5:5">
      <c r="E13153" s="126"/>
    </row>
    <row r="13154" s="64" customFormat="1" ht="13.5" spans="5:5">
      <c r="E13154" s="126"/>
    </row>
    <row r="13155" s="64" customFormat="1" ht="13.5" spans="5:5">
      <c r="E13155" s="126"/>
    </row>
    <row r="13156" s="64" customFormat="1" ht="13.5" spans="5:5">
      <c r="E13156" s="126"/>
    </row>
    <row r="13157" s="64" customFormat="1" ht="13.5" spans="5:5">
      <c r="E13157" s="126"/>
    </row>
    <row r="13158" s="64" customFormat="1" ht="13.5" spans="5:5">
      <c r="E13158" s="126"/>
    </row>
    <row r="13159" s="64" customFormat="1" ht="13.5" spans="5:5">
      <c r="E13159" s="126"/>
    </row>
    <row r="13160" s="64" customFormat="1" ht="13.5" spans="5:5">
      <c r="E13160" s="126"/>
    </row>
    <row r="13161" s="64" customFormat="1" ht="13.5" spans="5:5">
      <c r="E13161" s="126"/>
    </row>
    <row r="13162" s="64" customFormat="1" ht="13.5" spans="5:5">
      <c r="E13162" s="126"/>
    </row>
    <row r="13163" s="64" customFormat="1" ht="13.5" spans="5:5">
      <c r="E13163" s="126"/>
    </row>
    <row r="13164" s="64" customFormat="1" ht="13.5" spans="5:5">
      <c r="E13164" s="126"/>
    </row>
    <row r="13165" s="64" customFormat="1" ht="13.5" spans="5:5">
      <c r="E13165" s="126"/>
    </row>
    <row r="13166" s="64" customFormat="1" ht="13.5" spans="5:5">
      <c r="E13166" s="126"/>
    </row>
    <row r="13167" s="64" customFormat="1" ht="13.5" spans="5:5">
      <c r="E13167" s="126"/>
    </row>
    <row r="13168" s="64" customFormat="1" ht="13.5" spans="5:5">
      <c r="E13168" s="126"/>
    </row>
    <row r="13169" s="64" customFormat="1" ht="13.5" spans="5:5">
      <c r="E13169" s="126"/>
    </row>
    <row r="13170" s="64" customFormat="1" ht="13.5" spans="5:5">
      <c r="E13170" s="126"/>
    </row>
    <row r="13171" s="64" customFormat="1" ht="13.5" spans="5:5">
      <c r="E13171" s="126"/>
    </row>
    <row r="13172" s="64" customFormat="1" ht="13.5" spans="5:5">
      <c r="E13172" s="126"/>
    </row>
    <row r="13173" s="64" customFormat="1" ht="13.5" spans="5:5">
      <c r="E13173" s="126"/>
    </row>
    <row r="13174" s="64" customFormat="1" ht="13.5" spans="5:5">
      <c r="E13174" s="126"/>
    </row>
    <row r="13175" s="64" customFormat="1" ht="13.5" spans="5:5">
      <c r="E13175" s="126"/>
    </row>
    <row r="13176" s="64" customFormat="1" ht="13.5" spans="5:5">
      <c r="E13176" s="126"/>
    </row>
    <row r="13177" s="64" customFormat="1" ht="13.5" spans="5:5">
      <c r="E13177" s="126"/>
    </row>
    <row r="13178" s="64" customFormat="1" ht="13.5" spans="5:5">
      <c r="E13178" s="126"/>
    </row>
    <row r="13179" s="64" customFormat="1" ht="13.5" spans="5:5">
      <c r="E13179" s="126"/>
    </row>
    <row r="13180" s="64" customFormat="1" ht="13.5" spans="5:5">
      <c r="E13180" s="126"/>
    </row>
    <row r="13181" s="64" customFormat="1" ht="13.5" spans="5:5">
      <c r="E13181" s="126"/>
    </row>
    <row r="13182" s="64" customFormat="1" ht="13.5" spans="5:5">
      <c r="E13182" s="126"/>
    </row>
    <row r="13183" s="64" customFormat="1" ht="13.5" spans="5:5">
      <c r="E13183" s="126"/>
    </row>
    <row r="13184" s="64" customFormat="1" ht="13.5" spans="5:5">
      <c r="E13184" s="126"/>
    </row>
    <row r="13185" s="64" customFormat="1" ht="13.5" spans="5:5">
      <c r="E13185" s="126"/>
    </row>
    <row r="13186" s="64" customFormat="1" ht="13.5" spans="5:5">
      <c r="E13186" s="126"/>
    </row>
    <row r="13187" s="64" customFormat="1" ht="13.5" spans="5:5">
      <c r="E13187" s="126"/>
    </row>
    <row r="13188" s="64" customFormat="1" ht="13.5" spans="5:5">
      <c r="E13188" s="126"/>
    </row>
    <row r="13189" s="64" customFormat="1" ht="13.5" spans="5:5">
      <c r="E13189" s="126"/>
    </row>
    <row r="13190" s="64" customFormat="1" ht="13.5" spans="5:5">
      <c r="E13190" s="126"/>
    </row>
    <row r="13191" s="64" customFormat="1" ht="13.5" spans="5:5">
      <c r="E13191" s="126"/>
    </row>
    <row r="13192" s="64" customFormat="1" ht="13.5" spans="5:5">
      <c r="E13192" s="126"/>
    </row>
    <row r="13193" s="64" customFormat="1" ht="13.5" spans="5:5">
      <c r="E13193" s="126"/>
    </row>
    <row r="13194" s="64" customFormat="1" ht="13.5" spans="5:5">
      <c r="E13194" s="126"/>
    </row>
    <row r="13195" s="64" customFormat="1" ht="13.5" spans="5:5">
      <c r="E13195" s="126"/>
    </row>
    <row r="13196" s="64" customFormat="1" ht="13.5" spans="5:5">
      <c r="E13196" s="126"/>
    </row>
    <row r="13197" s="64" customFormat="1" ht="13.5" spans="5:5">
      <c r="E13197" s="126"/>
    </row>
    <row r="13198" s="64" customFormat="1" ht="13.5" spans="5:5">
      <c r="E13198" s="126"/>
    </row>
    <row r="13199" s="64" customFormat="1" ht="13.5" spans="5:5">
      <c r="E13199" s="126"/>
    </row>
    <row r="13200" s="64" customFormat="1" ht="13.5" spans="5:5">
      <c r="E13200" s="126"/>
    </row>
    <row r="13201" s="64" customFormat="1" ht="13.5" spans="5:5">
      <c r="E13201" s="126"/>
    </row>
    <row r="13202" s="64" customFormat="1" ht="13.5" spans="5:5">
      <c r="E13202" s="126"/>
    </row>
    <row r="13203" s="64" customFormat="1" ht="13.5" spans="5:5">
      <c r="E13203" s="126"/>
    </row>
    <row r="13204" s="64" customFormat="1" ht="13.5" spans="5:5">
      <c r="E13204" s="126"/>
    </row>
    <row r="13205" s="64" customFormat="1" ht="13.5" spans="5:5">
      <c r="E13205" s="126"/>
    </row>
    <row r="13206" s="64" customFormat="1" ht="13.5" spans="5:5">
      <c r="E13206" s="126"/>
    </row>
    <row r="13207" s="64" customFormat="1" ht="13.5" spans="5:5">
      <c r="E13207" s="126"/>
    </row>
    <row r="13208" s="64" customFormat="1" ht="13.5" spans="5:5">
      <c r="E13208" s="126"/>
    </row>
    <row r="13209" s="64" customFormat="1" ht="13.5" spans="5:5">
      <c r="E13209" s="126"/>
    </row>
    <row r="13210" s="64" customFormat="1" ht="13.5" spans="5:5">
      <c r="E13210" s="126"/>
    </row>
    <row r="13211" s="64" customFormat="1" ht="13.5" spans="5:5">
      <c r="E13211" s="126"/>
    </row>
    <row r="13212" s="64" customFormat="1" ht="13.5" spans="5:5">
      <c r="E13212" s="126"/>
    </row>
    <row r="13213" s="64" customFormat="1" ht="13.5" spans="5:5">
      <c r="E13213" s="126"/>
    </row>
    <row r="13214" s="64" customFormat="1" ht="13.5" spans="5:5">
      <c r="E13214" s="126"/>
    </row>
    <row r="13215" s="64" customFormat="1" ht="13.5" spans="5:5">
      <c r="E13215" s="126"/>
    </row>
    <row r="13216" s="64" customFormat="1" ht="13.5" spans="5:5">
      <c r="E13216" s="126"/>
    </row>
    <row r="13217" s="64" customFormat="1" ht="13.5" spans="5:5">
      <c r="E13217" s="126"/>
    </row>
    <row r="13218" s="64" customFormat="1" ht="13.5" spans="5:5">
      <c r="E13218" s="126"/>
    </row>
    <row r="13219" s="64" customFormat="1" ht="13.5" spans="5:5">
      <c r="E13219" s="126"/>
    </row>
    <row r="13220" s="64" customFormat="1" ht="13.5" spans="5:5">
      <c r="E13220" s="126"/>
    </row>
    <row r="13221" s="64" customFormat="1" ht="13.5" spans="5:5">
      <c r="E13221" s="126"/>
    </row>
    <row r="13222" s="64" customFormat="1" ht="13.5" spans="5:5">
      <c r="E13222" s="126"/>
    </row>
    <row r="13223" s="64" customFormat="1" ht="13.5" spans="5:5">
      <c r="E13223" s="126"/>
    </row>
    <row r="13224" s="64" customFormat="1" ht="13.5" spans="5:5">
      <c r="E13224" s="126"/>
    </row>
    <row r="13225" s="64" customFormat="1" ht="13.5" spans="5:5">
      <c r="E13225" s="126"/>
    </row>
    <row r="13226" s="64" customFormat="1" ht="13.5" spans="5:5">
      <c r="E13226" s="126"/>
    </row>
    <row r="13227" s="64" customFormat="1" ht="13.5" spans="5:5">
      <c r="E13227" s="126"/>
    </row>
    <row r="13228" s="64" customFormat="1" ht="13.5" spans="5:5">
      <c r="E13228" s="126"/>
    </row>
    <row r="13229" s="64" customFormat="1" ht="13.5" spans="5:5">
      <c r="E13229" s="126"/>
    </row>
    <row r="13230" s="64" customFormat="1" ht="13.5" spans="5:5">
      <c r="E13230" s="126"/>
    </row>
    <row r="13231" s="64" customFormat="1" ht="13.5" spans="5:5">
      <c r="E13231" s="126"/>
    </row>
    <row r="13232" s="64" customFormat="1" ht="13.5" spans="5:5">
      <c r="E13232" s="126"/>
    </row>
    <row r="13233" s="64" customFormat="1" ht="13.5" spans="5:5">
      <c r="E13233" s="126"/>
    </row>
    <row r="13234" s="64" customFormat="1" ht="13.5" spans="5:5">
      <c r="E13234" s="126"/>
    </row>
    <row r="13235" s="64" customFormat="1" ht="13.5" spans="5:5">
      <c r="E13235" s="126"/>
    </row>
    <row r="13236" s="64" customFormat="1" ht="13.5" spans="5:5">
      <c r="E13236" s="126"/>
    </row>
    <row r="13237" s="64" customFormat="1" ht="13.5" spans="5:5">
      <c r="E13237" s="126"/>
    </row>
    <row r="13238" s="64" customFormat="1" ht="13.5" spans="5:5">
      <c r="E13238" s="126"/>
    </row>
    <row r="13239" s="64" customFormat="1" ht="13.5" spans="5:5">
      <c r="E13239" s="126"/>
    </row>
    <row r="13240" s="64" customFormat="1" ht="13.5" spans="5:5">
      <c r="E13240" s="126"/>
    </row>
    <row r="13241" s="64" customFormat="1" ht="13.5" spans="5:5">
      <c r="E13241" s="126"/>
    </row>
    <row r="13242" s="64" customFormat="1" ht="13.5" spans="5:5">
      <c r="E13242" s="126"/>
    </row>
    <row r="13243" s="64" customFormat="1" ht="13.5" spans="5:5">
      <c r="E13243" s="126"/>
    </row>
    <row r="13244" s="64" customFormat="1" ht="13.5" spans="5:5">
      <c r="E13244" s="126"/>
    </row>
    <row r="13245" s="64" customFormat="1" ht="13.5" spans="5:5">
      <c r="E13245" s="126"/>
    </row>
    <row r="13246" s="64" customFormat="1" ht="13.5" spans="5:5">
      <c r="E13246" s="126"/>
    </row>
    <row r="13247" s="64" customFormat="1" ht="13.5" spans="5:5">
      <c r="E13247" s="126"/>
    </row>
    <row r="13248" s="64" customFormat="1" ht="13.5" spans="5:5">
      <c r="E13248" s="126"/>
    </row>
    <row r="13249" s="64" customFormat="1" ht="13.5" spans="5:5">
      <c r="E13249" s="126"/>
    </row>
    <row r="13250" s="64" customFormat="1" ht="13.5" spans="5:5">
      <c r="E13250" s="126"/>
    </row>
    <row r="13251" s="64" customFormat="1" ht="13.5" spans="5:5">
      <c r="E13251" s="126"/>
    </row>
    <row r="13252" s="64" customFormat="1" ht="13.5" spans="5:5">
      <c r="E13252" s="126"/>
    </row>
    <row r="13253" s="64" customFormat="1" ht="13.5" spans="5:5">
      <c r="E13253" s="126"/>
    </row>
    <row r="13254" s="64" customFormat="1" ht="13.5" spans="5:5">
      <c r="E13254" s="126"/>
    </row>
    <row r="13255" s="64" customFormat="1" ht="13.5" spans="5:5">
      <c r="E13255" s="126"/>
    </row>
    <row r="13256" s="64" customFormat="1" ht="13.5" spans="5:5">
      <c r="E13256" s="126"/>
    </row>
    <row r="13257" s="64" customFormat="1" ht="13.5" spans="5:5">
      <c r="E13257" s="126"/>
    </row>
    <row r="13258" s="64" customFormat="1" ht="13.5" spans="5:5">
      <c r="E13258" s="126"/>
    </row>
    <row r="13259" s="64" customFormat="1" ht="13.5" spans="5:5">
      <c r="E13259" s="126"/>
    </row>
    <row r="13260" s="64" customFormat="1" ht="13.5" spans="5:5">
      <c r="E13260" s="126"/>
    </row>
    <row r="13261" s="64" customFormat="1" ht="13.5" spans="5:5">
      <c r="E13261" s="126"/>
    </row>
    <row r="13262" s="64" customFormat="1" ht="13.5" spans="5:5">
      <c r="E13262" s="126"/>
    </row>
    <row r="13263" s="64" customFormat="1" ht="13.5" spans="5:5">
      <c r="E13263" s="126"/>
    </row>
    <row r="13264" s="64" customFormat="1" ht="13.5" spans="5:5">
      <c r="E13264" s="126"/>
    </row>
    <row r="13265" s="64" customFormat="1" ht="13.5" spans="5:5">
      <c r="E13265" s="126"/>
    </row>
    <row r="13266" s="64" customFormat="1" ht="13.5" spans="5:5">
      <c r="E13266" s="126"/>
    </row>
    <row r="13267" s="64" customFormat="1" ht="13.5" spans="5:5">
      <c r="E13267" s="126"/>
    </row>
    <row r="13268" s="64" customFormat="1" ht="13.5" spans="5:5">
      <c r="E13268" s="126"/>
    </row>
    <row r="13269" s="64" customFormat="1" ht="13.5" spans="5:5">
      <c r="E13269" s="126"/>
    </row>
    <row r="13270" s="64" customFormat="1" ht="13.5" spans="5:5">
      <c r="E13270" s="126"/>
    </row>
    <row r="13271" s="64" customFormat="1" ht="13.5" spans="5:5">
      <c r="E13271" s="126"/>
    </row>
    <row r="13272" s="64" customFormat="1" ht="13.5" spans="5:5">
      <c r="E13272" s="126"/>
    </row>
    <row r="13273" s="64" customFormat="1" ht="13.5" spans="5:5">
      <c r="E13273" s="126"/>
    </row>
    <row r="13274" s="64" customFormat="1" ht="13.5" spans="5:5">
      <c r="E13274" s="126"/>
    </row>
    <row r="13275" s="64" customFormat="1" ht="13.5" spans="5:5">
      <c r="E13275" s="126"/>
    </row>
    <row r="13276" s="64" customFormat="1" ht="13.5" spans="5:5">
      <c r="E13276" s="126"/>
    </row>
    <row r="13277" s="64" customFormat="1" ht="13.5" spans="5:5">
      <c r="E13277" s="126"/>
    </row>
    <row r="13278" s="64" customFormat="1" ht="13.5" spans="5:5">
      <c r="E13278" s="126"/>
    </row>
    <row r="13279" s="64" customFormat="1" ht="13.5" spans="5:5">
      <c r="E13279" s="126"/>
    </row>
    <row r="13280" s="64" customFormat="1" ht="13.5" spans="5:5">
      <c r="E13280" s="126"/>
    </row>
    <row r="13281" s="64" customFormat="1" ht="13.5" spans="5:5">
      <c r="E13281" s="126"/>
    </row>
    <row r="13282" s="64" customFormat="1" ht="13.5" spans="5:5">
      <c r="E13282" s="126"/>
    </row>
    <row r="13283" s="64" customFormat="1" ht="13.5" spans="5:5">
      <c r="E13283" s="126"/>
    </row>
    <row r="13284" s="64" customFormat="1" ht="13.5" spans="5:5">
      <c r="E13284" s="126"/>
    </row>
    <row r="13285" s="64" customFormat="1" ht="13.5" spans="5:5">
      <c r="E13285" s="126"/>
    </row>
    <row r="13286" s="64" customFormat="1" ht="13.5" spans="5:5">
      <c r="E13286" s="126"/>
    </row>
    <row r="13287" s="64" customFormat="1" ht="13.5" spans="5:5">
      <c r="E13287" s="126"/>
    </row>
    <row r="13288" s="64" customFormat="1" ht="13.5" spans="5:5">
      <c r="E13288" s="126"/>
    </row>
    <row r="13289" s="64" customFormat="1" ht="13.5" spans="5:5">
      <c r="E13289" s="126"/>
    </row>
    <row r="13290" s="64" customFormat="1" ht="13.5" spans="5:5">
      <c r="E13290" s="126"/>
    </row>
    <row r="13291" s="64" customFormat="1" ht="13.5" spans="5:5">
      <c r="E13291" s="126"/>
    </row>
    <row r="13292" s="64" customFormat="1" ht="13.5" spans="5:5">
      <c r="E13292" s="126"/>
    </row>
    <row r="13293" s="64" customFormat="1" ht="13.5" spans="5:5">
      <c r="E13293" s="126"/>
    </row>
    <row r="13294" s="64" customFormat="1" ht="13.5" spans="5:5">
      <c r="E13294" s="126"/>
    </row>
    <row r="13295" s="64" customFormat="1" ht="13.5" spans="5:5">
      <c r="E13295" s="126"/>
    </row>
    <row r="13296" s="64" customFormat="1" ht="13.5" spans="5:5">
      <c r="E13296" s="126"/>
    </row>
    <row r="13297" s="64" customFormat="1" ht="13.5" spans="5:5">
      <c r="E13297" s="126"/>
    </row>
    <row r="13298" s="64" customFormat="1" ht="13.5" spans="5:5">
      <c r="E13298" s="126"/>
    </row>
    <row r="13299" s="64" customFormat="1" ht="13.5" spans="5:5">
      <c r="E13299" s="126"/>
    </row>
    <row r="13300" s="64" customFormat="1" ht="13.5" spans="5:5">
      <c r="E13300" s="126"/>
    </row>
    <row r="13301" s="64" customFormat="1" ht="13.5" spans="5:5">
      <c r="E13301" s="126"/>
    </row>
    <row r="13302" s="64" customFormat="1" ht="13.5" spans="5:5">
      <c r="E13302" s="126"/>
    </row>
    <row r="13303" s="64" customFormat="1" ht="13.5" spans="5:5">
      <c r="E13303" s="126"/>
    </row>
    <row r="13304" s="64" customFormat="1" ht="13.5" spans="5:5">
      <c r="E13304" s="126"/>
    </row>
    <row r="13305" s="64" customFormat="1" ht="13.5" spans="5:5">
      <c r="E13305" s="126"/>
    </row>
    <row r="13306" s="64" customFormat="1" ht="13.5" spans="5:5">
      <c r="E13306" s="126"/>
    </row>
    <row r="13307" s="64" customFormat="1" ht="13.5" spans="5:5">
      <c r="E13307" s="126"/>
    </row>
    <row r="13308" s="64" customFormat="1" ht="13.5" spans="5:5">
      <c r="E13308" s="126"/>
    </row>
    <row r="13309" s="64" customFormat="1" ht="13.5" spans="5:5">
      <c r="E13309" s="126"/>
    </row>
    <row r="13310" s="64" customFormat="1" ht="13.5" spans="5:5">
      <c r="E13310" s="126"/>
    </row>
    <row r="13311" s="64" customFormat="1" ht="13.5" spans="5:5">
      <c r="E13311" s="126"/>
    </row>
    <row r="13312" s="64" customFormat="1" ht="13.5" spans="5:5">
      <c r="E13312" s="126"/>
    </row>
    <row r="13313" s="64" customFormat="1" ht="13.5" spans="5:5">
      <c r="E13313" s="126"/>
    </row>
    <row r="13314" s="64" customFormat="1" ht="13.5" spans="5:5">
      <c r="E13314" s="126"/>
    </row>
    <row r="13315" s="64" customFormat="1" ht="13.5" spans="5:5">
      <c r="E13315" s="126"/>
    </row>
    <row r="13316" s="64" customFormat="1" ht="13.5" spans="5:5">
      <c r="E13316" s="126"/>
    </row>
    <row r="13317" s="64" customFormat="1" ht="13.5" spans="5:5">
      <c r="E13317" s="126"/>
    </row>
    <row r="13318" s="64" customFormat="1" ht="13.5" spans="5:5">
      <c r="E13318" s="126"/>
    </row>
    <row r="13319" s="64" customFormat="1" ht="13.5" spans="5:5">
      <c r="E13319" s="126"/>
    </row>
    <row r="13320" s="64" customFormat="1" ht="13.5" spans="5:5">
      <c r="E13320" s="126"/>
    </row>
    <row r="13321" s="64" customFormat="1" ht="13.5" spans="5:5">
      <c r="E13321" s="126"/>
    </row>
    <row r="13322" s="64" customFormat="1" ht="13.5" spans="5:5">
      <c r="E13322" s="126"/>
    </row>
    <row r="13323" s="64" customFormat="1" ht="13.5" spans="5:5">
      <c r="E13323" s="126"/>
    </row>
    <row r="13324" s="64" customFormat="1" ht="13.5" spans="5:5">
      <c r="E13324" s="126"/>
    </row>
    <row r="13325" s="64" customFormat="1" ht="13.5" spans="5:5">
      <c r="E13325" s="126"/>
    </row>
    <row r="13326" s="64" customFormat="1" ht="13.5" spans="5:5">
      <c r="E13326" s="126"/>
    </row>
    <row r="13327" s="64" customFormat="1" ht="13.5" spans="5:5">
      <c r="E13327" s="126"/>
    </row>
    <row r="13328" s="64" customFormat="1" ht="13.5" spans="5:5">
      <c r="E13328" s="126"/>
    </row>
    <row r="13329" s="64" customFormat="1" ht="13.5" spans="5:5">
      <c r="E13329" s="126"/>
    </row>
    <row r="13330" s="64" customFormat="1" ht="13.5" spans="5:5">
      <c r="E13330" s="126"/>
    </row>
    <row r="13331" s="64" customFormat="1" ht="13.5" spans="5:5">
      <c r="E13331" s="126"/>
    </row>
    <row r="13332" s="64" customFormat="1" ht="13.5" spans="5:5">
      <c r="E13332" s="126"/>
    </row>
    <row r="13333" s="64" customFormat="1" ht="13.5" spans="5:5">
      <c r="E13333" s="126"/>
    </row>
    <row r="13334" s="64" customFormat="1" ht="13.5" spans="5:5">
      <c r="E13334" s="126"/>
    </row>
    <row r="13335" s="64" customFormat="1" ht="13.5" spans="5:5">
      <c r="E13335" s="126"/>
    </row>
    <row r="13336" s="64" customFormat="1" ht="13.5" spans="5:5">
      <c r="E13336" s="126"/>
    </row>
    <row r="13337" s="64" customFormat="1" ht="13.5" spans="5:5">
      <c r="E13337" s="126"/>
    </row>
    <row r="13338" s="64" customFormat="1" ht="13.5" spans="5:5">
      <c r="E13338" s="126"/>
    </row>
    <row r="13339" s="64" customFormat="1" ht="13.5" spans="5:5">
      <c r="E13339" s="126"/>
    </row>
    <row r="13340" s="64" customFormat="1" ht="13.5" spans="5:5">
      <c r="E13340" s="126"/>
    </row>
    <row r="13341" s="64" customFormat="1" ht="13.5" spans="5:5">
      <c r="E13341" s="126"/>
    </row>
    <row r="13342" s="64" customFormat="1" ht="13.5" spans="5:5">
      <c r="E13342" s="126"/>
    </row>
    <row r="13343" s="64" customFormat="1" ht="13.5" spans="5:5">
      <c r="E13343" s="126"/>
    </row>
    <row r="13344" s="64" customFormat="1" ht="13.5" spans="5:5">
      <c r="E13344" s="126"/>
    </row>
    <row r="13345" s="64" customFormat="1" ht="13.5" spans="5:5">
      <c r="E13345" s="126"/>
    </row>
    <row r="13346" s="64" customFormat="1" ht="13.5" spans="5:5">
      <c r="E13346" s="126"/>
    </row>
    <row r="13347" s="64" customFormat="1" ht="13.5" spans="5:5">
      <c r="E13347" s="126"/>
    </row>
    <row r="13348" s="64" customFormat="1" ht="13.5" spans="5:5">
      <c r="E13348" s="126"/>
    </row>
    <row r="13349" s="64" customFormat="1" ht="13.5" spans="5:5">
      <c r="E13349" s="126"/>
    </row>
    <row r="13350" s="64" customFormat="1" ht="13.5" spans="5:5">
      <c r="E13350" s="126"/>
    </row>
    <row r="13351" s="64" customFormat="1" ht="13.5" spans="5:5">
      <c r="E13351" s="126"/>
    </row>
    <row r="13352" s="64" customFormat="1" ht="13.5" spans="5:5">
      <c r="E13352" s="126"/>
    </row>
    <row r="13353" s="64" customFormat="1" ht="13.5" spans="5:5">
      <c r="E13353" s="126"/>
    </row>
    <row r="13354" s="64" customFormat="1" ht="13.5" spans="5:5">
      <c r="E13354" s="126"/>
    </row>
    <row r="13355" s="64" customFormat="1" ht="13.5" spans="5:5">
      <c r="E13355" s="126"/>
    </row>
    <row r="13356" s="64" customFormat="1" ht="13.5" spans="5:5">
      <c r="E13356" s="126"/>
    </row>
    <row r="13357" s="64" customFormat="1" ht="13.5" spans="5:5">
      <c r="E13357" s="126"/>
    </row>
    <row r="13358" s="64" customFormat="1" ht="13.5" spans="5:5">
      <c r="E13358" s="126"/>
    </row>
    <row r="13359" s="64" customFormat="1" ht="13.5" spans="5:5">
      <c r="E13359" s="126"/>
    </row>
    <row r="13360" s="64" customFormat="1" ht="13.5" spans="5:5">
      <c r="E13360" s="126"/>
    </row>
    <row r="13361" s="64" customFormat="1" ht="13.5" spans="5:5">
      <c r="E13361" s="126"/>
    </row>
    <row r="13362" s="64" customFormat="1" ht="13.5" spans="5:5">
      <c r="E13362" s="126"/>
    </row>
    <row r="13363" s="64" customFormat="1" ht="13.5" spans="5:5">
      <c r="E13363" s="126"/>
    </row>
    <row r="13364" s="64" customFormat="1" ht="13.5" spans="5:5">
      <c r="E13364" s="126"/>
    </row>
    <row r="13365" s="64" customFormat="1" ht="13.5" spans="5:5">
      <c r="E13365" s="126"/>
    </row>
    <row r="13366" s="64" customFormat="1" ht="13.5" spans="5:5">
      <c r="E13366" s="126"/>
    </row>
    <row r="13367" s="64" customFormat="1" ht="13.5" spans="5:5">
      <c r="E13367" s="126"/>
    </row>
    <row r="13368" s="64" customFormat="1" ht="13.5" spans="5:5">
      <c r="E13368" s="126"/>
    </row>
    <row r="13369" s="64" customFormat="1" ht="13.5" spans="5:5">
      <c r="E13369" s="126"/>
    </row>
    <row r="13370" s="64" customFormat="1" ht="13.5" spans="5:5">
      <c r="E13370" s="126"/>
    </row>
    <row r="13371" s="64" customFormat="1" ht="13.5" spans="5:5">
      <c r="E13371" s="126"/>
    </row>
    <row r="13372" s="64" customFormat="1" ht="13.5" spans="5:5">
      <c r="E13372" s="126"/>
    </row>
    <row r="13373" s="64" customFormat="1" ht="13.5" spans="5:5">
      <c r="E13373" s="126"/>
    </row>
    <row r="13374" s="64" customFormat="1" ht="13.5" spans="5:5">
      <c r="E13374" s="126"/>
    </row>
    <row r="13375" s="64" customFormat="1" ht="13.5" spans="5:5">
      <c r="E13375" s="126"/>
    </row>
    <row r="13376" s="64" customFormat="1" ht="13.5" spans="5:5">
      <c r="E13376" s="126"/>
    </row>
    <row r="13377" s="64" customFormat="1" ht="13.5" spans="5:5">
      <c r="E13377" s="126"/>
    </row>
    <row r="13378" s="64" customFormat="1" ht="13.5" spans="5:5">
      <c r="E13378" s="126"/>
    </row>
    <row r="13379" s="64" customFormat="1" ht="13.5" spans="5:5">
      <c r="E13379" s="126"/>
    </row>
    <row r="13380" s="64" customFormat="1" ht="13.5" spans="5:5">
      <c r="E13380" s="126"/>
    </row>
    <row r="13381" s="64" customFormat="1" ht="13.5" spans="5:5">
      <c r="E13381" s="126"/>
    </row>
    <row r="13382" s="64" customFormat="1" ht="13.5" spans="5:5">
      <c r="E13382" s="126"/>
    </row>
    <row r="13383" s="64" customFormat="1" ht="13.5" spans="5:5">
      <c r="E13383" s="126"/>
    </row>
    <row r="13384" s="64" customFormat="1" ht="13.5" spans="5:5">
      <c r="E13384" s="126"/>
    </row>
    <row r="13385" s="64" customFormat="1" ht="13.5" spans="5:5">
      <c r="E13385" s="126"/>
    </row>
    <row r="13386" s="64" customFormat="1" ht="13.5" spans="5:5">
      <c r="E13386" s="126"/>
    </row>
    <row r="13387" s="64" customFormat="1" ht="13.5" spans="5:5">
      <c r="E13387" s="126"/>
    </row>
    <row r="13388" s="64" customFormat="1" ht="13.5" spans="5:5">
      <c r="E13388" s="126"/>
    </row>
    <row r="13389" s="64" customFormat="1" ht="13.5" spans="5:5">
      <c r="E13389" s="126"/>
    </row>
    <row r="13390" s="64" customFormat="1" ht="13.5" spans="5:5">
      <c r="E13390" s="126"/>
    </row>
    <row r="13391" s="64" customFormat="1" ht="13.5" spans="5:5">
      <c r="E13391" s="126"/>
    </row>
    <row r="13392" s="64" customFormat="1" ht="13.5" spans="5:5">
      <c r="E13392" s="126"/>
    </row>
    <row r="13393" s="64" customFormat="1" ht="13.5" spans="5:5">
      <c r="E13393" s="126"/>
    </row>
    <row r="13394" s="64" customFormat="1" ht="13.5" spans="5:5">
      <c r="E13394" s="126"/>
    </row>
    <row r="13395" s="64" customFormat="1" ht="13.5" spans="5:5">
      <c r="E13395" s="126"/>
    </row>
    <row r="13396" s="64" customFormat="1" ht="13.5" spans="5:5">
      <c r="E13396" s="126"/>
    </row>
    <row r="13397" s="64" customFormat="1" ht="13.5" spans="5:5">
      <c r="E13397" s="126"/>
    </row>
    <row r="13398" s="64" customFormat="1" ht="13.5" spans="5:5">
      <c r="E13398" s="126"/>
    </row>
    <row r="13399" s="64" customFormat="1" ht="13.5" spans="5:5">
      <c r="E13399" s="126"/>
    </row>
    <row r="13400" s="64" customFormat="1" ht="13.5" spans="5:5">
      <c r="E13400" s="126"/>
    </row>
    <row r="13401" s="64" customFormat="1" ht="13.5" spans="5:5">
      <c r="E13401" s="126"/>
    </row>
    <row r="13402" s="64" customFormat="1" ht="13.5" spans="5:5">
      <c r="E13402" s="126"/>
    </row>
    <row r="13403" s="64" customFormat="1" ht="13.5" spans="5:5">
      <c r="E13403" s="126"/>
    </row>
    <row r="13404" s="64" customFormat="1" ht="13.5" spans="5:5">
      <c r="E13404" s="126"/>
    </row>
    <row r="13405" s="64" customFormat="1" ht="13.5" spans="5:5">
      <c r="E13405" s="126"/>
    </row>
    <row r="13406" s="64" customFormat="1" ht="13.5" spans="5:5">
      <c r="E13406" s="126"/>
    </row>
    <row r="13407" s="64" customFormat="1" ht="13.5" spans="5:5">
      <c r="E13407" s="126"/>
    </row>
    <row r="13408" s="64" customFormat="1" ht="13.5" spans="5:5">
      <c r="E13408" s="126"/>
    </row>
    <row r="13409" s="64" customFormat="1" ht="13.5" spans="5:5">
      <c r="E13409" s="126"/>
    </row>
    <row r="13410" s="64" customFormat="1" ht="13.5" spans="5:5">
      <c r="E13410" s="126"/>
    </row>
    <row r="13411" s="64" customFormat="1" ht="13.5" spans="5:5">
      <c r="E13411" s="126"/>
    </row>
    <row r="13412" s="64" customFormat="1" ht="13.5" spans="5:5">
      <c r="E13412" s="126"/>
    </row>
    <row r="13413" s="64" customFormat="1" ht="13.5" spans="5:5">
      <c r="E13413" s="126"/>
    </row>
    <row r="13414" s="64" customFormat="1" ht="13.5" spans="5:5">
      <c r="E13414" s="126"/>
    </row>
    <row r="13415" s="64" customFormat="1" ht="13.5" spans="5:5">
      <c r="E13415" s="126"/>
    </row>
    <row r="13416" s="64" customFormat="1" ht="13.5" spans="5:5">
      <c r="E13416" s="126"/>
    </row>
    <row r="13417" s="64" customFormat="1" ht="13.5" spans="5:5">
      <c r="E13417" s="126"/>
    </row>
    <row r="13418" s="64" customFormat="1" ht="13.5" spans="5:5">
      <c r="E13418" s="126"/>
    </row>
    <row r="13419" s="64" customFormat="1" ht="13.5" spans="5:5">
      <c r="E13419" s="126"/>
    </row>
    <row r="13420" s="64" customFormat="1" ht="13.5" spans="5:5">
      <c r="E13420" s="126"/>
    </row>
    <row r="13421" s="64" customFormat="1" ht="13.5" spans="5:5">
      <c r="E13421" s="126"/>
    </row>
    <row r="13422" s="64" customFormat="1" ht="13.5" spans="5:5">
      <c r="E13422" s="126"/>
    </row>
    <row r="13423" s="64" customFormat="1" ht="13.5" spans="5:5">
      <c r="E13423" s="126"/>
    </row>
    <row r="13424" s="64" customFormat="1" ht="13.5" spans="5:5">
      <c r="E13424" s="126"/>
    </row>
    <row r="13425" s="64" customFormat="1" ht="13.5" spans="5:5">
      <c r="E13425" s="126"/>
    </row>
    <row r="13426" s="64" customFormat="1" ht="13.5" spans="5:5">
      <c r="E13426" s="126"/>
    </row>
    <row r="13427" s="64" customFormat="1" ht="13.5" spans="5:5">
      <c r="E13427" s="126"/>
    </row>
    <row r="13428" s="64" customFormat="1" ht="13.5" spans="5:5">
      <c r="E13428" s="126"/>
    </row>
    <row r="13429" s="64" customFormat="1" ht="13.5" spans="5:5">
      <c r="E13429" s="126"/>
    </row>
    <row r="13430" s="64" customFormat="1" ht="13.5" spans="5:5">
      <c r="E13430" s="126"/>
    </row>
    <row r="13431" s="64" customFormat="1" ht="13.5" spans="5:5">
      <c r="E13431" s="126"/>
    </row>
    <row r="13432" s="64" customFormat="1" ht="13.5" spans="5:5">
      <c r="E13432" s="126"/>
    </row>
    <row r="13433" s="64" customFormat="1" ht="13.5" spans="5:5">
      <c r="E13433" s="126"/>
    </row>
    <row r="13434" s="64" customFormat="1" ht="13.5" spans="5:5">
      <c r="E13434" s="126"/>
    </row>
    <row r="13435" s="64" customFormat="1" ht="13.5" spans="5:5">
      <c r="E13435" s="126"/>
    </row>
    <row r="13436" s="64" customFormat="1" ht="13.5" spans="5:5">
      <c r="E13436" s="126"/>
    </row>
    <row r="13437" s="64" customFormat="1" ht="13.5" spans="5:5">
      <c r="E13437" s="126"/>
    </row>
    <row r="13438" s="64" customFormat="1" ht="13.5" spans="5:5">
      <c r="E13438" s="126"/>
    </row>
    <row r="13439" s="64" customFormat="1" ht="13.5" spans="5:5">
      <c r="E13439" s="126"/>
    </row>
    <row r="13440" s="64" customFormat="1" ht="13.5" spans="5:5">
      <c r="E13440" s="126"/>
    </row>
    <row r="13441" s="64" customFormat="1" ht="13.5" spans="5:5">
      <c r="E13441" s="126"/>
    </row>
    <row r="13442" s="64" customFormat="1" ht="13.5" spans="5:5">
      <c r="E13442" s="126"/>
    </row>
    <row r="13443" s="64" customFormat="1" ht="13.5" spans="5:5">
      <c r="E13443" s="126"/>
    </row>
    <row r="13444" s="64" customFormat="1" ht="13.5" spans="5:5">
      <c r="E13444" s="126"/>
    </row>
    <row r="13445" s="64" customFormat="1" ht="13.5" spans="5:5">
      <c r="E13445" s="126"/>
    </row>
    <row r="13446" s="64" customFormat="1" ht="13.5" spans="5:5">
      <c r="E13446" s="126"/>
    </row>
    <row r="13447" s="64" customFormat="1" ht="13.5" spans="5:5">
      <c r="E13447" s="126"/>
    </row>
    <row r="13448" s="64" customFormat="1" ht="13.5" spans="5:5">
      <c r="E13448" s="126"/>
    </row>
    <row r="13449" s="64" customFormat="1" ht="13.5" spans="5:5">
      <c r="E13449" s="126"/>
    </row>
    <row r="13450" s="64" customFormat="1" ht="13.5" spans="5:5">
      <c r="E13450" s="126"/>
    </row>
    <row r="13451" s="64" customFormat="1" ht="13.5" spans="5:5">
      <c r="E13451" s="126"/>
    </row>
    <row r="13452" s="64" customFormat="1" ht="13.5" spans="5:5">
      <c r="E13452" s="126"/>
    </row>
    <row r="13453" s="64" customFormat="1" ht="13.5" spans="5:5">
      <c r="E13453" s="126"/>
    </row>
    <row r="13454" s="64" customFormat="1" ht="13.5" spans="5:5">
      <c r="E13454" s="126"/>
    </row>
    <row r="13455" s="64" customFormat="1" ht="13.5" spans="5:5">
      <c r="E13455" s="126"/>
    </row>
    <row r="13456" s="64" customFormat="1" ht="13.5" spans="5:5">
      <c r="E13456" s="126"/>
    </row>
    <row r="13457" s="64" customFormat="1" ht="13.5" spans="5:5">
      <c r="E13457" s="126"/>
    </row>
    <row r="13458" s="64" customFormat="1" ht="13.5" spans="5:5">
      <c r="E13458" s="126"/>
    </row>
    <row r="13459" s="64" customFormat="1" ht="13.5" spans="5:5">
      <c r="E13459" s="126"/>
    </row>
    <row r="13460" s="64" customFormat="1" ht="13.5" spans="5:5">
      <c r="E13460" s="126"/>
    </row>
    <row r="13461" s="64" customFormat="1" ht="13.5" spans="5:5">
      <c r="E13461" s="126"/>
    </row>
    <row r="13462" s="64" customFormat="1" ht="13.5" spans="5:5">
      <c r="E13462" s="126"/>
    </row>
    <row r="13463" s="64" customFormat="1" ht="13.5" spans="5:5">
      <c r="E13463" s="126"/>
    </row>
    <row r="13464" s="64" customFormat="1" ht="13.5" spans="5:5">
      <c r="E13464" s="126"/>
    </row>
    <row r="13465" s="64" customFormat="1" ht="13.5" spans="5:5">
      <c r="E13465" s="126"/>
    </row>
    <row r="13466" s="64" customFormat="1" ht="13.5" spans="5:5">
      <c r="E13466" s="126"/>
    </row>
    <row r="13467" s="64" customFormat="1" ht="13.5" spans="5:5">
      <c r="E13467" s="126"/>
    </row>
    <row r="13468" s="64" customFormat="1" ht="13.5" spans="5:5">
      <c r="E13468" s="126"/>
    </row>
    <row r="13469" s="64" customFormat="1" ht="13.5" spans="5:5">
      <c r="E13469" s="126"/>
    </row>
    <row r="13470" s="64" customFormat="1" ht="13.5" spans="5:5">
      <c r="E13470" s="126"/>
    </row>
    <row r="13471" s="64" customFormat="1" ht="13.5" spans="5:5">
      <c r="E13471" s="126"/>
    </row>
    <row r="13472" s="64" customFormat="1" ht="13.5" spans="5:5">
      <c r="E13472" s="126"/>
    </row>
    <row r="13473" s="64" customFormat="1" ht="13.5" spans="5:5">
      <c r="E13473" s="126"/>
    </row>
    <row r="13474" s="64" customFormat="1" ht="13.5" spans="5:5">
      <c r="E13474" s="126"/>
    </row>
    <row r="13475" s="64" customFormat="1" ht="13.5" spans="5:5">
      <c r="E13475" s="126"/>
    </row>
    <row r="13476" s="64" customFormat="1" ht="13.5" spans="5:5">
      <c r="E13476" s="126"/>
    </row>
    <row r="13477" s="64" customFormat="1" ht="13.5" spans="5:5">
      <c r="E13477" s="126"/>
    </row>
    <row r="13478" s="64" customFormat="1" ht="13.5" spans="5:5">
      <c r="E13478" s="126"/>
    </row>
    <row r="13479" s="64" customFormat="1" ht="13.5" spans="5:5">
      <c r="E13479" s="126"/>
    </row>
    <row r="13480" s="64" customFormat="1" ht="13.5" spans="5:5">
      <c r="E13480" s="126"/>
    </row>
    <row r="13481" s="64" customFormat="1" ht="13.5" spans="5:5">
      <c r="E13481" s="126"/>
    </row>
    <row r="13482" s="64" customFormat="1" ht="13.5" spans="5:5">
      <c r="E13482" s="126"/>
    </row>
    <row r="13483" s="64" customFormat="1" ht="13.5" spans="5:5">
      <c r="E13483" s="126"/>
    </row>
    <row r="13484" s="64" customFormat="1" ht="13.5" spans="5:5">
      <c r="E13484" s="126"/>
    </row>
    <row r="13485" s="64" customFormat="1" ht="13.5" spans="5:5">
      <c r="E13485" s="126"/>
    </row>
    <row r="13486" s="64" customFormat="1" ht="13.5" spans="5:5">
      <c r="E13486" s="126"/>
    </row>
    <row r="13487" s="64" customFormat="1" ht="13.5" spans="5:5">
      <c r="E13487" s="126"/>
    </row>
    <row r="13488" s="64" customFormat="1" ht="13.5" spans="5:5">
      <c r="E13488" s="126"/>
    </row>
    <row r="13489" s="64" customFormat="1" ht="13.5" spans="5:5">
      <c r="E13489" s="126"/>
    </row>
    <row r="13490" s="64" customFormat="1" ht="13.5" spans="5:5">
      <c r="E13490" s="126"/>
    </row>
    <row r="13491" s="64" customFormat="1" ht="13.5" spans="5:5">
      <c r="E13491" s="126"/>
    </row>
    <row r="13492" s="64" customFormat="1" ht="13.5" spans="5:5">
      <c r="E13492" s="126"/>
    </row>
    <row r="13493" s="64" customFormat="1" ht="13.5" spans="5:5">
      <c r="E13493" s="126"/>
    </row>
    <row r="13494" s="64" customFormat="1" ht="13.5" spans="5:5">
      <c r="E13494" s="126"/>
    </row>
    <row r="13495" s="64" customFormat="1" ht="13.5" spans="5:5">
      <c r="E13495" s="126"/>
    </row>
    <row r="13496" s="64" customFormat="1" ht="13.5" spans="5:5">
      <c r="E13496" s="126"/>
    </row>
    <row r="13497" s="64" customFormat="1" ht="13.5" spans="5:5">
      <c r="E13497" s="126"/>
    </row>
    <row r="13498" s="64" customFormat="1" ht="13.5" spans="5:5">
      <c r="E13498" s="126"/>
    </row>
    <row r="13499" s="64" customFormat="1" ht="13.5" spans="5:5">
      <c r="E13499" s="126"/>
    </row>
    <row r="13500" s="64" customFormat="1" ht="13.5" spans="5:5">
      <c r="E13500" s="126"/>
    </row>
    <row r="13501" s="64" customFormat="1" ht="13.5" spans="5:5">
      <c r="E13501" s="126"/>
    </row>
    <row r="13502" s="64" customFormat="1" ht="13.5" spans="5:5">
      <c r="E13502" s="126"/>
    </row>
    <row r="13503" s="64" customFormat="1" ht="13.5" spans="5:5">
      <c r="E13503" s="126"/>
    </row>
    <row r="13504" s="64" customFormat="1" ht="13.5" spans="5:5">
      <c r="E13504" s="126"/>
    </row>
    <row r="13505" s="64" customFormat="1" ht="13.5" spans="5:5">
      <c r="E13505" s="126"/>
    </row>
    <row r="13506" s="64" customFormat="1" ht="13.5" spans="5:5">
      <c r="E13506" s="126"/>
    </row>
    <row r="13507" s="64" customFormat="1" ht="13.5" spans="5:5">
      <c r="E13507" s="126"/>
    </row>
    <row r="13508" s="64" customFormat="1" ht="13.5" spans="5:5">
      <c r="E13508" s="126"/>
    </row>
    <row r="13509" s="64" customFormat="1" ht="13.5" spans="5:5">
      <c r="E13509" s="126"/>
    </row>
    <row r="13510" s="64" customFormat="1" ht="13.5" spans="5:5">
      <c r="E13510" s="126"/>
    </row>
    <row r="13511" s="64" customFormat="1" ht="13.5" spans="5:5">
      <c r="E13511" s="126"/>
    </row>
    <row r="13512" s="64" customFormat="1" ht="13.5" spans="5:5">
      <c r="E13512" s="126"/>
    </row>
    <row r="13513" s="64" customFormat="1" ht="13.5" spans="5:5">
      <c r="E13513" s="126"/>
    </row>
    <row r="13514" s="64" customFormat="1" ht="13.5" spans="5:5">
      <c r="E13514" s="126"/>
    </row>
    <row r="13515" s="64" customFormat="1" ht="13.5" spans="5:5">
      <c r="E13515" s="126"/>
    </row>
    <row r="13516" s="64" customFormat="1" ht="13.5" spans="5:5">
      <c r="E13516" s="126"/>
    </row>
    <row r="13517" s="64" customFormat="1" ht="13.5" spans="5:5">
      <c r="E13517" s="126"/>
    </row>
    <row r="13518" s="64" customFormat="1" ht="13.5" spans="5:5">
      <c r="E13518" s="126"/>
    </row>
    <row r="13519" s="64" customFormat="1" ht="13.5" spans="5:5">
      <c r="E13519" s="126"/>
    </row>
    <row r="13520" s="64" customFormat="1" ht="13.5" spans="5:5">
      <c r="E13520" s="126"/>
    </row>
    <row r="13521" s="64" customFormat="1" ht="13.5" spans="5:5">
      <c r="E13521" s="126"/>
    </row>
    <row r="13522" s="64" customFormat="1" ht="13.5" spans="5:5">
      <c r="E13522" s="126"/>
    </row>
    <row r="13523" s="64" customFormat="1" ht="13.5" spans="5:5">
      <c r="E13523" s="126"/>
    </row>
    <row r="13524" s="64" customFormat="1" ht="13.5" spans="5:5">
      <c r="E13524" s="126"/>
    </row>
    <row r="13525" s="64" customFormat="1" ht="13.5" spans="5:5">
      <c r="E13525" s="126"/>
    </row>
    <row r="13526" s="64" customFormat="1" ht="13.5" spans="5:5">
      <c r="E13526" s="126"/>
    </row>
    <row r="13527" s="64" customFormat="1" ht="13.5" spans="5:5">
      <c r="E13527" s="126"/>
    </row>
    <row r="13528" s="64" customFormat="1" ht="13.5" spans="5:5">
      <c r="E13528" s="126"/>
    </row>
    <row r="13529" s="64" customFormat="1" ht="13.5" spans="5:5">
      <c r="E13529" s="126"/>
    </row>
    <row r="13530" s="64" customFormat="1" ht="13.5" spans="5:5">
      <c r="E13530" s="126"/>
    </row>
    <row r="13531" s="64" customFormat="1" ht="13.5" spans="5:5">
      <c r="E13531" s="126"/>
    </row>
    <row r="13532" s="64" customFormat="1" ht="13.5" spans="5:5">
      <c r="E13532" s="126"/>
    </row>
    <row r="13533" s="64" customFormat="1" ht="13.5" spans="5:5">
      <c r="E13533" s="126"/>
    </row>
    <row r="13534" s="64" customFormat="1" ht="13.5" spans="5:5">
      <c r="E13534" s="126"/>
    </row>
    <row r="13535" s="64" customFormat="1" ht="13.5" spans="5:5">
      <c r="E13535" s="126"/>
    </row>
    <row r="13536" s="64" customFormat="1" ht="13.5" spans="5:5">
      <c r="E13536" s="126"/>
    </row>
    <row r="13537" s="64" customFormat="1" ht="13.5" spans="5:5">
      <c r="E13537" s="126"/>
    </row>
    <row r="13538" s="64" customFormat="1" ht="13.5" spans="5:5">
      <c r="E13538" s="126"/>
    </row>
    <row r="13539" s="64" customFormat="1" ht="13.5" spans="5:5">
      <c r="E13539" s="126"/>
    </row>
    <row r="13540" s="64" customFormat="1" ht="13.5" spans="5:5">
      <c r="E13540" s="126"/>
    </row>
    <row r="13541" s="64" customFormat="1" ht="13.5" spans="5:5">
      <c r="E13541" s="126"/>
    </row>
    <row r="13542" s="64" customFormat="1" ht="13.5" spans="5:5">
      <c r="E13542" s="126"/>
    </row>
    <row r="13543" s="64" customFormat="1" ht="13.5" spans="5:5">
      <c r="E13543" s="126"/>
    </row>
    <row r="13544" s="64" customFormat="1" ht="13.5" spans="5:5">
      <c r="E13544" s="126"/>
    </row>
    <row r="13545" s="64" customFormat="1" ht="13.5" spans="5:5">
      <c r="E13545" s="126"/>
    </row>
    <row r="13546" s="64" customFormat="1" ht="13.5" spans="5:5">
      <c r="E13546" s="126"/>
    </row>
    <row r="13547" s="64" customFormat="1" ht="13.5" spans="5:5">
      <c r="E13547" s="126"/>
    </row>
    <row r="13548" s="64" customFormat="1" ht="13.5" spans="5:5">
      <c r="E13548" s="126"/>
    </row>
    <row r="13549" s="64" customFormat="1" ht="13.5" spans="5:5">
      <c r="E13549" s="126"/>
    </row>
    <row r="13550" s="64" customFormat="1" ht="13.5" spans="5:5">
      <c r="E13550" s="126"/>
    </row>
    <row r="13551" s="64" customFormat="1" ht="13.5" spans="5:5">
      <c r="E13551" s="126"/>
    </row>
    <row r="13552" s="64" customFormat="1" ht="13.5" spans="5:5">
      <c r="E13552" s="126"/>
    </row>
    <row r="13553" s="64" customFormat="1" ht="13.5" spans="5:5">
      <c r="E13553" s="126"/>
    </row>
    <row r="13554" s="64" customFormat="1" ht="13.5" spans="5:5">
      <c r="E13554" s="126"/>
    </row>
    <row r="13555" s="64" customFormat="1" ht="13.5" spans="5:5">
      <c r="E13555" s="126"/>
    </row>
    <row r="13556" s="64" customFormat="1" ht="13.5" spans="5:5">
      <c r="E13556" s="126"/>
    </row>
    <row r="13557" s="64" customFormat="1" ht="13.5" spans="5:5">
      <c r="E13557" s="126"/>
    </row>
    <row r="13558" s="64" customFormat="1" ht="13.5" spans="5:5">
      <c r="E13558" s="126"/>
    </row>
    <row r="13559" s="64" customFormat="1" ht="13.5" spans="5:5">
      <c r="E13559" s="126"/>
    </row>
    <row r="13560" s="64" customFormat="1" ht="13.5" spans="5:5">
      <c r="E13560" s="126"/>
    </row>
    <row r="13561" s="64" customFormat="1" ht="13.5" spans="5:5">
      <c r="E13561" s="126"/>
    </row>
    <row r="13562" s="64" customFormat="1" ht="13.5" spans="5:5">
      <c r="E13562" s="126"/>
    </row>
    <row r="13563" s="64" customFormat="1" ht="13.5" spans="5:5">
      <c r="E13563" s="126"/>
    </row>
    <row r="13564" s="64" customFormat="1" ht="13.5" spans="5:5">
      <c r="E13564" s="126"/>
    </row>
    <row r="13565" s="64" customFormat="1" ht="13.5" spans="5:5">
      <c r="E13565" s="126"/>
    </row>
    <row r="13566" s="64" customFormat="1" ht="13.5" spans="5:5">
      <c r="E13566" s="126"/>
    </row>
    <row r="13567" s="64" customFormat="1" ht="13.5" spans="5:5">
      <c r="E13567" s="126"/>
    </row>
    <row r="13568" s="64" customFormat="1" ht="13.5" spans="5:5">
      <c r="E13568" s="126"/>
    </row>
    <row r="13569" s="64" customFormat="1" ht="13.5" spans="5:5">
      <c r="E13569" s="126"/>
    </row>
    <row r="13570" s="64" customFormat="1" ht="13.5" spans="5:5">
      <c r="E13570" s="126"/>
    </row>
    <row r="13571" s="64" customFormat="1" ht="13.5" spans="5:5">
      <c r="E13571" s="126"/>
    </row>
    <row r="13572" s="64" customFormat="1" ht="13.5" spans="5:5">
      <c r="E13572" s="126"/>
    </row>
    <row r="13573" s="64" customFormat="1" ht="13.5" spans="5:5">
      <c r="E13573" s="126"/>
    </row>
    <row r="13574" s="64" customFormat="1" ht="13.5" spans="5:5">
      <c r="E13574" s="126"/>
    </row>
    <row r="13575" s="64" customFormat="1" ht="13.5" spans="5:5">
      <c r="E13575" s="126"/>
    </row>
    <row r="13576" s="64" customFormat="1" ht="13.5" spans="5:5">
      <c r="E13576" s="126"/>
    </row>
    <row r="13577" s="64" customFormat="1" ht="13.5" spans="5:5">
      <c r="E13577" s="126"/>
    </row>
    <row r="13578" s="64" customFormat="1" ht="13.5" spans="5:5">
      <c r="E13578" s="126"/>
    </row>
    <row r="13579" s="64" customFormat="1" ht="13.5" spans="5:5">
      <c r="E13579" s="126"/>
    </row>
    <row r="13580" s="64" customFormat="1" ht="13.5" spans="5:5">
      <c r="E13580" s="126"/>
    </row>
    <row r="13581" s="64" customFormat="1" ht="13.5" spans="5:5">
      <c r="E13581" s="126"/>
    </row>
    <row r="13582" s="64" customFormat="1" ht="13.5" spans="5:5">
      <c r="E13582" s="126"/>
    </row>
    <row r="13583" s="64" customFormat="1" ht="13.5" spans="5:5">
      <c r="E13583" s="126"/>
    </row>
    <row r="13584" s="64" customFormat="1" ht="13.5" spans="5:5">
      <c r="E13584" s="126"/>
    </row>
    <row r="13585" s="64" customFormat="1" ht="13.5" spans="5:5">
      <c r="E13585" s="126"/>
    </row>
    <row r="13586" s="64" customFormat="1" ht="13.5" spans="5:5">
      <c r="E13586" s="126"/>
    </row>
    <row r="13587" s="64" customFormat="1" ht="13.5" spans="5:5">
      <c r="E13587" s="126"/>
    </row>
    <row r="13588" s="64" customFormat="1" ht="13.5" spans="5:5">
      <c r="E13588" s="126"/>
    </row>
    <row r="13589" s="64" customFormat="1" ht="13.5" spans="5:5">
      <c r="E13589" s="126"/>
    </row>
    <row r="13590" s="64" customFormat="1" ht="13.5" spans="5:5">
      <c r="E13590" s="126"/>
    </row>
    <row r="13591" s="64" customFormat="1" ht="13.5" spans="5:5">
      <c r="E13591" s="126"/>
    </row>
    <row r="13592" s="64" customFormat="1" ht="13.5" spans="5:5">
      <c r="E13592" s="126"/>
    </row>
    <row r="13593" s="64" customFormat="1" ht="13.5" spans="5:5">
      <c r="E13593" s="126"/>
    </row>
    <row r="13594" s="64" customFormat="1" ht="13.5" spans="5:5">
      <c r="E13594" s="126"/>
    </row>
    <row r="13595" s="64" customFormat="1" ht="13.5" spans="5:5">
      <c r="E13595" s="126"/>
    </row>
    <row r="13596" s="64" customFormat="1" ht="13.5" spans="5:5">
      <c r="E13596" s="126"/>
    </row>
    <row r="13597" s="64" customFormat="1" ht="13.5" spans="5:5">
      <c r="E13597" s="126"/>
    </row>
    <row r="13598" s="64" customFormat="1" ht="13.5" spans="5:5">
      <c r="E13598" s="126"/>
    </row>
    <row r="13599" s="64" customFormat="1" ht="13.5" spans="5:5">
      <c r="E13599" s="126"/>
    </row>
    <row r="13600" s="64" customFormat="1" ht="13.5" spans="5:5">
      <c r="E13600" s="126"/>
    </row>
    <row r="13601" s="64" customFormat="1" ht="13.5" spans="5:5">
      <c r="E13601" s="126"/>
    </row>
    <row r="13602" s="64" customFormat="1" ht="13.5" spans="5:5">
      <c r="E13602" s="126"/>
    </row>
    <row r="13603" s="64" customFormat="1" ht="13.5" spans="5:5">
      <c r="E13603" s="126"/>
    </row>
    <row r="13604" s="64" customFormat="1" ht="13.5" spans="5:5">
      <c r="E13604" s="126"/>
    </row>
    <row r="13605" s="64" customFormat="1" ht="13.5" spans="5:5">
      <c r="E13605" s="126"/>
    </row>
    <row r="13606" s="64" customFormat="1" ht="13.5" spans="5:5">
      <c r="E13606" s="126"/>
    </row>
    <row r="13607" s="64" customFormat="1" ht="13.5" spans="5:5">
      <c r="E13607" s="126"/>
    </row>
    <row r="13608" s="64" customFormat="1" ht="13.5" spans="5:5">
      <c r="E13608" s="126"/>
    </row>
    <row r="13609" s="64" customFormat="1" ht="13.5" spans="5:5">
      <c r="E13609" s="126"/>
    </row>
    <row r="13610" s="64" customFormat="1" ht="13.5" spans="5:5">
      <c r="E13610" s="126"/>
    </row>
    <row r="13611" s="64" customFormat="1" ht="13.5" spans="5:5">
      <c r="E13611" s="126"/>
    </row>
    <row r="13612" s="64" customFormat="1" ht="13.5" spans="5:5">
      <c r="E13612" s="126"/>
    </row>
    <row r="13613" s="64" customFormat="1" ht="13.5" spans="5:5">
      <c r="E13613" s="126"/>
    </row>
    <row r="13614" s="64" customFormat="1" ht="13.5" spans="5:5">
      <c r="E13614" s="126"/>
    </row>
    <row r="13615" s="64" customFormat="1" ht="13.5" spans="5:5">
      <c r="E13615" s="126"/>
    </row>
    <row r="13616" s="64" customFormat="1" ht="13.5" spans="5:5">
      <c r="E13616" s="126"/>
    </row>
    <row r="13617" s="64" customFormat="1" ht="13.5" spans="5:5">
      <c r="E13617" s="126"/>
    </row>
    <row r="13618" s="64" customFormat="1" ht="13.5" spans="5:5">
      <c r="E13618" s="126"/>
    </row>
    <row r="13619" s="64" customFormat="1" ht="13.5" spans="5:5">
      <c r="E13619" s="126"/>
    </row>
    <row r="13620" s="64" customFormat="1" ht="13.5" spans="5:5">
      <c r="E13620" s="126"/>
    </row>
    <row r="13621" s="64" customFormat="1" ht="13.5" spans="5:5">
      <c r="E13621" s="126"/>
    </row>
    <row r="13622" s="64" customFormat="1" ht="13.5" spans="5:5">
      <c r="E13622" s="126"/>
    </row>
    <row r="13623" s="64" customFormat="1" ht="13.5" spans="5:5">
      <c r="E13623" s="126"/>
    </row>
    <row r="13624" s="64" customFormat="1" ht="13.5" spans="5:5">
      <c r="E13624" s="126"/>
    </row>
    <row r="13625" s="64" customFormat="1" ht="13.5" spans="5:5">
      <c r="E13625" s="126"/>
    </row>
    <row r="13626" s="64" customFormat="1" ht="13.5" spans="5:5">
      <c r="E13626" s="126"/>
    </row>
    <row r="13627" s="64" customFormat="1" ht="13.5" spans="5:5">
      <c r="E13627" s="126"/>
    </row>
    <row r="13628" s="64" customFormat="1" ht="13.5" spans="5:5">
      <c r="E13628" s="126"/>
    </row>
    <row r="13629" s="64" customFormat="1" ht="13.5" spans="5:5">
      <c r="E13629" s="126"/>
    </row>
    <row r="13630" s="64" customFormat="1" ht="13.5" spans="5:5">
      <c r="E13630" s="126"/>
    </row>
    <row r="13631" s="64" customFormat="1" ht="13.5" spans="5:5">
      <c r="E13631" s="126"/>
    </row>
    <row r="13632" s="64" customFormat="1" ht="13.5" spans="5:5">
      <c r="E13632" s="126"/>
    </row>
    <row r="13633" s="64" customFormat="1" ht="13.5" spans="5:5">
      <c r="E13633" s="126"/>
    </row>
    <row r="13634" s="64" customFormat="1" ht="13.5" spans="5:5">
      <c r="E13634" s="126"/>
    </row>
    <row r="13635" s="64" customFormat="1" ht="13.5" spans="5:5">
      <c r="E13635" s="126"/>
    </row>
    <row r="13636" s="64" customFormat="1" ht="13.5" spans="5:5">
      <c r="E13636" s="126"/>
    </row>
    <row r="13637" s="64" customFormat="1" ht="13.5" spans="5:5">
      <c r="E13637" s="126"/>
    </row>
    <row r="13638" s="64" customFormat="1" ht="13.5" spans="5:5">
      <c r="E13638" s="126"/>
    </row>
    <row r="13639" s="64" customFormat="1" ht="13.5" spans="5:5">
      <c r="E13639" s="126"/>
    </row>
    <row r="13640" s="64" customFormat="1" ht="13.5" spans="5:5">
      <c r="E13640" s="126"/>
    </row>
    <row r="13641" s="64" customFormat="1" ht="13.5" spans="5:5">
      <c r="E13641" s="126"/>
    </row>
    <row r="13642" s="64" customFormat="1" ht="13.5" spans="5:5">
      <c r="E13642" s="126"/>
    </row>
    <row r="13643" s="64" customFormat="1" ht="13.5" spans="5:5">
      <c r="E13643" s="126"/>
    </row>
    <row r="13644" s="64" customFormat="1" ht="13.5" spans="5:5">
      <c r="E13644" s="126"/>
    </row>
    <row r="13645" s="64" customFormat="1" ht="13.5" spans="5:5">
      <c r="E13645" s="126"/>
    </row>
    <row r="13646" s="64" customFormat="1" ht="13.5" spans="5:5">
      <c r="E13646" s="126"/>
    </row>
    <row r="13647" s="64" customFormat="1" ht="13.5" spans="5:5">
      <c r="E13647" s="126"/>
    </row>
    <row r="13648" s="64" customFormat="1" ht="13.5" spans="5:5">
      <c r="E13648" s="126"/>
    </row>
    <row r="13649" s="64" customFormat="1" ht="13.5" spans="5:5">
      <c r="E13649" s="126"/>
    </row>
    <row r="13650" s="64" customFormat="1" ht="13.5" spans="5:5">
      <c r="E13650" s="126"/>
    </row>
    <row r="13651" s="64" customFormat="1" ht="13.5" spans="5:5">
      <c r="E13651" s="126"/>
    </row>
    <row r="13652" s="64" customFormat="1" ht="13.5" spans="5:5">
      <c r="E13652" s="126"/>
    </row>
    <row r="13653" s="64" customFormat="1" ht="13.5" spans="5:5">
      <c r="E13653" s="126"/>
    </row>
    <row r="13654" s="64" customFormat="1" ht="13.5" spans="5:5">
      <c r="E13654" s="126"/>
    </row>
    <row r="13655" s="64" customFormat="1" ht="13.5" spans="5:5">
      <c r="E13655" s="126"/>
    </row>
    <row r="13656" s="64" customFormat="1" ht="13.5" spans="5:5">
      <c r="E13656" s="126"/>
    </row>
    <row r="13657" s="64" customFormat="1" ht="13.5" spans="5:5">
      <c r="E13657" s="126"/>
    </row>
    <row r="13658" s="64" customFormat="1" ht="13.5" spans="5:5">
      <c r="E13658" s="126"/>
    </row>
    <row r="13659" s="64" customFormat="1" ht="13.5" spans="5:5">
      <c r="E13659" s="126"/>
    </row>
    <row r="13660" s="64" customFormat="1" ht="13.5" spans="5:5">
      <c r="E13660" s="126"/>
    </row>
    <row r="13661" s="64" customFormat="1" ht="13.5" spans="5:5">
      <c r="E13661" s="126"/>
    </row>
    <row r="13662" s="64" customFormat="1" ht="13.5" spans="5:5">
      <c r="E13662" s="126"/>
    </row>
    <row r="13663" s="64" customFormat="1" ht="13.5" spans="5:5">
      <c r="E13663" s="126"/>
    </row>
    <row r="13664" s="64" customFormat="1" ht="13.5" spans="5:5">
      <c r="E13664" s="126"/>
    </row>
    <row r="13665" s="64" customFormat="1" ht="13.5" spans="5:5">
      <c r="E13665" s="126"/>
    </row>
    <row r="13666" s="64" customFormat="1" ht="13.5" spans="5:5">
      <c r="E13666" s="126"/>
    </row>
    <row r="13667" s="64" customFormat="1" ht="13.5" spans="5:5">
      <c r="E13667" s="126"/>
    </row>
    <row r="13668" s="64" customFormat="1" ht="13.5" spans="5:5">
      <c r="E13668" s="126"/>
    </row>
    <row r="13669" s="64" customFormat="1" ht="13.5" spans="5:5">
      <c r="E13669" s="126"/>
    </row>
    <row r="13670" s="64" customFormat="1" ht="13.5" spans="5:5">
      <c r="E13670" s="126"/>
    </row>
    <row r="13671" s="64" customFormat="1" ht="13.5" spans="5:5">
      <c r="E13671" s="126"/>
    </row>
    <row r="13672" s="64" customFormat="1" ht="13.5" spans="5:5">
      <c r="E13672" s="126"/>
    </row>
    <row r="13673" s="64" customFormat="1" ht="13.5" spans="5:5">
      <c r="E13673" s="126"/>
    </row>
    <row r="13674" s="64" customFormat="1" ht="13.5" spans="5:5">
      <c r="E13674" s="126"/>
    </row>
    <row r="13675" s="64" customFormat="1" ht="13.5" spans="5:5">
      <c r="E13675" s="126"/>
    </row>
    <row r="13676" s="64" customFormat="1" ht="13.5" spans="5:5">
      <c r="E13676" s="126"/>
    </row>
    <row r="13677" s="64" customFormat="1" ht="13.5" spans="5:5">
      <c r="E13677" s="126"/>
    </row>
    <row r="13678" s="64" customFormat="1" ht="13.5" spans="5:5">
      <c r="E13678" s="126"/>
    </row>
    <row r="13679" s="64" customFormat="1" ht="13.5" spans="5:5">
      <c r="E13679" s="126"/>
    </row>
    <row r="13680" s="64" customFormat="1" ht="13.5" spans="5:5">
      <c r="E13680" s="126"/>
    </row>
    <row r="13681" s="64" customFormat="1" ht="13.5" spans="5:5">
      <c r="E13681" s="126"/>
    </row>
    <row r="13682" s="64" customFormat="1" ht="13.5" spans="5:5">
      <c r="E13682" s="126"/>
    </row>
    <row r="13683" s="64" customFormat="1" ht="13.5" spans="5:5">
      <c r="E13683" s="126"/>
    </row>
    <row r="13684" s="64" customFormat="1" ht="13.5" spans="5:5">
      <c r="E13684" s="126"/>
    </row>
    <row r="13685" s="64" customFormat="1" ht="13.5" spans="5:5">
      <c r="E13685" s="126"/>
    </row>
    <row r="13686" s="64" customFormat="1" ht="13.5" spans="5:5">
      <c r="E13686" s="126"/>
    </row>
    <row r="13687" s="64" customFormat="1" ht="13.5" spans="5:5">
      <c r="E13687" s="126"/>
    </row>
    <row r="13688" s="64" customFormat="1" ht="13.5" spans="5:5">
      <c r="E13688" s="126"/>
    </row>
    <row r="13689" s="64" customFormat="1" ht="13.5" spans="5:5">
      <c r="E13689" s="126"/>
    </row>
    <row r="13690" s="64" customFormat="1" ht="13.5" spans="5:5">
      <c r="E13690" s="126"/>
    </row>
    <row r="13691" s="64" customFormat="1" ht="13.5" spans="5:5">
      <c r="E13691" s="126"/>
    </row>
    <row r="13692" s="64" customFormat="1" ht="13.5" spans="5:5">
      <c r="E13692" s="126"/>
    </row>
    <row r="13693" s="64" customFormat="1" ht="13.5" spans="5:5">
      <c r="E13693" s="126"/>
    </row>
    <row r="13694" s="64" customFormat="1" ht="13.5" spans="5:5">
      <c r="E13694" s="126"/>
    </row>
    <row r="13695" s="64" customFormat="1" ht="13.5" spans="5:5">
      <c r="E13695" s="126"/>
    </row>
    <row r="13696" s="64" customFormat="1" ht="13.5" spans="5:5">
      <c r="E13696" s="126"/>
    </row>
    <row r="13697" s="64" customFormat="1" ht="13.5" spans="5:5">
      <c r="E13697" s="126"/>
    </row>
    <row r="13698" s="64" customFormat="1" ht="13.5" spans="5:5">
      <c r="E13698" s="126"/>
    </row>
    <row r="13699" s="64" customFormat="1" ht="13.5" spans="5:5">
      <c r="E13699" s="126"/>
    </row>
    <row r="13700" s="64" customFormat="1" ht="13.5" spans="5:5">
      <c r="E13700" s="126"/>
    </row>
    <row r="13701" s="64" customFormat="1" ht="13.5" spans="5:5">
      <c r="E13701" s="126"/>
    </row>
    <row r="13702" s="64" customFormat="1" ht="13.5" spans="5:5">
      <c r="E13702" s="126"/>
    </row>
    <row r="13703" s="64" customFormat="1" ht="13.5" spans="5:5">
      <c r="E13703" s="126"/>
    </row>
    <row r="13704" s="64" customFormat="1" ht="13.5" spans="5:5">
      <c r="E13704" s="126"/>
    </row>
    <row r="13705" s="64" customFormat="1" ht="13.5" spans="5:5">
      <c r="E13705" s="126"/>
    </row>
    <row r="13706" s="64" customFormat="1" ht="13.5" spans="5:5">
      <c r="E13706" s="126"/>
    </row>
    <row r="13707" s="64" customFormat="1" ht="13.5" spans="5:5">
      <c r="E13707" s="126"/>
    </row>
    <row r="13708" s="64" customFormat="1" ht="13.5" spans="5:5">
      <c r="E13708" s="126"/>
    </row>
    <row r="13709" s="64" customFormat="1" ht="13.5" spans="5:5">
      <c r="E13709" s="126"/>
    </row>
    <row r="13710" s="64" customFormat="1" ht="13.5" spans="5:5">
      <c r="E13710" s="126"/>
    </row>
    <row r="13711" s="64" customFormat="1" ht="13.5" spans="5:5">
      <c r="E13711" s="126"/>
    </row>
    <row r="13712" s="64" customFormat="1" ht="13.5" spans="5:5">
      <c r="E13712" s="126"/>
    </row>
    <row r="13713" s="64" customFormat="1" ht="13.5" spans="5:5">
      <c r="E13713" s="126"/>
    </row>
    <row r="13714" s="64" customFormat="1" ht="13.5" spans="5:5">
      <c r="E13714" s="126"/>
    </row>
    <row r="13715" s="64" customFormat="1" ht="13.5" spans="5:5">
      <c r="E13715" s="126"/>
    </row>
    <row r="13716" s="64" customFormat="1" ht="13.5" spans="5:5">
      <c r="E13716" s="126"/>
    </row>
    <row r="13717" s="64" customFormat="1" ht="13.5" spans="5:5">
      <c r="E13717" s="126"/>
    </row>
    <row r="13718" s="64" customFormat="1" ht="13.5" spans="5:5">
      <c r="E13718" s="126"/>
    </row>
    <row r="13719" s="64" customFormat="1" ht="13.5" spans="5:5">
      <c r="E13719" s="126"/>
    </row>
    <row r="13720" s="64" customFormat="1" ht="13.5" spans="5:5">
      <c r="E13720" s="126"/>
    </row>
    <row r="13721" s="64" customFormat="1" ht="13.5" spans="5:5">
      <c r="E13721" s="126"/>
    </row>
    <row r="13722" s="64" customFormat="1" ht="13.5" spans="5:5">
      <c r="E13722" s="126"/>
    </row>
    <row r="13723" s="64" customFormat="1" ht="13.5" spans="5:5">
      <c r="E13723" s="126"/>
    </row>
    <row r="13724" s="64" customFormat="1" ht="13.5" spans="5:5">
      <c r="E13724" s="126"/>
    </row>
    <row r="13725" s="64" customFormat="1" ht="13.5" spans="5:5">
      <c r="E13725" s="126"/>
    </row>
    <row r="13726" s="64" customFormat="1" ht="13.5" spans="5:5">
      <c r="E13726" s="126"/>
    </row>
    <row r="13727" s="64" customFormat="1" ht="13.5" spans="5:5">
      <c r="E13727" s="126"/>
    </row>
    <row r="13728" s="64" customFormat="1" ht="13.5" spans="5:5">
      <c r="E13728" s="126"/>
    </row>
    <row r="13729" s="64" customFormat="1" ht="13.5" spans="5:5">
      <c r="E13729" s="126"/>
    </row>
    <row r="13730" s="64" customFormat="1" ht="13.5" spans="5:5">
      <c r="E13730" s="126"/>
    </row>
    <row r="13731" s="64" customFormat="1" ht="13.5" spans="5:5">
      <c r="E13731" s="126"/>
    </row>
    <row r="13732" s="64" customFormat="1" ht="13.5" spans="5:5">
      <c r="E13732" s="126"/>
    </row>
    <row r="13733" s="64" customFormat="1" ht="13.5" spans="5:5">
      <c r="E13733" s="126"/>
    </row>
    <row r="13734" s="64" customFormat="1" ht="13.5" spans="5:5">
      <c r="E13734" s="126"/>
    </row>
    <row r="13735" s="64" customFormat="1" ht="13.5" spans="5:5">
      <c r="E13735" s="126"/>
    </row>
    <row r="13736" s="64" customFormat="1" ht="13.5" spans="5:5">
      <c r="E13736" s="126"/>
    </row>
    <row r="13737" s="64" customFormat="1" ht="13.5" spans="5:5">
      <c r="E13737" s="126"/>
    </row>
    <row r="13738" s="64" customFormat="1" ht="13.5" spans="5:5">
      <c r="E13738" s="126"/>
    </row>
    <row r="13739" s="64" customFormat="1" ht="13.5" spans="5:5">
      <c r="E13739" s="126"/>
    </row>
    <row r="13740" s="64" customFormat="1" ht="13.5" spans="5:5">
      <c r="E13740" s="126"/>
    </row>
    <row r="13741" s="64" customFormat="1" ht="13.5" spans="5:5">
      <c r="E13741" s="126"/>
    </row>
    <row r="13742" s="64" customFormat="1" ht="13.5" spans="5:5">
      <c r="E13742" s="126"/>
    </row>
    <row r="13743" s="64" customFormat="1" ht="13.5" spans="5:5">
      <c r="E13743" s="126"/>
    </row>
    <row r="13744" s="64" customFormat="1" ht="13.5" spans="5:5">
      <c r="E13744" s="126"/>
    </row>
    <row r="13745" s="64" customFormat="1" ht="13.5" spans="5:5">
      <c r="E13745" s="126"/>
    </row>
    <row r="13746" s="64" customFormat="1" ht="13.5" spans="5:5">
      <c r="E13746" s="126"/>
    </row>
    <row r="13747" s="64" customFormat="1" ht="13.5" spans="5:5">
      <c r="E13747" s="126"/>
    </row>
    <row r="13748" s="64" customFormat="1" ht="13.5" spans="5:5">
      <c r="E13748" s="126"/>
    </row>
    <row r="13749" s="64" customFormat="1" ht="13.5" spans="5:5">
      <c r="E13749" s="126"/>
    </row>
    <row r="13750" s="64" customFormat="1" ht="13.5" spans="5:5">
      <c r="E13750" s="126"/>
    </row>
    <row r="13751" s="64" customFormat="1" ht="13.5" spans="5:5">
      <c r="E13751" s="126"/>
    </row>
    <row r="13752" s="64" customFormat="1" ht="13.5" spans="5:5">
      <c r="E13752" s="126"/>
    </row>
    <row r="13753" s="64" customFormat="1" ht="13.5" spans="5:5">
      <c r="E13753" s="126"/>
    </row>
    <row r="13754" s="64" customFormat="1" ht="13.5" spans="5:5">
      <c r="E13754" s="126"/>
    </row>
    <row r="13755" s="64" customFormat="1" ht="13.5" spans="5:5">
      <c r="E13755" s="126"/>
    </row>
    <row r="13756" s="64" customFormat="1" ht="13.5" spans="5:5">
      <c r="E13756" s="126"/>
    </row>
    <row r="13757" s="64" customFormat="1" ht="13.5" spans="5:5">
      <c r="E13757" s="126"/>
    </row>
    <row r="13758" s="64" customFormat="1" ht="13.5" spans="5:5">
      <c r="E13758" s="126"/>
    </row>
    <row r="13759" s="64" customFormat="1" ht="13.5" spans="5:5">
      <c r="E13759" s="126"/>
    </row>
    <row r="13760" s="64" customFormat="1" ht="13.5" spans="5:5">
      <c r="E13760" s="126"/>
    </row>
    <row r="13761" s="64" customFormat="1" ht="13.5" spans="5:5">
      <c r="E13761" s="126"/>
    </row>
    <row r="13762" s="64" customFormat="1" ht="13.5" spans="5:5">
      <c r="E13762" s="126"/>
    </row>
    <row r="13763" s="64" customFormat="1" ht="13.5" spans="5:5">
      <c r="E13763" s="126"/>
    </row>
    <row r="13764" s="64" customFormat="1" ht="13.5" spans="5:5">
      <c r="E13764" s="126"/>
    </row>
    <row r="13765" s="64" customFormat="1" ht="13.5" spans="5:5">
      <c r="E13765" s="126"/>
    </row>
    <row r="13766" s="64" customFormat="1" ht="13.5" spans="5:5">
      <c r="E13766" s="126"/>
    </row>
    <row r="13767" s="64" customFormat="1" ht="13.5" spans="5:5">
      <c r="E13767" s="126"/>
    </row>
    <row r="13768" s="64" customFormat="1" ht="13.5" spans="5:5">
      <c r="E13768" s="126"/>
    </row>
    <row r="13769" s="64" customFormat="1" ht="13.5" spans="5:5">
      <c r="E13769" s="126"/>
    </row>
    <row r="13770" s="64" customFormat="1" ht="13.5" spans="5:5">
      <c r="E13770" s="126"/>
    </row>
    <row r="13771" s="64" customFormat="1" ht="13.5" spans="5:5">
      <c r="E13771" s="126"/>
    </row>
    <row r="13772" s="64" customFormat="1" ht="13.5" spans="5:5">
      <c r="E13772" s="126"/>
    </row>
    <row r="13773" s="64" customFormat="1" ht="13.5" spans="5:5">
      <c r="E13773" s="126"/>
    </row>
    <row r="13774" s="64" customFormat="1" ht="13.5" spans="5:5">
      <c r="E13774" s="126"/>
    </row>
    <row r="13775" s="64" customFormat="1" ht="13.5" spans="5:5">
      <c r="E13775" s="126"/>
    </row>
    <row r="13776" s="64" customFormat="1" ht="13.5" spans="5:5">
      <c r="E13776" s="126"/>
    </row>
    <row r="13777" s="64" customFormat="1" ht="13.5" spans="5:5">
      <c r="E13777" s="126"/>
    </row>
    <row r="13778" s="64" customFormat="1" ht="13.5" spans="5:5">
      <c r="E13778" s="126"/>
    </row>
    <row r="13779" s="64" customFormat="1" ht="13.5" spans="5:5">
      <c r="E13779" s="126"/>
    </row>
    <row r="13780" s="64" customFormat="1" ht="13.5" spans="5:5">
      <c r="E13780" s="126"/>
    </row>
    <row r="13781" s="64" customFormat="1" ht="13.5" spans="5:5">
      <c r="E13781" s="126"/>
    </row>
    <row r="13782" s="64" customFormat="1" ht="13.5" spans="5:5">
      <c r="E13782" s="126"/>
    </row>
    <row r="13783" s="64" customFormat="1" ht="13.5" spans="5:5">
      <c r="E13783" s="126"/>
    </row>
    <row r="13784" s="64" customFormat="1" ht="13.5" spans="5:5">
      <c r="E13784" s="126"/>
    </row>
    <row r="13785" s="64" customFormat="1" ht="13.5" spans="5:5">
      <c r="E13785" s="126"/>
    </row>
    <row r="13786" s="64" customFormat="1" ht="13.5" spans="5:5">
      <c r="E13786" s="126"/>
    </row>
    <row r="13787" s="64" customFormat="1" ht="13.5" spans="5:5">
      <c r="E13787" s="126"/>
    </row>
    <row r="13788" s="64" customFormat="1" ht="13.5" spans="5:5">
      <c r="E13788" s="126"/>
    </row>
    <row r="13789" s="64" customFormat="1" ht="13.5" spans="5:5">
      <c r="E13789" s="126"/>
    </row>
    <row r="13790" s="64" customFormat="1" ht="13.5" spans="5:5">
      <c r="E13790" s="126"/>
    </row>
    <row r="13791" s="64" customFormat="1" ht="13.5" spans="5:5">
      <c r="E13791" s="126"/>
    </row>
    <row r="13792" s="64" customFormat="1" ht="13.5" spans="5:5">
      <c r="E13792" s="126"/>
    </row>
    <row r="13793" s="64" customFormat="1" ht="13.5" spans="5:5">
      <c r="E13793" s="126"/>
    </row>
    <row r="13794" s="64" customFormat="1" ht="13.5" spans="5:5">
      <c r="E13794" s="126"/>
    </row>
    <row r="13795" s="64" customFormat="1" ht="13.5" spans="5:5">
      <c r="E13795" s="126"/>
    </row>
    <row r="13796" s="64" customFormat="1" ht="13.5" spans="5:5">
      <c r="E13796" s="126"/>
    </row>
    <row r="13797" s="64" customFormat="1" ht="13.5" spans="5:5">
      <c r="E13797" s="126"/>
    </row>
    <row r="13798" s="64" customFormat="1" ht="13.5" spans="5:5">
      <c r="E13798" s="126"/>
    </row>
    <row r="13799" s="64" customFormat="1" ht="13.5" spans="5:5">
      <c r="E13799" s="126"/>
    </row>
    <row r="13800" s="64" customFormat="1" ht="13.5" spans="5:5">
      <c r="E13800" s="126"/>
    </row>
    <row r="13801" s="64" customFormat="1" ht="13.5" spans="5:5">
      <c r="E13801" s="126"/>
    </row>
    <row r="13802" s="64" customFormat="1" ht="13.5" spans="5:5">
      <c r="E13802" s="126"/>
    </row>
    <row r="13803" s="64" customFormat="1" ht="13.5" spans="5:5">
      <c r="E13803" s="126"/>
    </row>
    <row r="13804" s="64" customFormat="1" ht="13.5" spans="5:5">
      <c r="E13804" s="126"/>
    </row>
    <row r="13805" s="64" customFormat="1" ht="13.5" spans="5:5">
      <c r="E13805" s="126"/>
    </row>
    <row r="13806" s="64" customFormat="1" ht="13.5" spans="5:5">
      <c r="E13806" s="126"/>
    </row>
    <row r="13807" s="64" customFormat="1" ht="13.5" spans="5:5">
      <c r="E13807" s="126"/>
    </row>
    <row r="13808" s="64" customFormat="1" ht="13.5" spans="5:5">
      <c r="E13808" s="126"/>
    </row>
    <row r="13809" s="64" customFormat="1" ht="13.5" spans="5:5">
      <c r="E13809" s="126"/>
    </row>
    <row r="13810" s="64" customFormat="1" ht="13.5" spans="5:5">
      <c r="E13810" s="126"/>
    </row>
    <row r="13811" s="64" customFormat="1" ht="13.5" spans="5:5">
      <c r="E13811" s="126"/>
    </row>
    <row r="13812" s="64" customFormat="1" ht="13.5" spans="5:5">
      <c r="E13812" s="126"/>
    </row>
    <row r="13813" s="64" customFormat="1" ht="13.5" spans="5:5">
      <c r="E13813" s="126"/>
    </row>
    <row r="13814" s="64" customFormat="1" ht="13.5" spans="5:5">
      <c r="E13814" s="126"/>
    </row>
    <row r="13815" s="64" customFormat="1" ht="13.5" spans="5:5">
      <c r="E13815" s="126"/>
    </row>
    <row r="13816" s="64" customFormat="1" ht="13.5" spans="5:5">
      <c r="E13816" s="126"/>
    </row>
    <row r="13817" s="64" customFormat="1" ht="13.5" spans="5:5">
      <c r="E13817" s="126"/>
    </row>
    <row r="13818" s="64" customFormat="1" ht="13.5" spans="5:5">
      <c r="E13818" s="126"/>
    </row>
    <row r="13819" s="64" customFormat="1" ht="13.5" spans="5:5">
      <c r="E13819" s="126"/>
    </row>
    <row r="13820" s="64" customFormat="1" ht="13.5" spans="5:5">
      <c r="E13820" s="126"/>
    </row>
    <row r="13821" s="64" customFormat="1" ht="13.5" spans="5:5">
      <c r="E13821" s="126"/>
    </row>
    <row r="13822" s="64" customFormat="1" ht="13.5" spans="5:5">
      <c r="E13822" s="126"/>
    </row>
    <row r="13823" s="64" customFormat="1" ht="13.5" spans="5:5">
      <c r="E13823" s="126"/>
    </row>
    <row r="13824" s="64" customFormat="1" ht="13.5" spans="5:5">
      <c r="E13824" s="126"/>
    </row>
    <row r="13825" s="64" customFormat="1" ht="13.5" spans="5:5">
      <c r="E13825" s="126"/>
    </row>
    <row r="13826" s="64" customFormat="1" ht="13.5" spans="5:5">
      <c r="E13826" s="126"/>
    </row>
    <row r="13827" s="64" customFormat="1" ht="13.5" spans="5:5">
      <c r="E13827" s="126"/>
    </row>
    <row r="13828" s="64" customFormat="1" ht="13.5" spans="5:5">
      <c r="E13828" s="126"/>
    </row>
    <row r="13829" s="64" customFormat="1" ht="13.5" spans="5:5">
      <c r="E13829" s="126"/>
    </row>
    <row r="13830" s="64" customFormat="1" ht="13.5" spans="5:5">
      <c r="E13830" s="126"/>
    </row>
    <row r="13831" s="64" customFormat="1" ht="13.5" spans="5:5">
      <c r="E13831" s="126"/>
    </row>
    <row r="13832" s="64" customFormat="1" ht="13.5" spans="5:5">
      <c r="E13832" s="126"/>
    </row>
    <row r="13833" s="64" customFormat="1" ht="13.5" spans="5:5">
      <c r="E13833" s="126"/>
    </row>
    <row r="13834" s="64" customFormat="1" ht="13.5" spans="5:5">
      <c r="E13834" s="126"/>
    </row>
    <row r="13835" s="64" customFormat="1" ht="13.5" spans="5:5">
      <c r="E13835" s="126"/>
    </row>
    <row r="13836" s="64" customFormat="1" ht="13.5" spans="5:5">
      <c r="E13836" s="126"/>
    </row>
    <row r="13837" s="64" customFormat="1" ht="13.5" spans="5:5">
      <c r="E13837" s="126"/>
    </row>
    <row r="13838" s="64" customFormat="1" ht="13.5" spans="5:5">
      <c r="E13838" s="126"/>
    </row>
    <row r="13839" s="64" customFormat="1" ht="13.5" spans="5:5">
      <c r="E13839" s="126"/>
    </row>
    <row r="13840" s="64" customFormat="1" ht="13.5" spans="5:5">
      <c r="E13840" s="126"/>
    </row>
    <row r="13841" s="64" customFormat="1" ht="13.5" spans="5:5">
      <c r="E13841" s="126"/>
    </row>
    <row r="13842" s="64" customFormat="1" ht="13.5" spans="5:5">
      <c r="E13842" s="126"/>
    </row>
    <row r="13843" s="64" customFormat="1" ht="13.5" spans="5:5">
      <c r="E13843" s="126"/>
    </row>
    <row r="13844" s="64" customFormat="1" ht="13.5" spans="5:5">
      <c r="E13844" s="126"/>
    </row>
    <row r="13845" s="64" customFormat="1" ht="13.5" spans="5:5">
      <c r="E13845" s="126"/>
    </row>
    <row r="13846" s="64" customFormat="1" ht="13.5" spans="5:5">
      <c r="E13846" s="126"/>
    </row>
    <row r="13847" s="64" customFormat="1" ht="13.5" spans="5:5">
      <c r="E13847" s="126"/>
    </row>
    <row r="13848" s="64" customFormat="1" ht="13.5" spans="5:5">
      <c r="E13848" s="126"/>
    </row>
    <row r="13849" s="64" customFormat="1" ht="13.5" spans="5:5">
      <c r="E13849" s="126"/>
    </row>
    <row r="13850" s="64" customFormat="1" ht="13.5" spans="5:5">
      <c r="E13850" s="126"/>
    </row>
    <row r="13851" s="64" customFormat="1" ht="13.5" spans="5:5">
      <c r="E13851" s="126"/>
    </row>
    <row r="13852" s="64" customFormat="1" ht="13.5" spans="5:5">
      <c r="E13852" s="126"/>
    </row>
    <row r="13853" s="64" customFormat="1" ht="13.5" spans="5:5">
      <c r="E13853" s="126"/>
    </row>
    <row r="13854" s="64" customFormat="1" ht="13.5" spans="5:5">
      <c r="E13854" s="126"/>
    </row>
    <row r="13855" s="64" customFormat="1" ht="13.5" spans="5:5">
      <c r="E13855" s="126"/>
    </row>
    <row r="13856" s="64" customFormat="1" ht="13.5" spans="5:5">
      <c r="E13856" s="126"/>
    </row>
    <row r="13857" s="64" customFormat="1" ht="13.5" spans="5:5">
      <c r="E13857" s="126"/>
    </row>
    <row r="13858" s="64" customFormat="1" ht="13.5" spans="5:5">
      <c r="E13858" s="126"/>
    </row>
    <row r="13859" s="64" customFormat="1" ht="13.5" spans="5:5">
      <c r="E13859" s="126"/>
    </row>
    <row r="13860" s="64" customFormat="1" ht="13.5" spans="5:5">
      <c r="E13860" s="126"/>
    </row>
    <row r="13861" s="64" customFormat="1" ht="13.5" spans="5:5">
      <c r="E13861" s="126"/>
    </row>
    <row r="13862" s="64" customFormat="1" ht="13.5" spans="5:5">
      <c r="E13862" s="126"/>
    </row>
    <row r="13863" s="64" customFormat="1" ht="13.5" spans="5:5">
      <c r="E13863" s="126"/>
    </row>
    <row r="13864" s="64" customFormat="1" ht="13.5" spans="5:5">
      <c r="E13864" s="126"/>
    </row>
    <row r="13865" s="64" customFormat="1" ht="13.5" spans="5:5">
      <c r="E13865" s="126"/>
    </row>
    <row r="13866" s="64" customFormat="1" ht="13.5" spans="5:5">
      <c r="E13866" s="126"/>
    </row>
    <row r="13867" s="64" customFormat="1" ht="13.5" spans="5:5">
      <c r="E13867" s="126"/>
    </row>
    <row r="13868" s="64" customFormat="1" ht="13.5" spans="5:5">
      <c r="E13868" s="126"/>
    </row>
    <row r="13869" s="64" customFormat="1" ht="13.5" spans="5:5">
      <c r="E13869" s="126"/>
    </row>
    <row r="13870" s="64" customFormat="1" ht="13.5" spans="5:5">
      <c r="E13870" s="126"/>
    </row>
    <row r="13871" s="64" customFormat="1" ht="13.5" spans="5:5">
      <c r="E13871" s="126"/>
    </row>
    <row r="13872" s="64" customFormat="1" ht="13.5" spans="5:5">
      <c r="E13872" s="126"/>
    </row>
    <row r="13873" s="64" customFormat="1" ht="13.5" spans="5:5">
      <c r="E13873" s="126"/>
    </row>
    <row r="13874" s="64" customFormat="1" ht="13.5" spans="5:5">
      <c r="E13874" s="126"/>
    </row>
    <row r="13875" s="64" customFormat="1" ht="13.5" spans="5:5">
      <c r="E13875" s="126"/>
    </row>
    <row r="13876" s="64" customFormat="1" ht="13.5" spans="5:5">
      <c r="E13876" s="126"/>
    </row>
    <row r="13877" s="64" customFormat="1" ht="13.5" spans="5:5">
      <c r="E13877" s="126"/>
    </row>
    <row r="13878" s="64" customFormat="1" ht="13.5" spans="5:5">
      <c r="E13878" s="126"/>
    </row>
    <row r="13879" s="64" customFormat="1" ht="13.5" spans="5:5">
      <c r="E13879" s="126"/>
    </row>
    <row r="13880" s="64" customFormat="1" ht="13.5" spans="5:5">
      <c r="E13880" s="126"/>
    </row>
    <row r="13881" s="64" customFormat="1" ht="13.5" spans="5:5">
      <c r="E13881" s="126"/>
    </row>
    <row r="13882" s="64" customFormat="1" ht="13.5" spans="5:5">
      <c r="E13882" s="126"/>
    </row>
    <row r="13883" s="64" customFormat="1" ht="13.5" spans="5:5">
      <c r="E13883" s="126"/>
    </row>
    <row r="13884" s="64" customFormat="1" ht="13.5" spans="5:5">
      <c r="E13884" s="126"/>
    </row>
    <row r="13885" s="64" customFormat="1" ht="13.5" spans="5:5">
      <c r="E13885" s="126"/>
    </row>
    <row r="13886" s="64" customFormat="1" ht="13.5" spans="5:5">
      <c r="E13886" s="126"/>
    </row>
    <row r="13887" s="64" customFormat="1" ht="13.5" spans="5:5">
      <c r="E13887" s="126"/>
    </row>
    <row r="13888" s="64" customFormat="1" ht="13.5" spans="5:5">
      <c r="E13888" s="126"/>
    </row>
    <row r="13889" s="64" customFormat="1" ht="13.5" spans="5:5">
      <c r="E13889" s="126"/>
    </row>
    <row r="13890" s="64" customFormat="1" ht="13.5" spans="5:5">
      <c r="E13890" s="126"/>
    </row>
    <row r="13891" s="64" customFormat="1" ht="13.5" spans="5:5">
      <c r="E13891" s="126"/>
    </row>
    <row r="13892" s="64" customFormat="1" ht="13.5" spans="5:5">
      <c r="E13892" s="126"/>
    </row>
    <row r="13893" s="64" customFormat="1" ht="13.5" spans="5:5">
      <c r="E13893" s="126"/>
    </row>
    <row r="13894" s="64" customFormat="1" ht="13.5" spans="5:5">
      <c r="E13894" s="126"/>
    </row>
    <row r="13895" s="64" customFormat="1" ht="13.5" spans="5:5">
      <c r="E13895" s="126"/>
    </row>
    <row r="13896" s="64" customFormat="1" ht="13.5" spans="5:5">
      <c r="E13896" s="126"/>
    </row>
    <row r="13897" s="64" customFormat="1" ht="13.5" spans="5:5">
      <c r="E13897" s="126"/>
    </row>
    <row r="13898" s="64" customFormat="1" ht="13.5" spans="5:5">
      <c r="E13898" s="126"/>
    </row>
    <row r="13899" s="64" customFormat="1" ht="13.5" spans="5:5">
      <c r="E13899" s="126"/>
    </row>
    <row r="13900" s="64" customFormat="1" ht="13.5" spans="5:5">
      <c r="E13900" s="126"/>
    </row>
    <row r="13901" s="64" customFormat="1" ht="13.5" spans="5:5">
      <c r="E13901" s="126"/>
    </row>
    <row r="13902" s="64" customFormat="1" ht="13.5" spans="5:5">
      <c r="E13902" s="126"/>
    </row>
    <row r="13903" s="64" customFormat="1" ht="13.5" spans="5:5">
      <c r="E13903" s="126"/>
    </row>
    <row r="13904" s="64" customFormat="1" ht="13.5" spans="5:5">
      <c r="E13904" s="126"/>
    </row>
    <row r="13905" s="64" customFormat="1" ht="13.5" spans="5:5">
      <c r="E13905" s="126"/>
    </row>
    <row r="13906" s="64" customFormat="1" ht="13.5" spans="5:5">
      <c r="E13906" s="126"/>
    </row>
    <row r="13907" s="64" customFormat="1" ht="13.5" spans="5:5">
      <c r="E13907" s="126"/>
    </row>
    <row r="13908" s="64" customFormat="1" ht="13.5" spans="5:5">
      <c r="E13908" s="126"/>
    </row>
    <row r="13909" s="64" customFormat="1" ht="13.5" spans="5:5">
      <c r="E13909" s="126"/>
    </row>
    <row r="13910" s="64" customFormat="1" ht="13.5" spans="5:5">
      <c r="E13910" s="126"/>
    </row>
    <row r="13911" s="64" customFormat="1" ht="13.5" spans="5:5">
      <c r="E13911" s="126"/>
    </row>
    <row r="13912" s="64" customFormat="1" ht="13.5" spans="5:5">
      <c r="E13912" s="126"/>
    </row>
    <row r="13913" s="64" customFormat="1" ht="13.5" spans="5:5">
      <c r="E13913" s="126"/>
    </row>
    <row r="13914" s="64" customFormat="1" ht="13.5" spans="5:5">
      <c r="E13914" s="126"/>
    </row>
    <row r="13915" s="64" customFormat="1" ht="13.5" spans="5:5">
      <c r="E13915" s="126"/>
    </row>
    <row r="13916" s="64" customFormat="1" ht="13.5" spans="5:5">
      <c r="E13916" s="126"/>
    </row>
    <row r="13917" s="64" customFormat="1" ht="13.5" spans="5:5">
      <c r="E13917" s="126"/>
    </row>
    <row r="13918" s="64" customFormat="1" ht="13.5" spans="5:5">
      <c r="E13918" s="126"/>
    </row>
    <row r="13919" s="64" customFormat="1" ht="13.5" spans="5:5">
      <c r="E13919" s="126"/>
    </row>
    <row r="13920" s="64" customFormat="1" ht="13.5" spans="5:5">
      <c r="E13920" s="126"/>
    </row>
    <row r="13921" s="64" customFormat="1" ht="13.5" spans="5:5">
      <c r="E13921" s="126"/>
    </row>
    <row r="13922" s="64" customFormat="1" ht="13.5" spans="5:5">
      <c r="E13922" s="126"/>
    </row>
    <row r="13923" s="64" customFormat="1" ht="13.5" spans="5:5">
      <c r="E13923" s="126"/>
    </row>
    <row r="13924" s="64" customFormat="1" ht="13.5" spans="5:5">
      <c r="E13924" s="126"/>
    </row>
    <row r="13925" s="64" customFormat="1" ht="13.5" spans="5:5">
      <c r="E13925" s="126"/>
    </row>
    <row r="13926" s="64" customFormat="1" ht="13.5" spans="5:5">
      <c r="E13926" s="126"/>
    </row>
    <row r="13927" s="64" customFormat="1" ht="13.5" spans="5:5">
      <c r="E13927" s="126"/>
    </row>
    <row r="13928" s="64" customFormat="1" ht="13.5" spans="5:5">
      <c r="E13928" s="126"/>
    </row>
    <row r="13929" s="64" customFormat="1" ht="13.5" spans="5:5">
      <c r="E13929" s="126"/>
    </row>
    <row r="13930" s="64" customFormat="1" ht="13.5" spans="5:5">
      <c r="E13930" s="126"/>
    </row>
    <row r="13931" s="64" customFormat="1" ht="13.5" spans="5:5">
      <c r="E13931" s="126"/>
    </row>
    <row r="13932" s="64" customFormat="1" ht="13.5" spans="5:5">
      <c r="E13932" s="126"/>
    </row>
    <row r="13933" s="64" customFormat="1" ht="13.5" spans="5:5">
      <c r="E13933" s="126"/>
    </row>
    <row r="13934" s="64" customFormat="1" ht="13.5" spans="5:5">
      <c r="E13934" s="126"/>
    </row>
    <row r="13935" s="64" customFormat="1" ht="13.5" spans="5:5">
      <c r="E13935" s="126"/>
    </row>
    <row r="13936" s="64" customFormat="1" ht="13.5" spans="5:5">
      <c r="E13936" s="126"/>
    </row>
    <row r="13937" s="64" customFormat="1" ht="13.5" spans="5:5">
      <c r="E13937" s="126"/>
    </row>
    <row r="13938" s="64" customFormat="1" ht="13.5" spans="5:5">
      <c r="E13938" s="126"/>
    </row>
    <row r="13939" s="64" customFormat="1" ht="13.5" spans="5:5">
      <c r="E13939" s="126"/>
    </row>
    <row r="13940" s="64" customFormat="1" ht="13.5" spans="5:5">
      <c r="E13940" s="126"/>
    </row>
    <row r="13941" s="64" customFormat="1" ht="13.5" spans="5:5">
      <c r="E13941" s="126"/>
    </row>
    <row r="13942" s="64" customFormat="1" ht="13.5" spans="5:5">
      <c r="E13942" s="126"/>
    </row>
    <row r="13943" s="64" customFormat="1" ht="13.5" spans="5:5">
      <c r="E13943" s="126"/>
    </row>
    <row r="13944" s="64" customFormat="1" ht="13.5" spans="5:5">
      <c r="E13944" s="126"/>
    </row>
    <row r="13945" s="64" customFormat="1" ht="13.5" spans="5:5">
      <c r="E13945" s="126"/>
    </row>
    <row r="13946" s="64" customFormat="1" ht="13.5" spans="5:5">
      <c r="E13946" s="126"/>
    </row>
    <row r="13947" s="64" customFormat="1" ht="13.5" spans="5:5">
      <c r="E13947" s="126"/>
    </row>
    <row r="13948" s="64" customFormat="1" ht="13.5" spans="5:5">
      <c r="E13948" s="126"/>
    </row>
    <row r="13949" s="64" customFormat="1" ht="13.5" spans="5:5">
      <c r="E13949" s="126"/>
    </row>
    <row r="13950" s="64" customFormat="1" ht="13.5" spans="5:5">
      <c r="E13950" s="126"/>
    </row>
    <row r="13951" s="64" customFormat="1" ht="13.5" spans="5:5">
      <c r="E13951" s="126"/>
    </row>
    <row r="13952" s="64" customFormat="1" ht="13.5" spans="5:5">
      <c r="E13952" s="126"/>
    </row>
    <row r="13953" s="64" customFormat="1" ht="13.5" spans="5:5">
      <c r="E13953" s="126"/>
    </row>
    <row r="13954" s="64" customFormat="1" ht="13.5" spans="5:5">
      <c r="E13954" s="126"/>
    </row>
    <row r="13955" s="64" customFormat="1" ht="13.5" spans="5:5">
      <c r="E13955" s="126"/>
    </row>
    <row r="13956" s="64" customFormat="1" ht="13.5" spans="5:5">
      <c r="E13956" s="126"/>
    </row>
    <row r="13957" s="64" customFormat="1" ht="13.5" spans="5:5">
      <c r="E13957" s="126"/>
    </row>
    <row r="13958" s="64" customFormat="1" ht="13.5" spans="5:5">
      <c r="E13958" s="126"/>
    </row>
    <row r="13959" s="64" customFormat="1" ht="13.5" spans="5:5">
      <c r="E13959" s="126"/>
    </row>
    <row r="13960" s="64" customFormat="1" ht="13.5" spans="5:5">
      <c r="E13960" s="126"/>
    </row>
    <row r="13961" s="64" customFormat="1" ht="13.5" spans="5:5">
      <c r="E13961" s="126"/>
    </row>
    <row r="13962" s="64" customFormat="1" ht="13.5" spans="5:5">
      <c r="E13962" s="126"/>
    </row>
    <row r="13963" s="64" customFormat="1" ht="13.5" spans="5:5">
      <c r="E13963" s="126"/>
    </row>
    <row r="13964" s="64" customFormat="1" ht="13.5" spans="5:5">
      <c r="E13964" s="126"/>
    </row>
    <row r="13965" s="64" customFormat="1" ht="13.5" spans="5:5">
      <c r="E13965" s="126"/>
    </row>
    <row r="13966" s="64" customFormat="1" ht="13.5" spans="5:5">
      <c r="E13966" s="126"/>
    </row>
    <row r="13967" s="64" customFormat="1" ht="13.5" spans="5:5">
      <c r="E13967" s="126"/>
    </row>
    <row r="13968" s="64" customFormat="1" ht="13.5" spans="5:5">
      <c r="E13968" s="126"/>
    </row>
    <row r="13969" s="64" customFormat="1" ht="13.5" spans="5:5">
      <c r="E13969" s="126"/>
    </row>
    <row r="13970" s="64" customFormat="1" ht="13.5" spans="5:5">
      <c r="E13970" s="126"/>
    </row>
    <row r="13971" s="64" customFormat="1" ht="13.5" spans="5:5">
      <c r="E13971" s="126"/>
    </row>
    <row r="13972" s="64" customFormat="1" ht="13.5" spans="5:5">
      <c r="E13972" s="126"/>
    </row>
    <row r="13973" s="64" customFormat="1" ht="13.5" spans="5:5">
      <c r="E13973" s="126"/>
    </row>
    <row r="13974" s="64" customFormat="1" ht="13.5" spans="5:5">
      <c r="E13974" s="126"/>
    </row>
    <row r="13975" s="64" customFormat="1" ht="13.5" spans="5:5">
      <c r="E13975" s="126"/>
    </row>
    <row r="13976" s="64" customFormat="1" ht="13.5" spans="5:5">
      <c r="E13976" s="126"/>
    </row>
    <row r="13977" s="64" customFormat="1" ht="13.5" spans="5:5">
      <c r="E13977" s="126"/>
    </row>
    <row r="13978" s="64" customFormat="1" ht="13.5" spans="5:5">
      <c r="E13978" s="126"/>
    </row>
    <row r="13979" s="64" customFormat="1" ht="13.5" spans="5:5">
      <c r="E13979" s="126"/>
    </row>
    <row r="13980" s="64" customFormat="1" ht="13.5" spans="5:5">
      <c r="E13980" s="126"/>
    </row>
    <row r="13981" s="64" customFormat="1" ht="13.5" spans="5:5">
      <c r="E13981" s="126"/>
    </row>
    <row r="13982" s="64" customFormat="1" ht="13.5" spans="5:5">
      <c r="E13982" s="126"/>
    </row>
    <row r="13983" s="64" customFormat="1" ht="13.5" spans="5:5">
      <c r="E13983" s="126"/>
    </row>
    <row r="13984" s="64" customFormat="1" ht="13.5" spans="5:5">
      <c r="E13984" s="126"/>
    </row>
    <row r="13985" s="64" customFormat="1" ht="13.5" spans="5:5">
      <c r="E13985" s="126"/>
    </row>
    <row r="13986" s="64" customFormat="1" ht="13.5" spans="5:5">
      <c r="E13986" s="126"/>
    </row>
    <row r="13987" s="64" customFormat="1" ht="13.5" spans="5:5">
      <c r="E13987" s="126"/>
    </row>
    <row r="13988" s="64" customFormat="1" ht="13.5" spans="5:5">
      <c r="E13988" s="126"/>
    </row>
    <row r="13989" s="64" customFormat="1" ht="13.5" spans="5:5">
      <c r="E13989" s="126"/>
    </row>
    <row r="13990" s="64" customFormat="1" ht="13.5" spans="5:5">
      <c r="E13990" s="126"/>
    </row>
    <row r="13991" s="64" customFormat="1" ht="13.5" spans="5:5">
      <c r="E13991" s="126"/>
    </row>
    <row r="13992" s="64" customFormat="1" ht="13.5" spans="5:5">
      <c r="E13992" s="126"/>
    </row>
    <row r="13993" s="64" customFormat="1" ht="13.5" spans="5:5">
      <c r="E13993" s="126"/>
    </row>
    <row r="13994" s="64" customFormat="1" ht="13.5" spans="5:5">
      <c r="E13994" s="126"/>
    </row>
    <row r="13995" s="64" customFormat="1" ht="13.5" spans="5:5">
      <c r="E13995" s="126"/>
    </row>
    <row r="13996" s="64" customFormat="1" ht="13.5" spans="5:5">
      <c r="E13996" s="126"/>
    </row>
    <row r="13997" s="64" customFormat="1" ht="13.5" spans="5:5">
      <c r="E13997" s="126"/>
    </row>
    <row r="13998" s="64" customFormat="1" ht="13.5" spans="5:5">
      <c r="E13998" s="126"/>
    </row>
    <row r="13999" s="64" customFormat="1" ht="13.5" spans="5:5">
      <c r="E13999" s="126"/>
    </row>
    <row r="14000" s="64" customFormat="1" ht="13.5" spans="5:5">
      <c r="E14000" s="126"/>
    </row>
    <row r="14001" s="64" customFormat="1" ht="13.5" spans="5:5">
      <c r="E14001" s="126"/>
    </row>
    <row r="14002" s="64" customFormat="1" ht="13.5" spans="5:5">
      <c r="E14002" s="126"/>
    </row>
    <row r="14003" s="64" customFormat="1" ht="13.5" spans="5:5">
      <c r="E14003" s="126"/>
    </row>
    <row r="14004" s="64" customFormat="1" ht="13.5" spans="5:5">
      <c r="E14004" s="126"/>
    </row>
    <row r="14005" s="64" customFormat="1" ht="13.5" spans="5:5">
      <c r="E14005" s="126"/>
    </row>
    <row r="14006" s="64" customFormat="1" ht="13.5" spans="5:5">
      <c r="E14006" s="126"/>
    </row>
    <row r="14007" s="64" customFormat="1" ht="13.5" spans="5:5">
      <c r="E14007" s="126"/>
    </row>
    <row r="14008" s="64" customFormat="1" ht="13.5" spans="5:5">
      <c r="E14008" s="126"/>
    </row>
    <row r="14009" s="64" customFormat="1" ht="13.5" spans="5:5">
      <c r="E14009" s="126"/>
    </row>
    <row r="14010" s="64" customFormat="1" ht="13.5" spans="5:5">
      <c r="E14010" s="126"/>
    </row>
    <row r="14011" s="64" customFormat="1" ht="13.5" spans="5:5">
      <c r="E14011" s="126"/>
    </row>
    <row r="14012" s="64" customFormat="1" ht="13.5" spans="5:5">
      <c r="E14012" s="126"/>
    </row>
    <row r="14013" s="64" customFormat="1" ht="13.5" spans="5:5">
      <c r="E14013" s="126"/>
    </row>
    <row r="14014" s="64" customFormat="1" ht="13.5" spans="5:5">
      <c r="E14014" s="126"/>
    </row>
    <row r="14015" s="64" customFormat="1" ht="13.5" spans="5:5">
      <c r="E14015" s="126"/>
    </row>
    <row r="14016" s="64" customFormat="1" ht="13.5" spans="5:5">
      <c r="E14016" s="126"/>
    </row>
    <row r="14017" s="64" customFormat="1" ht="13.5" spans="5:5">
      <c r="E14017" s="126"/>
    </row>
    <row r="14018" s="64" customFormat="1" ht="13.5" spans="5:5">
      <c r="E14018" s="126"/>
    </row>
    <row r="14019" s="64" customFormat="1" ht="13.5" spans="5:5">
      <c r="E14019" s="126"/>
    </row>
    <row r="14020" s="64" customFormat="1" ht="13.5" spans="5:5">
      <c r="E14020" s="126"/>
    </row>
    <row r="14021" s="64" customFormat="1" ht="13.5" spans="5:5">
      <c r="E14021" s="126"/>
    </row>
    <row r="14022" s="64" customFormat="1" ht="13.5" spans="5:5">
      <c r="E14022" s="126"/>
    </row>
    <row r="14023" s="64" customFormat="1" ht="13.5" spans="5:5">
      <c r="E14023" s="126"/>
    </row>
    <row r="14024" s="64" customFormat="1" ht="13.5" spans="5:5">
      <c r="E14024" s="126"/>
    </row>
    <row r="14025" s="64" customFormat="1" ht="13.5" spans="5:5">
      <c r="E14025" s="126"/>
    </row>
    <row r="14026" s="64" customFormat="1" ht="13.5" spans="5:5">
      <c r="E14026" s="126"/>
    </row>
    <row r="14027" s="64" customFormat="1" ht="13.5" spans="5:5">
      <c r="E14027" s="126"/>
    </row>
    <row r="14028" s="64" customFormat="1" ht="13.5" spans="5:5">
      <c r="E14028" s="126"/>
    </row>
    <row r="14029" s="64" customFormat="1" ht="13.5" spans="5:5">
      <c r="E14029" s="126"/>
    </row>
    <row r="14030" s="64" customFormat="1" ht="13.5" spans="5:5">
      <c r="E14030" s="126"/>
    </row>
    <row r="14031" s="64" customFormat="1" ht="13.5" spans="5:5">
      <c r="E14031" s="126"/>
    </row>
    <row r="14032" s="64" customFormat="1" ht="13.5" spans="5:5">
      <c r="E14032" s="126"/>
    </row>
    <row r="14033" s="64" customFormat="1" ht="13.5" spans="5:5">
      <c r="E14033" s="126"/>
    </row>
    <row r="14034" s="64" customFormat="1" ht="13.5" spans="5:5">
      <c r="E14034" s="126"/>
    </row>
    <row r="14035" s="64" customFormat="1" ht="13.5" spans="5:5">
      <c r="E14035" s="126"/>
    </row>
    <row r="14036" s="64" customFormat="1" ht="13.5" spans="5:5">
      <c r="E14036" s="126"/>
    </row>
    <row r="14037" s="64" customFormat="1" ht="13.5" spans="5:5">
      <c r="E14037" s="126"/>
    </row>
    <row r="14038" s="64" customFormat="1" ht="13.5" spans="5:5">
      <c r="E14038" s="126"/>
    </row>
    <row r="14039" s="64" customFormat="1" ht="13.5" spans="5:5">
      <c r="E14039" s="126"/>
    </row>
    <row r="14040" s="64" customFormat="1" ht="13.5" spans="5:5">
      <c r="E14040" s="126"/>
    </row>
    <row r="14041" s="64" customFormat="1" ht="13.5" spans="5:5">
      <c r="E14041" s="126"/>
    </row>
    <row r="14042" s="64" customFormat="1" ht="13.5" spans="5:5">
      <c r="E14042" s="126"/>
    </row>
    <row r="14043" s="64" customFormat="1" ht="13.5" spans="5:5">
      <c r="E14043" s="126"/>
    </row>
    <row r="14044" s="64" customFormat="1" ht="13.5" spans="5:5">
      <c r="E14044" s="126"/>
    </row>
    <row r="14045" s="64" customFormat="1" ht="13.5" spans="5:5">
      <c r="E14045" s="126"/>
    </row>
    <row r="14046" s="64" customFormat="1" ht="13.5" spans="5:5">
      <c r="E14046" s="126"/>
    </row>
    <row r="14047" s="64" customFormat="1" ht="13.5" spans="5:5">
      <c r="E14047" s="126"/>
    </row>
    <row r="14048" s="64" customFormat="1" ht="13.5" spans="5:5">
      <c r="E14048" s="126"/>
    </row>
    <row r="14049" s="64" customFormat="1" ht="13.5" spans="5:5">
      <c r="E14049" s="126"/>
    </row>
    <row r="14050" s="64" customFormat="1" ht="13.5" spans="5:5">
      <c r="E14050" s="126"/>
    </row>
    <row r="14051" s="64" customFormat="1" ht="13.5" spans="5:5">
      <c r="E14051" s="126"/>
    </row>
    <row r="14052" s="64" customFormat="1" ht="13.5" spans="5:5">
      <c r="E14052" s="126"/>
    </row>
    <row r="14053" s="64" customFormat="1" ht="13.5" spans="5:5">
      <c r="E14053" s="126"/>
    </row>
    <row r="14054" s="64" customFormat="1" ht="13.5" spans="5:5">
      <c r="E14054" s="126"/>
    </row>
    <row r="14055" s="64" customFormat="1" ht="13.5" spans="5:5">
      <c r="E14055" s="126"/>
    </row>
    <row r="14056" s="64" customFormat="1" ht="13.5" spans="5:5">
      <c r="E14056" s="126"/>
    </row>
    <row r="14057" s="64" customFormat="1" ht="13.5" spans="5:5">
      <c r="E14057" s="126"/>
    </row>
    <row r="14058" s="64" customFormat="1" ht="13.5" spans="5:5">
      <c r="E14058" s="126"/>
    </row>
    <row r="14059" s="64" customFormat="1" ht="13.5" spans="5:5">
      <c r="E14059" s="126"/>
    </row>
    <row r="14060" s="64" customFormat="1" ht="13.5" spans="5:5">
      <c r="E14060" s="126"/>
    </row>
    <row r="14061" s="64" customFormat="1" ht="13.5" spans="5:5">
      <c r="E14061" s="126"/>
    </row>
    <row r="14062" s="64" customFormat="1" ht="13.5" spans="5:5">
      <c r="E14062" s="126"/>
    </row>
    <row r="14063" s="64" customFormat="1" ht="13.5" spans="5:5">
      <c r="E14063" s="126"/>
    </row>
    <row r="14064" s="64" customFormat="1" ht="13.5" spans="5:5">
      <c r="E14064" s="126"/>
    </row>
    <row r="14065" s="64" customFormat="1" ht="13.5" spans="5:5">
      <c r="E14065" s="126"/>
    </row>
    <row r="14066" s="64" customFormat="1" ht="13.5" spans="5:5">
      <c r="E14066" s="126"/>
    </row>
    <row r="14067" s="64" customFormat="1" ht="13.5" spans="5:5">
      <c r="E14067" s="126"/>
    </row>
    <row r="14068" s="64" customFormat="1" ht="13.5" spans="5:5">
      <c r="E14068" s="126"/>
    </row>
    <row r="14069" s="64" customFormat="1" ht="13.5" spans="5:5">
      <c r="E14069" s="126"/>
    </row>
    <row r="14070" s="64" customFormat="1" ht="13.5" spans="5:5">
      <c r="E14070" s="126"/>
    </row>
    <row r="14071" s="64" customFormat="1" ht="13.5" spans="5:5">
      <c r="E14071" s="126"/>
    </row>
    <row r="14072" s="64" customFormat="1" ht="13.5" spans="5:5">
      <c r="E14072" s="126"/>
    </row>
    <row r="14073" s="64" customFormat="1" ht="13.5" spans="5:5">
      <c r="E14073" s="126"/>
    </row>
    <row r="14074" s="64" customFormat="1" ht="13.5" spans="5:5">
      <c r="E14074" s="126"/>
    </row>
    <row r="14075" s="64" customFormat="1" ht="13.5" spans="5:5">
      <c r="E14075" s="126"/>
    </row>
    <row r="14076" s="64" customFormat="1" ht="13.5" spans="5:5">
      <c r="E14076" s="126"/>
    </row>
    <row r="14077" s="64" customFormat="1" ht="13.5" spans="5:5">
      <c r="E14077" s="126"/>
    </row>
    <row r="14078" s="64" customFormat="1" ht="13.5" spans="5:5">
      <c r="E14078" s="126"/>
    </row>
    <row r="14079" s="64" customFormat="1" ht="13.5" spans="5:5">
      <c r="E14079" s="126"/>
    </row>
    <row r="14080" s="64" customFormat="1" ht="13.5" spans="5:5">
      <c r="E14080" s="126"/>
    </row>
    <row r="14081" s="64" customFormat="1" ht="13.5" spans="5:5">
      <c r="E14081" s="126"/>
    </row>
    <row r="14082" s="64" customFormat="1" ht="13.5" spans="5:5">
      <c r="E14082" s="126"/>
    </row>
    <row r="14083" s="64" customFormat="1" ht="13.5" spans="5:5">
      <c r="E14083" s="126"/>
    </row>
    <row r="14084" s="64" customFormat="1" ht="13.5" spans="5:5">
      <c r="E14084" s="126"/>
    </row>
    <row r="14085" s="64" customFormat="1" ht="13.5" spans="5:5">
      <c r="E14085" s="126"/>
    </row>
    <row r="14086" s="64" customFormat="1" ht="13.5" spans="5:5">
      <c r="E14086" s="126"/>
    </row>
    <row r="14087" s="64" customFormat="1" ht="13.5" spans="5:5">
      <c r="E14087" s="126"/>
    </row>
    <row r="14088" s="64" customFormat="1" ht="13.5" spans="5:5">
      <c r="E14088" s="126"/>
    </row>
    <row r="14089" s="64" customFormat="1" ht="13.5" spans="5:5">
      <c r="E14089" s="126"/>
    </row>
    <row r="14090" s="64" customFormat="1" ht="13.5" spans="5:5">
      <c r="E14090" s="126"/>
    </row>
    <row r="14091" s="64" customFormat="1" ht="13.5" spans="5:5">
      <c r="E14091" s="126"/>
    </row>
    <row r="14092" s="64" customFormat="1" ht="13.5" spans="5:5">
      <c r="E14092" s="126"/>
    </row>
    <row r="14093" s="64" customFormat="1" ht="13.5" spans="5:5">
      <c r="E14093" s="126"/>
    </row>
    <row r="14094" s="64" customFormat="1" ht="13.5" spans="5:5">
      <c r="E14094" s="126"/>
    </row>
    <row r="14095" s="64" customFormat="1" ht="13.5" spans="5:5">
      <c r="E14095" s="126"/>
    </row>
    <row r="14096" s="64" customFormat="1" ht="13.5" spans="5:5">
      <c r="E14096" s="126"/>
    </row>
    <row r="14097" s="64" customFormat="1" ht="13.5" spans="5:5">
      <c r="E14097" s="126"/>
    </row>
    <row r="14098" s="64" customFormat="1" ht="13.5" spans="5:5">
      <c r="E14098" s="126"/>
    </row>
    <row r="14099" s="64" customFormat="1" ht="13.5" spans="5:5">
      <c r="E14099" s="126"/>
    </row>
    <row r="14100" s="64" customFormat="1" ht="13.5" spans="5:5">
      <c r="E14100" s="126"/>
    </row>
    <row r="14101" s="64" customFormat="1" ht="13.5" spans="5:5">
      <c r="E14101" s="126"/>
    </row>
    <row r="14102" s="64" customFormat="1" ht="13.5" spans="5:5">
      <c r="E14102" s="126"/>
    </row>
    <row r="14103" s="64" customFormat="1" ht="13.5" spans="5:5">
      <c r="E14103" s="126"/>
    </row>
    <row r="14104" s="64" customFormat="1" ht="13.5" spans="5:5">
      <c r="E14104" s="126"/>
    </row>
    <row r="14105" s="64" customFormat="1" ht="13.5" spans="5:5">
      <c r="E14105" s="126"/>
    </row>
    <row r="14106" s="64" customFormat="1" ht="13.5" spans="5:5">
      <c r="E14106" s="126"/>
    </row>
    <row r="14107" s="64" customFormat="1" ht="13.5" spans="5:5">
      <c r="E14107" s="126"/>
    </row>
    <row r="14108" s="64" customFormat="1" ht="13.5" spans="5:5">
      <c r="E14108" s="126"/>
    </row>
    <row r="14109" s="64" customFormat="1" ht="13.5" spans="5:5">
      <c r="E14109" s="126"/>
    </row>
    <row r="14110" s="64" customFormat="1" ht="13.5" spans="5:5">
      <c r="E14110" s="126"/>
    </row>
    <row r="14111" s="64" customFormat="1" ht="13.5" spans="5:5">
      <c r="E14111" s="126"/>
    </row>
    <row r="14112" s="64" customFormat="1" ht="13.5" spans="5:5">
      <c r="E14112" s="126"/>
    </row>
    <row r="14113" s="64" customFormat="1" ht="13.5" spans="5:5">
      <c r="E14113" s="126"/>
    </row>
    <row r="14114" s="64" customFormat="1" ht="13.5" spans="5:5">
      <c r="E14114" s="126"/>
    </row>
    <row r="14115" s="64" customFormat="1" ht="13.5" spans="5:5">
      <c r="E14115" s="126"/>
    </row>
    <row r="14116" s="64" customFormat="1" ht="13.5" spans="5:5">
      <c r="E14116" s="126"/>
    </row>
    <row r="14117" s="64" customFormat="1" ht="13.5" spans="5:5">
      <c r="E14117" s="126"/>
    </row>
    <row r="14118" s="64" customFormat="1" ht="13.5" spans="5:5">
      <c r="E14118" s="126"/>
    </row>
    <row r="14119" s="64" customFormat="1" ht="13.5" spans="5:5">
      <c r="E14119" s="126"/>
    </row>
    <row r="14120" s="64" customFormat="1" ht="13.5" spans="5:5">
      <c r="E14120" s="126"/>
    </row>
    <row r="14121" s="64" customFormat="1" ht="13.5" spans="5:5">
      <c r="E14121" s="126"/>
    </row>
    <row r="14122" s="64" customFormat="1" ht="13.5" spans="5:5">
      <c r="E14122" s="126"/>
    </row>
    <row r="14123" s="64" customFormat="1" ht="13.5" spans="5:5">
      <c r="E14123" s="126"/>
    </row>
    <row r="14124" s="64" customFormat="1" ht="13.5" spans="5:5">
      <c r="E14124" s="126"/>
    </row>
    <row r="14125" s="64" customFormat="1" ht="13.5" spans="5:5">
      <c r="E14125" s="126"/>
    </row>
    <row r="14126" s="64" customFormat="1" ht="13.5" spans="5:5">
      <c r="E14126" s="126"/>
    </row>
    <row r="14127" s="64" customFormat="1" ht="13.5" spans="5:5">
      <c r="E14127" s="126"/>
    </row>
    <row r="14128" s="64" customFormat="1" ht="13.5" spans="5:5">
      <c r="E14128" s="126"/>
    </row>
    <row r="14129" s="64" customFormat="1" ht="13.5" spans="5:5">
      <c r="E14129" s="126"/>
    </row>
    <row r="14130" s="64" customFormat="1" ht="13.5" spans="5:5">
      <c r="E14130" s="126"/>
    </row>
    <row r="14131" s="64" customFormat="1" ht="13.5" spans="5:5">
      <c r="E14131" s="126"/>
    </row>
    <row r="14132" s="64" customFormat="1" ht="13.5" spans="5:5">
      <c r="E14132" s="126"/>
    </row>
    <row r="14133" s="64" customFormat="1" ht="13.5" spans="5:5">
      <c r="E14133" s="126"/>
    </row>
    <row r="14134" s="64" customFormat="1" ht="13.5" spans="5:5">
      <c r="E14134" s="126"/>
    </row>
    <row r="14135" s="64" customFormat="1" ht="13.5" spans="5:5">
      <c r="E14135" s="126"/>
    </row>
    <row r="14136" s="64" customFormat="1" ht="13.5" spans="5:5">
      <c r="E14136" s="126"/>
    </row>
    <row r="14137" s="64" customFormat="1" ht="13.5" spans="5:5">
      <c r="E14137" s="126"/>
    </row>
    <row r="14138" s="64" customFormat="1" ht="13.5" spans="5:5">
      <c r="E14138" s="126"/>
    </row>
    <row r="14139" s="64" customFormat="1" ht="13.5" spans="5:5">
      <c r="E14139" s="126"/>
    </row>
    <row r="14140" s="64" customFormat="1" ht="13.5" spans="5:5">
      <c r="E14140" s="126"/>
    </row>
    <row r="14141" s="64" customFormat="1" ht="13.5" spans="5:5">
      <c r="E14141" s="126"/>
    </row>
    <row r="14142" s="64" customFormat="1" ht="13.5" spans="5:5">
      <c r="E14142" s="126"/>
    </row>
    <row r="14143" s="64" customFormat="1" ht="13.5" spans="5:5">
      <c r="E14143" s="126"/>
    </row>
    <row r="14144" s="64" customFormat="1" ht="13.5" spans="5:5">
      <c r="E14144" s="126"/>
    </row>
    <row r="14145" s="64" customFormat="1" ht="13.5" spans="5:5">
      <c r="E14145" s="126"/>
    </row>
    <row r="14146" s="64" customFormat="1" ht="13.5" spans="5:5">
      <c r="E14146" s="126"/>
    </row>
    <row r="14147" s="64" customFormat="1" ht="13.5" spans="5:5">
      <c r="E14147" s="126"/>
    </row>
    <row r="14148" s="64" customFormat="1" ht="13.5" spans="5:5">
      <c r="E14148" s="126"/>
    </row>
    <row r="14149" s="64" customFormat="1" ht="13.5" spans="5:5">
      <c r="E14149" s="126"/>
    </row>
    <row r="14150" s="64" customFormat="1" ht="13.5" spans="5:5">
      <c r="E14150" s="126"/>
    </row>
    <row r="14151" s="64" customFormat="1" ht="13.5" spans="5:5">
      <c r="E14151" s="126"/>
    </row>
    <row r="14152" s="64" customFormat="1" ht="13.5" spans="5:5">
      <c r="E14152" s="126"/>
    </row>
    <row r="14153" s="64" customFormat="1" ht="13.5" spans="5:5">
      <c r="E14153" s="126"/>
    </row>
    <row r="14154" s="64" customFormat="1" ht="13.5" spans="5:5">
      <c r="E14154" s="126"/>
    </row>
    <row r="14155" s="64" customFormat="1" ht="13.5" spans="5:5">
      <c r="E14155" s="126"/>
    </row>
    <row r="14156" s="64" customFormat="1" ht="13.5" spans="5:5">
      <c r="E14156" s="126"/>
    </row>
    <row r="14157" s="64" customFormat="1" ht="13.5" spans="5:5">
      <c r="E14157" s="126"/>
    </row>
    <row r="14158" s="64" customFormat="1" ht="13.5" spans="5:5">
      <c r="E14158" s="126"/>
    </row>
    <row r="14159" s="64" customFormat="1" ht="13.5" spans="5:5">
      <c r="E14159" s="126"/>
    </row>
    <row r="14160" s="64" customFormat="1" ht="13.5" spans="5:5">
      <c r="E14160" s="126"/>
    </row>
    <row r="14161" s="64" customFormat="1" ht="13.5" spans="5:5">
      <c r="E14161" s="126"/>
    </row>
    <row r="14162" s="64" customFormat="1" ht="13.5" spans="5:5">
      <c r="E14162" s="126"/>
    </row>
    <row r="14163" s="64" customFormat="1" ht="13.5" spans="5:5">
      <c r="E14163" s="126"/>
    </row>
    <row r="14164" s="64" customFormat="1" ht="13.5" spans="5:5">
      <c r="E14164" s="126"/>
    </row>
    <row r="14165" s="64" customFormat="1" ht="13.5" spans="5:5">
      <c r="E14165" s="126"/>
    </row>
    <row r="14166" s="64" customFormat="1" ht="13.5" spans="5:5">
      <c r="E14166" s="126"/>
    </row>
    <row r="14167" s="64" customFormat="1" ht="13.5" spans="5:5">
      <c r="E14167" s="126"/>
    </row>
    <row r="14168" s="64" customFormat="1" ht="13.5" spans="5:5">
      <c r="E14168" s="126"/>
    </row>
    <row r="14169" s="64" customFormat="1" ht="13.5" spans="5:5">
      <c r="E14169" s="126"/>
    </row>
    <row r="14170" s="64" customFormat="1" ht="13.5" spans="5:5">
      <c r="E14170" s="126"/>
    </row>
    <row r="14171" s="64" customFormat="1" ht="13.5" spans="5:5">
      <c r="E14171" s="126"/>
    </row>
    <row r="14172" s="64" customFormat="1" ht="13.5" spans="5:5">
      <c r="E14172" s="126"/>
    </row>
    <row r="14173" s="64" customFormat="1" ht="13.5" spans="5:5">
      <c r="E14173" s="126"/>
    </row>
    <row r="14174" s="64" customFormat="1" ht="13.5" spans="5:5">
      <c r="E14174" s="126"/>
    </row>
    <row r="14175" s="64" customFormat="1" ht="13.5" spans="5:5">
      <c r="E14175" s="126"/>
    </row>
    <row r="14176" s="64" customFormat="1" ht="13.5" spans="5:5">
      <c r="E14176" s="126"/>
    </row>
    <row r="14177" s="64" customFormat="1" ht="13.5" spans="5:5">
      <c r="E14177" s="126"/>
    </row>
    <row r="14178" s="64" customFormat="1" ht="13.5" spans="5:5">
      <c r="E14178" s="126"/>
    </row>
    <row r="14179" s="64" customFormat="1" ht="13.5" spans="5:5">
      <c r="E14179" s="126"/>
    </row>
    <row r="14180" s="64" customFormat="1" ht="13.5" spans="5:5">
      <c r="E14180" s="126"/>
    </row>
    <row r="14181" s="64" customFormat="1" ht="13.5" spans="5:5">
      <c r="E14181" s="126"/>
    </row>
    <row r="14182" s="64" customFormat="1" ht="13.5" spans="5:5">
      <c r="E14182" s="126"/>
    </row>
    <row r="14183" s="64" customFormat="1" ht="13.5" spans="5:5">
      <c r="E14183" s="126"/>
    </row>
    <row r="14184" s="64" customFormat="1" ht="13.5" spans="5:5">
      <c r="E14184" s="126"/>
    </row>
    <row r="14185" s="64" customFormat="1" ht="13.5" spans="5:5">
      <c r="E14185" s="126"/>
    </row>
    <row r="14186" s="64" customFormat="1" ht="13.5" spans="5:5">
      <c r="E14186" s="126"/>
    </row>
    <row r="14187" s="64" customFormat="1" ht="13.5" spans="5:5">
      <c r="E14187" s="126"/>
    </row>
    <row r="14188" s="64" customFormat="1" ht="13.5" spans="5:5">
      <c r="E14188" s="126"/>
    </row>
    <row r="14189" s="64" customFormat="1" ht="13.5" spans="5:5">
      <c r="E14189" s="126"/>
    </row>
    <row r="14190" s="64" customFormat="1" ht="13.5" spans="5:5">
      <c r="E14190" s="126"/>
    </row>
    <row r="14191" s="64" customFormat="1" ht="13.5" spans="5:5">
      <c r="E14191" s="126"/>
    </row>
    <row r="14192" s="64" customFormat="1" ht="13.5" spans="5:5">
      <c r="E14192" s="126"/>
    </row>
    <row r="14193" s="64" customFormat="1" ht="13.5" spans="5:5">
      <c r="E14193" s="126"/>
    </row>
    <row r="14194" s="64" customFormat="1" ht="13.5" spans="5:5">
      <c r="E14194" s="126"/>
    </row>
    <row r="14195" s="64" customFormat="1" ht="13.5" spans="5:5">
      <c r="E14195" s="126"/>
    </row>
    <row r="14196" s="64" customFormat="1" ht="13.5" spans="5:5">
      <c r="E14196" s="126"/>
    </row>
    <row r="14197" s="64" customFormat="1" ht="13.5" spans="5:5">
      <c r="E14197" s="126"/>
    </row>
    <row r="14198" s="64" customFormat="1" ht="13.5" spans="5:5">
      <c r="E14198" s="126"/>
    </row>
    <row r="14199" s="64" customFormat="1" ht="13.5" spans="5:5">
      <c r="E14199" s="126"/>
    </row>
    <row r="14200" s="64" customFormat="1" ht="13.5" spans="5:5">
      <c r="E14200" s="126"/>
    </row>
    <row r="14201" s="64" customFormat="1" ht="13.5" spans="5:5">
      <c r="E14201" s="126"/>
    </row>
    <row r="14202" s="64" customFormat="1" ht="13.5" spans="5:5">
      <c r="E14202" s="126"/>
    </row>
    <row r="14203" s="64" customFormat="1" ht="13.5" spans="5:5">
      <c r="E14203" s="126"/>
    </row>
    <row r="14204" s="64" customFormat="1" ht="13.5" spans="5:5">
      <c r="E14204" s="126"/>
    </row>
    <row r="14205" s="64" customFormat="1" ht="13.5" spans="5:5">
      <c r="E14205" s="126"/>
    </row>
    <row r="14206" s="64" customFormat="1" ht="13.5" spans="5:5">
      <c r="E14206" s="126"/>
    </row>
    <row r="14207" s="64" customFormat="1" ht="13.5" spans="5:5">
      <c r="E14207" s="126"/>
    </row>
    <row r="14208" s="64" customFormat="1" ht="13.5" spans="5:5">
      <c r="E14208" s="126"/>
    </row>
    <row r="14209" s="64" customFormat="1" ht="13.5" spans="5:5">
      <c r="E14209" s="126"/>
    </row>
    <row r="14210" s="64" customFormat="1" ht="13.5" spans="5:5">
      <c r="E14210" s="126"/>
    </row>
    <row r="14211" s="64" customFormat="1" ht="13.5" spans="5:5">
      <c r="E14211" s="126"/>
    </row>
    <row r="14212" s="64" customFormat="1" ht="13.5" spans="5:5">
      <c r="E14212" s="126"/>
    </row>
    <row r="14213" s="64" customFormat="1" ht="13.5" spans="5:5">
      <c r="E14213" s="126"/>
    </row>
    <row r="14214" s="64" customFormat="1" ht="13.5" spans="5:5">
      <c r="E14214" s="126"/>
    </row>
    <row r="14215" s="64" customFormat="1" ht="13.5" spans="5:5">
      <c r="E14215" s="126"/>
    </row>
    <row r="14216" s="64" customFormat="1" ht="13.5" spans="5:5">
      <c r="E14216" s="126"/>
    </row>
    <row r="14217" s="64" customFormat="1" ht="13.5" spans="5:5">
      <c r="E14217" s="126"/>
    </row>
    <row r="14218" s="64" customFormat="1" ht="13.5" spans="5:5">
      <c r="E14218" s="126"/>
    </row>
    <row r="14219" s="64" customFormat="1" ht="13.5" spans="5:5">
      <c r="E14219" s="126"/>
    </row>
    <row r="14220" s="64" customFormat="1" ht="13.5" spans="5:5">
      <c r="E14220" s="126"/>
    </row>
    <row r="14221" s="64" customFormat="1" ht="13.5" spans="5:5">
      <c r="E14221" s="126"/>
    </row>
    <row r="14222" s="64" customFormat="1" ht="13.5" spans="5:5">
      <c r="E14222" s="126"/>
    </row>
    <row r="14223" s="64" customFormat="1" ht="13.5" spans="5:5">
      <c r="E14223" s="126"/>
    </row>
    <row r="14224" s="64" customFormat="1" ht="13.5" spans="5:5">
      <c r="E14224" s="126"/>
    </row>
    <row r="14225" s="64" customFormat="1" ht="13.5" spans="5:5">
      <c r="E14225" s="126"/>
    </row>
    <row r="14226" s="64" customFormat="1" ht="13.5" spans="5:5">
      <c r="E14226" s="126"/>
    </row>
    <row r="14227" s="64" customFormat="1" ht="13.5" spans="5:5">
      <c r="E14227" s="126"/>
    </row>
    <row r="14228" s="64" customFormat="1" ht="13.5" spans="5:5">
      <c r="E14228" s="126"/>
    </row>
    <row r="14229" s="64" customFormat="1" ht="13.5" spans="5:5">
      <c r="E14229" s="126"/>
    </row>
    <row r="14230" s="64" customFormat="1" ht="13.5" spans="5:5">
      <c r="E14230" s="126"/>
    </row>
    <row r="14231" s="64" customFormat="1" ht="13.5" spans="5:5">
      <c r="E14231" s="126"/>
    </row>
    <row r="14232" s="64" customFormat="1" ht="13.5" spans="5:5">
      <c r="E14232" s="126"/>
    </row>
    <row r="14233" s="64" customFormat="1" ht="13.5" spans="5:5">
      <c r="E14233" s="126"/>
    </row>
    <row r="14234" s="64" customFormat="1" ht="13.5" spans="5:5">
      <c r="E14234" s="126"/>
    </row>
    <row r="14235" s="64" customFormat="1" ht="13.5" spans="5:5">
      <c r="E14235" s="126"/>
    </row>
    <row r="14236" s="64" customFormat="1" ht="13.5" spans="5:5">
      <c r="E14236" s="126"/>
    </row>
    <row r="14237" s="64" customFormat="1" ht="13.5" spans="5:5">
      <c r="E14237" s="126"/>
    </row>
    <row r="14238" s="64" customFormat="1" ht="13.5" spans="5:5">
      <c r="E14238" s="126"/>
    </row>
    <row r="14239" s="64" customFormat="1" ht="13.5" spans="5:5">
      <c r="E14239" s="126"/>
    </row>
    <row r="14240" s="64" customFormat="1" ht="13.5" spans="5:5">
      <c r="E14240" s="126"/>
    </row>
    <row r="14241" s="64" customFormat="1" ht="13.5" spans="5:5">
      <c r="E14241" s="126"/>
    </row>
    <row r="14242" s="64" customFormat="1" ht="13.5" spans="5:5">
      <c r="E14242" s="126"/>
    </row>
    <row r="14243" s="64" customFormat="1" ht="13.5" spans="5:5">
      <c r="E14243" s="126"/>
    </row>
    <row r="14244" s="64" customFormat="1" ht="13.5" spans="5:5">
      <c r="E14244" s="126"/>
    </row>
    <row r="14245" s="64" customFormat="1" ht="13.5" spans="5:5">
      <c r="E14245" s="126"/>
    </row>
    <row r="14246" s="64" customFormat="1" ht="13.5" spans="5:5">
      <c r="E14246" s="126"/>
    </row>
    <row r="14247" s="64" customFormat="1" ht="13.5" spans="5:5">
      <c r="E14247" s="126"/>
    </row>
    <row r="14248" s="64" customFormat="1" ht="13.5" spans="5:5">
      <c r="E14248" s="126"/>
    </row>
    <row r="14249" s="64" customFormat="1" ht="13.5" spans="5:5">
      <c r="E14249" s="126"/>
    </row>
    <row r="14250" s="64" customFormat="1" ht="13.5" spans="5:5">
      <c r="E14250" s="126"/>
    </row>
    <row r="14251" s="64" customFormat="1" ht="13.5" spans="5:5">
      <c r="E14251" s="126"/>
    </row>
    <row r="14252" s="64" customFormat="1" ht="13.5" spans="5:5">
      <c r="E14252" s="126"/>
    </row>
    <row r="14253" s="64" customFormat="1" ht="13.5" spans="5:5">
      <c r="E14253" s="126"/>
    </row>
    <row r="14254" s="64" customFormat="1" ht="13.5" spans="5:5">
      <c r="E14254" s="126"/>
    </row>
    <row r="14255" s="64" customFormat="1" ht="13.5" spans="5:5">
      <c r="E14255" s="126"/>
    </row>
    <row r="14256" s="64" customFormat="1" ht="13.5" spans="5:5">
      <c r="E14256" s="126"/>
    </row>
    <row r="14257" s="64" customFormat="1" ht="13.5" spans="5:5">
      <c r="E14257" s="126"/>
    </row>
    <row r="14258" s="64" customFormat="1" ht="13.5" spans="5:5">
      <c r="E14258" s="126"/>
    </row>
    <row r="14259" s="64" customFormat="1" ht="13.5" spans="5:5">
      <c r="E14259" s="126"/>
    </row>
    <row r="14260" s="64" customFormat="1" ht="13.5" spans="5:5">
      <c r="E14260" s="126"/>
    </row>
    <row r="14261" s="64" customFormat="1" ht="13.5" spans="5:5">
      <c r="E14261" s="126"/>
    </row>
    <row r="14262" s="64" customFormat="1" ht="13.5" spans="5:5">
      <c r="E14262" s="126"/>
    </row>
    <row r="14263" s="64" customFormat="1" ht="13.5" spans="5:5">
      <c r="E14263" s="126"/>
    </row>
    <row r="14264" s="64" customFormat="1" ht="13.5" spans="5:5">
      <c r="E14264" s="126"/>
    </row>
    <row r="14265" s="64" customFormat="1" ht="13.5" spans="5:5">
      <c r="E14265" s="126"/>
    </row>
    <row r="14266" s="64" customFormat="1" ht="13.5" spans="5:5">
      <c r="E14266" s="126"/>
    </row>
    <row r="14267" s="64" customFormat="1" ht="13.5" spans="5:5">
      <c r="E14267" s="126"/>
    </row>
    <row r="14268" s="64" customFormat="1" ht="13.5" spans="5:5">
      <c r="E14268" s="126"/>
    </row>
    <row r="14269" s="64" customFormat="1" ht="13.5" spans="5:5">
      <c r="E14269" s="126"/>
    </row>
    <row r="14270" s="64" customFormat="1" ht="13.5" spans="5:5">
      <c r="E14270" s="126"/>
    </row>
    <row r="14271" s="64" customFormat="1" ht="13.5" spans="5:5">
      <c r="E14271" s="126"/>
    </row>
    <row r="14272" s="64" customFormat="1" ht="13.5" spans="5:5">
      <c r="E14272" s="126"/>
    </row>
    <row r="14273" s="64" customFormat="1" ht="13.5" spans="5:5">
      <c r="E14273" s="126"/>
    </row>
    <row r="14274" s="64" customFormat="1" ht="13.5" spans="5:5">
      <c r="E14274" s="126"/>
    </row>
    <row r="14275" s="64" customFormat="1" ht="13.5" spans="5:5">
      <c r="E14275" s="126"/>
    </row>
    <row r="14276" s="64" customFormat="1" ht="13.5" spans="5:5">
      <c r="E14276" s="126"/>
    </row>
    <row r="14277" s="64" customFormat="1" ht="13.5" spans="5:5">
      <c r="E14277" s="126"/>
    </row>
    <row r="14278" s="64" customFormat="1" ht="13.5" spans="5:5">
      <c r="E14278" s="126"/>
    </row>
    <row r="14279" s="64" customFormat="1" ht="13.5" spans="5:5">
      <c r="E14279" s="126"/>
    </row>
    <row r="14280" s="64" customFormat="1" ht="13.5" spans="5:5">
      <c r="E14280" s="126"/>
    </row>
    <row r="14281" s="64" customFormat="1" ht="13.5" spans="5:5">
      <c r="E14281" s="126"/>
    </row>
    <row r="14282" s="64" customFormat="1" ht="13.5" spans="5:5">
      <c r="E14282" s="126"/>
    </row>
    <row r="14283" s="64" customFormat="1" ht="13.5" spans="5:5">
      <c r="E14283" s="126"/>
    </row>
    <row r="14284" s="64" customFormat="1" ht="13.5" spans="5:5">
      <c r="E14284" s="126"/>
    </row>
    <row r="14285" s="64" customFormat="1" ht="13.5" spans="5:5">
      <c r="E14285" s="126"/>
    </row>
    <row r="14286" s="64" customFormat="1" ht="13.5" spans="5:5">
      <c r="E14286" s="126"/>
    </row>
    <row r="14287" s="64" customFormat="1" ht="13.5" spans="5:5">
      <c r="E14287" s="126"/>
    </row>
    <row r="14288" s="64" customFormat="1" ht="13.5" spans="5:5">
      <c r="E14288" s="126"/>
    </row>
    <row r="14289" s="64" customFormat="1" ht="13.5" spans="5:5">
      <c r="E14289" s="126"/>
    </row>
    <row r="14290" s="64" customFormat="1" ht="13.5" spans="5:5">
      <c r="E14290" s="126"/>
    </row>
    <row r="14291" s="64" customFormat="1" ht="13.5" spans="5:5">
      <c r="E14291" s="126"/>
    </row>
    <row r="14292" s="64" customFormat="1" ht="13.5" spans="5:5">
      <c r="E14292" s="126"/>
    </row>
    <row r="14293" s="64" customFormat="1" ht="13.5" spans="5:5">
      <c r="E14293" s="126"/>
    </row>
    <row r="14294" s="64" customFormat="1" ht="13.5" spans="5:5">
      <c r="E14294" s="126"/>
    </row>
    <row r="14295" s="64" customFormat="1" ht="13.5" spans="5:5">
      <c r="E14295" s="126"/>
    </row>
    <row r="14296" s="64" customFormat="1" ht="13.5" spans="5:5">
      <c r="E14296" s="126"/>
    </row>
    <row r="14297" s="64" customFormat="1" ht="13.5" spans="5:5">
      <c r="E14297" s="126"/>
    </row>
    <row r="14298" s="64" customFormat="1" ht="13.5" spans="5:5">
      <c r="E14298" s="126"/>
    </row>
    <row r="14299" s="64" customFormat="1" ht="13.5" spans="5:5">
      <c r="E14299" s="126"/>
    </row>
    <row r="14300" s="64" customFormat="1" ht="13.5" spans="5:5">
      <c r="E14300" s="126"/>
    </row>
    <row r="14301" s="64" customFormat="1" ht="13.5" spans="5:5">
      <c r="E14301" s="126"/>
    </row>
    <row r="14302" s="64" customFormat="1" ht="13.5" spans="5:5">
      <c r="E14302" s="126"/>
    </row>
    <row r="14303" s="64" customFormat="1" ht="13.5" spans="5:5">
      <c r="E14303" s="126"/>
    </row>
    <row r="14304" s="64" customFormat="1" ht="13.5" spans="5:5">
      <c r="E14304" s="126"/>
    </row>
    <row r="14305" s="64" customFormat="1" ht="13.5" spans="5:5">
      <c r="E14305" s="126"/>
    </row>
    <row r="14306" s="64" customFormat="1" ht="13.5" spans="5:5">
      <c r="E14306" s="126"/>
    </row>
    <row r="14307" s="64" customFormat="1" ht="13.5" spans="5:5">
      <c r="E14307" s="126"/>
    </row>
    <row r="14308" s="64" customFormat="1" ht="13.5" spans="5:5">
      <c r="E14308" s="126"/>
    </row>
    <row r="14309" s="64" customFormat="1" ht="13.5" spans="5:5">
      <c r="E14309" s="126"/>
    </row>
    <row r="14310" s="64" customFormat="1" ht="13.5" spans="5:5">
      <c r="E14310" s="126"/>
    </row>
    <row r="14311" s="64" customFormat="1" ht="13.5" spans="5:5">
      <c r="E14311" s="126"/>
    </row>
    <row r="14312" s="64" customFormat="1" ht="13.5" spans="5:5">
      <c r="E14312" s="126"/>
    </row>
    <row r="14313" s="64" customFormat="1" ht="13.5" spans="5:5">
      <c r="E14313" s="126"/>
    </row>
    <row r="14314" s="64" customFormat="1" ht="13.5" spans="5:5">
      <c r="E14314" s="126"/>
    </row>
    <row r="14315" s="64" customFormat="1" ht="13.5" spans="5:5">
      <c r="E14315" s="126"/>
    </row>
    <row r="14316" s="64" customFormat="1" ht="13.5" spans="5:5">
      <c r="E14316" s="126"/>
    </row>
    <row r="14317" s="64" customFormat="1" ht="13.5" spans="5:5">
      <c r="E14317" s="126"/>
    </row>
    <row r="14318" s="64" customFormat="1" ht="13.5" spans="5:5">
      <c r="E14318" s="126"/>
    </row>
    <row r="14319" s="64" customFormat="1" ht="13.5" spans="5:5">
      <c r="E14319" s="126"/>
    </row>
    <row r="14320" s="64" customFormat="1" ht="13.5" spans="5:5">
      <c r="E14320" s="126"/>
    </row>
    <row r="14321" s="64" customFormat="1" ht="13.5" spans="5:5">
      <c r="E14321" s="126"/>
    </row>
    <row r="14322" s="64" customFormat="1" ht="13.5" spans="5:5">
      <c r="E14322" s="126"/>
    </row>
    <row r="14323" s="64" customFormat="1" ht="13.5" spans="5:5">
      <c r="E14323" s="126"/>
    </row>
    <row r="14324" s="64" customFormat="1" ht="13.5" spans="5:5">
      <c r="E14324" s="126"/>
    </row>
    <row r="14325" s="64" customFormat="1" ht="13.5" spans="5:5">
      <c r="E14325" s="126"/>
    </row>
    <row r="14326" s="64" customFormat="1" ht="13.5" spans="5:5">
      <c r="E14326" s="126"/>
    </row>
    <row r="14327" s="64" customFormat="1" ht="13.5" spans="5:5">
      <c r="E14327" s="126"/>
    </row>
    <row r="14328" s="64" customFormat="1" ht="13.5" spans="5:5">
      <c r="E14328" s="126"/>
    </row>
    <row r="14329" s="64" customFormat="1" ht="13.5" spans="5:5">
      <c r="E14329" s="126"/>
    </row>
    <row r="14330" s="64" customFormat="1" ht="13.5" spans="5:5">
      <c r="E14330" s="126"/>
    </row>
    <row r="14331" s="64" customFormat="1" ht="13.5" spans="5:5">
      <c r="E14331" s="126"/>
    </row>
    <row r="14332" s="64" customFormat="1" ht="13.5" spans="5:5">
      <c r="E14332" s="126"/>
    </row>
    <row r="14333" s="64" customFormat="1" ht="13.5" spans="5:5">
      <c r="E14333" s="126"/>
    </row>
    <row r="14334" s="64" customFormat="1" ht="13.5" spans="5:5">
      <c r="E14334" s="126"/>
    </row>
    <row r="14335" s="64" customFormat="1" ht="13.5" spans="5:5">
      <c r="E14335" s="126"/>
    </row>
    <row r="14336" s="64" customFormat="1" ht="13.5" spans="5:5">
      <c r="E14336" s="126"/>
    </row>
    <row r="14337" s="64" customFormat="1" ht="13.5" spans="5:5">
      <c r="E14337" s="126"/>
    </row>
    <row r="14338" s="64" customFormat="1" ht="13.5" spans="5:5">
      <c r="E14338" s="126"/>
    </row>
    <row r="14339" s="64" customFormat="1" ht="13.5" spans="5:5">
      <c r="E14339" s="126"/>
    </row>
    <row r="14340" s="64" customFormat="1" ht="13.5" spans="5:5">
      <c r="E14340" s="126"/>
    </row>
    <row r="14341" s="64" customFormat="1" ht="13.5" spans="5:5">
      <c r="E14341" s="126"/>
    </row>
    <row r="14342" s="64" customFormat="1" ht="13.5" spans="5:5">
      <c r="E14342" s="126"/>
    </row>
    <row r="14343" s="64" customFormat="1" ht="13.5" spans="5:5">
      <c r="E14343" s="126"/>
    </row>
    <row r="14344" s="64" customFormat="1" ht="13.5" spans="5:5">
      <c r="E14344" s="126"/>
    </row>
    <row r="14345" s="64" customFormat="1" ht="13.5" spans="5:5">
      <c r="E14345" s="126"/>
    </row>
    <row r="14346" s="64" customFormat="1" ht="13.5" spans="5:5">
      <c r="E14346" s="126"/>
    </row>
    <row r="14347" s="64" customFormat="1" ht="13.5" spans="5:5">
      <c r="E14347" s="126"/>
    </row>
    <row r="14348" s="64" customFormat="1" ht="13.5" spans="5:5">
      <c r="E14348" s="126"/>
    </row>
    <row r="14349" s="64" customFormat="1" ht="13.5" spans="5:5">
      <c r="E14349" s="126"/>
    </row>
    <row r="14350" s="64" customFormat="1" ht="13.5" spans="5:5">
      <c r="E14350" s="126"/>
    </row>
    <row r="14351" s="64" customFormat="1" ht="13.5" spans="5:5">
      <c r="E14351" s="126"/>
    </row>
    <row r="14352" s="64" customFormat="1" ht="13.5" spans="5:5">
      <c r="E14352" s="126"/>
    </row>
    <row r="14353" s="64" customFormat="1" ht="13.5" spans="5:5">
      <c r="E14353" s="126"/>
    </row>
    <row r="14354" s="64" customFormat="1" ht="13.5" spans="5:5">
      <c r="E14354" s="126"/>
    </row>
    <row r="14355" s="64" customFormat="1" ht="13.5" spans="5:5">
      <c r="E14355" s="126"/>
    </row>
    <row r="14356" s="64" customFormat="1" ht="13.5" spans="5:5">
      <c r="E14356" s="126"/>
    </row>
    <row r="14357" s="64" customFormat="1" ht="13.5" spans="5:5">
      <c r="E14357" s="126"/>
    </row>
    <row r="14358" s="64" customFormat="1" ht="13.5" spans="5:5">
      <c r="E14358" s="126"/>
    </row>
    <row r="14359" s="64" customFormat="1" ht="13.5" spans="5:5">
      <c r="E14359" s="126"/>
    </row>
    <row r="14360" s="64" customFormat="1" ht="13.5" spans="5:5">
      <c r="E14360" s="126"/>
    </row>
    <row r="14361" s="64" customFormat="1" ht="13.5" spans="5:5">
      <c r="E14361" s="126"/>
    </row>
    <row r="14362" s="64" customFormat="1" ht="13.5" spans="5:5">
      <c r="E14362" s="126"/>
    </row>
    <row r="14363" s="64" customFormat="1" ht="13.5" spans="5:5">
      <c r="E14363" s="126"/>
    </row>
    <row r="14364" s="64" customFormat="1" ht="13.5" spans="5:5">
      <c r="E14364" s="126"/>
    </row>
    <row r="14365" s="64" customFormat="1" ht="13.5" spans="5:5">
      <c r="E14365" s="126"/>
    </row>
    <row r="14366" s="64" customFormat="1" ht="13.5" spans="5:5">
      <c r="E14366" s="126"/>
    </row>
    <row r="14367" s="64" customFormat="1" ht="13.5" spans="5:5">
      <c r="E14367" s="126"/>
    </row>
    <row r="14368" s="64" customFormat="1" ht="13.5" spans="5:5">
      <c r="E14368" s="126"/>
    </row>
    <row r="14369" s="64" customFormat="1" ht="13.5" spans="5:5">
      <c r="E14369" s="126"/>
    </row>
    <row r="14370" s="64" customFormat="1" ht="13.5" spans="5:5">
      <c r="E14370" s="126"/>
    </row>
    <row r="14371" s="64" customFormat="1" ht="13.5" spans="5:5">
      <c r="E14371" s="126"/>
    </row>
    <row r="14372" s="64" customFormat="1" ht="13.5" spans="5:5">
      <c r="E14372" s="126"/>
    </row>
    <row r="14373" s="64" customFormat="1" ht="13.5" spans="5:5">
      <c r="E14373" s="126"/>
    </row>
    <row r="14374" s="64" customFormat="1" ht="13.5" spans="5:5">
      <c r="E14374" s="126"/>
    </row>
    <row r="14375" s="64" customFormat="1" ht="13.5" spans="5:5">
      <c r="E14375" s="126"/>
    </row>
    <row r="14376" s="64" customFormat="1" ht="13.5" spans="5:5">
      <c r="E14376" s="126"/>
    </row>
    <row r="14377" s="64" customFormat="1" ht="13.5" spans="5:5">
      <c r="E14377" s="126"/>
    </row>
    <row r="14378" s="64" customFormat="1" ht="13.5" spans="5:5">
      <c r="E14378" s="126"/>
    </row>
    <row r="14379" s="64" customFormat="1" ht="13.5" spans="5:5">
      <c r="E14379" s="126"/>
    </row>
    <row r="14380" s="64" customFormat="1" ht="13.5" spans="5:5">
      <c r="E14380" s="126"/>
    </row>
    <row r="14381" s="64" customFormat="1" ht="13.5" spans="5:5">
      <c r="E14381" s="126"/>
    </row>
    <row r="14382" s="64" customFormat="1" ht="13.5" spans="5:5">
      <c r="E14382" s="126"/>
    </row>
    <row r="14383" s="64" customFormat="1" ht="13.5" spans="5:5">
      <c r="E14383" s="126"/>
    </row>
    <row r="14384" s="64" customFormat="1" ht="13.5" spans="5:5">
      <c r="E14384" s="126"/>
    </row>
    <row r="14385" s="64" customFormat="1" ht="13.5" spans="5:5">
      <c r="E14385" s="126"/>
    </row>
    <row r="14386" s="64" customFormat="1" ht="13.5" spans="5:5">
      <c r="E14386" s="126"/>
    </row>
    <row r="14387" s="64" customFormat="1" ht="13.5" spans="5:5">
      <c r="E14387" s="126"/>
    </row>
    <row r="14388" s="64" customFormat="1" ht="13.5" spans="5:5">
      <c r="E14388" s="126"/>
    </row>
    <row r="14389" s="64" customFormat="1" ht="13.5" spans="5:5">
      <c r="E14389" s="126"/>
    </row>
    <row r="14390" s="64" customFormat="1" ht="13.5" spans="5:5">
      <c r="E14390" s="126"/>
    </row>
    <row r="14391" s="64" customFormat="1" ht="13.5" spans="5:5">
      <c r="E14391" s="126"/>
    </row>
    <row r="14392" s="64" customFormat="1" ht="13.5" spans="5:5">
      <c r="E14392" s="126"/>
    </row>
    <row r="14393" s="64" customFormat="1" ht="13.5" spans="5:5">
      <c r="E14393" s="126"/>
    </row>
    <row r="14394" s="64" customFormat="1" ht="13.5" spans="5:5">
      <c r="E14394" s="126"/>
    </row>
    <row r="14395" s="64" customFormat="1" ht="13.5" spans="5:5">
      <c r="E14395" s="126"/>
    </row>
    <row r="14396" s="64" customFormat="1" ht="13.5" spans="5:5">
      <c r="E14396" s="126"/>
    </row>
    <row r="14397" s="64" customFormat="1" ht="13.5" spans="5:5">
      <c r="E14397" s="126"/>
    </row>
    <row r="14398" s="64" customFormat="1" ht="13.5" spans="5:5">
      <c r="E14398" s="126"/>
    </row>
    <row r="14399" s="64" customFormat="1" ht="13.5" spans="5:5">
      <c r="E14399" s="126"/>
    </row>
    <row r="14400" s="64" customFormat="1" ht="13.5" spans="5:5">
      <c r="E14400" s="126"/>
    </row>
    <row r="14401" s="64" customFormat="1" ht="13.5" spans="5:5">
      <c r="E14401" s="126"/>
    </row>
    <row r="14402" s="64" customFormat="1" ht="13.5" spans="5:5">
      <c r="E14402" s="126"/>
    </row>
    <row r="14403" s="64" customFormat="1" ht="13.5" spans="5:5">
      <c r="E14403" s="126"/>
    </row>
    <row r="14404" s="64" customFormat="1" ht="13.5" spans="5:5">
      <c r="E14404" s="126"/>
    </row>
    <row r="14405" s="64" customFormat="1" ht="13.5" spans="5:5">
      <c r="E14405" s="126"/>
    </row>
    <row r="14406" s="64" customFormat="1" ht="13.5" spans="5:5">
      <c r="E14406" s="126"/>
    </row>
    <row r="14407" s="64" customFormat="1" ht="13.5" spans="5:5">
      <c r="E14407" s="126"/>
    </row>
    <row r="14408" s="64" customFormat="1" ht="13.5" spans="5:5">
      <c r="E14408" s="126"/>
    </row>
    <row r="14409" s="64" customFormat="1" ht="13.5" spans="5:5">
      <c r="E14409" s="126"/>
    </row>
    <row r="14410" s="64" customFormat="1" ht="13.5" spans="5:5">
      <c r="E14410" s="126"/>
    </row>
    <row r="14411" s="64" customFormat="1" ht="13.5" spans="5:5">
      <c r="E14411" s="126"/>
    </row>
    <row r="14412" s="64" customFormat="1" ht="13.5" spans="5:5">
      <c r="E14412" s="126"/>
    </row>
    <row r="14413" s="64" customFormat="1" ht="13.5" spans="5:5">
      <c r="E14413" s="126"/>
    </row>
    <row r="14414" s="64" customFormat="1" ht="13.5" spans="5:5">
      <c r="E14414" s="126"/>
    </row>
    <row r="14415" s="64" customFormat="1" ht="13.5" spans="5:5">
      <c r="E14415" s="126"/>
    </row>
    <row r="14416" s="64" customFormat="1" ht="13.5" spans="5:5">
      <c r="E14416" s="126"/>
    </row>
    <row r="14417" s="64" customFormat="1" ht="13.5" spans="5:5">
      <c r="E14417" s="126"/>
    </row>
    <row r="14418" s="64" customFormat="1" ht="13.5" spans="5:5">
      <c r="E14418" s="126"/>
    </row>
    <row r="14419" s="64" customFormat="1" ht="13.5" spans="5:5">
      <c r="E14419" s="126"/>
    </row>
    <row r="14420" s="64" customFormat="1" ht="13.5" spans="5:5">
      <c r="E14420" s="126"/>
    </row>
    <row r="14421" s="64" customFormat="1" ht="13.5" spans="5:5">
      <c r="E14421" s="126"/>
    </row>
    <row r="14422" s="64" customFormat="1" ht="13.5" spans="5:5">
      <c r="E14422" s="126"/>
    </row>
    <row r="14423" s="64" customFormat="1" ht="13.5" spans="5:5">
      <c r="E14423" s="126"/>
    </row>
    <row r="14424" s="64" customFormat="1" ht="13.5" spans="5:5">
      <c r="E14424" s="126"/>
    </row>
    <row r="14425" s="64" customFormat="1" ht="13.5" spans="5:5">
      <c r="E14425" s="126"/>
    </row>
    <row r="14426" s="64" customFormat="1" ht="13.5" spans="5:5">
      <c r="E14426" s="126"/>
    </row>
    <row r="14427" s="64" customFormat="1" ht="13.5" spans="5:5">
      <c r="E14427" s="126"/>
    </row>
    <row r="14428" s="64" customFormat="1" ht="13.5" spans="5:5">
      <c r="E14428" s="126"/>
    </row>
    <row r="14429" s="64" customFormat="1" ht="13.5" spans="5:5">
      <c r="E14429" s="126"/>
    </row>
    <row r="14430" s="64" customFormat="1" ht="13.5" spans="5:5">
      <c r="E14430" s="126"/>
    </row>
    <row r="14431" s="64" customFormat="1" ht="13.5" spans="5:5">
      <c r="E14431" s="126"/>
    </row>
    <row r="14432" s="64" customFormat="1" ht="13.5" spans="5:5">
      <c r="E14432" s="126"/>
    </row>
    <row r="14433" s="64" customFormat="1" ht="13.5" spans="5:5">
      <c r="E14433" s="126"/>
    </row>
    <row r="14434" s="64" customFormat="1" ht="13.5" spans="5:5">
      <c r="E14434" s="126"/>
    </row>
    <row r="14435" s="64" customFormat="1" ht="13.5" spans="5:5">
      <c r="E14435" s="126"/>
    </row>
    <row r="14436" s="64" customFormat="1" ht="13.5" spans="5:5">
      <c r="E14436" s="126"/>
    </row>
    <row r="14437" s="64" customFormat="1" ht="13.5" spans="5:5">
      <c r="E14437" s="126"/>
    </row>
    <row r="14438" s="64" customFormat="1" ht="13.5" spans="5:5">
      <c r="E14438" s="126"/>
    </row>
    <row r="14439" s="64" customFormat="1" ht="13.5" spans="5:5">
      <c r="E14439" s="126"/>
    </row>
    <row r="14440" s="64" customFormat="1" ht="13.5" spans="5:5">
      <c r="E14440" s="126"/>
    </row>
    <row r="14441" s="64" customFormat="1" ht="13.5" spans="5:5">
      <c r="E14441" s="126"/>
    </row>
    <row r="14442" s="64" customFormat="1" ht="13.5" spans="5:5">
      <c r="E14442" s="126"/>
    </row>
    <row r="14443" s="64" customFormat="1" ht="13.5" spans="5:5">
      <c r="E14443" s="126"/>
    </row>
    <row r="14444" s="64" customFormat="1" ht="13.5" spans="5:5">
      <c r="E14444" s="126"/>
    </row>
    <row r="14445" s="64" customFormat="1" ht="13.5" spans="5:5">
      <c r="E14445" s="126"/>
    </row>
    <row r="14446" s="64" customFormat="1" ht="13.5" spans="5:5">
      <c r="E14446" s="126"/>
    </row>
    <row r="14447" s="64" customFormat="1" ht="13.5" spans="5:5">
      <c r="E14447" s="126"/>
    </row>
    <row r="14448" s="64" customFormat="1" ht="13.5" spans="5:5">
      <c r="E14448" s="126"/>
    </row>
    <row r="14449" s="64" customFormat="1" ht="13.5" spans="5:5">
      <c r="E14449" s="126"/>
    </row>
    <row r="14450" s="64" customFormat="1" ht="13.5" spans="5:5">
      <c r="E14450" s="126"/>
    </row>
    <row r="14451" s="64" customFormat="1" ht="13.5" spans="5:5">
      <c r="E14451" s="126"/>
    </row>
    <row r="14452" s="64" customFormat="1" ht="13.5" spans="5:5">
      <c r="E14452" s="126"/>
    </row>
    <row r="14453" s="64" customFormat="1" ht="13.5" spans="5:5">
      <c r="E14453" s="126"/>
    </row>
    <row r="14454" s="64" customFormat="1" ht="13.5" spans="5:5">
      <c r="E14454" s="126"/>
    </row>
    <row r="14455" s="64" customFormat="1" ht="13.5" spans="5:5">
      <c r="E14455" s="126"/>
    </row>
    <row r="14456" s="64" customFormat="1" ht="13.5" spans="5:5">
      <c r="E14456" s="126"/>
    </row>
    <row r="14457" s="64" customFormat="1" ht="13.5" spans="5:5">
      <c r="E14457" s="126"/>
    </row>
    <row r="14458" s="64" customFormat="1" ht="13.5" spans="5:5">
      <c r="E14458" s="126"/>
    </row>
    <row r="14459" s="64" customFormat="1" ht="13.5" spans="5:5">
      <c r="E14459" s="126"/>
    </row>
    <row r="14460" s="64" customFormat="1" ht="13.5" spans="5:5">
      <c r="E14460" s="126"/>
    </row>
    <row r="14461" s="64" customFormat="1" ht="13.5" spans="5:5">
      <c r="E14461" s="126"/>
    </row>
    <row r="14462" s="64" customFormat="1" ht="13.5" spans="5:5">
      <c r="E14462" s="126"/>
    </row>
    <row r="14463" s="64" customFormat="1" ht="13.5" spans="5:5">
      <c r="E14463" s="126"/>
    </row>
    <row r="14464" s="64" customFormat="1" ht="13.5" spans="5:5">
      <c r="E14464" s="126"/>
    </row>
    <row r="14465" s="64" customFormat="1" ht="13.5" spans="5:5">
      <c r="E14465" s="126"/>
    </row>
    <row r="14466" s="64" customFormat="1" ht="13.5" spans="5:5">
      <c r="E14466" s="126"/>
    </row>
    <row r="14467" s="64" customFormat="1" ht="13.5" spans="5:5">
      <c r="E14467" s="126"/>
    </row>
    <row r="14468" s="64" customFormat="1" ht="13.5" spans="5:5">
      <c r="E14468" s="126"/>
    </row>
    <row r="14469" s="64" customFormat="1" ht="13.5" spans="5:5">
      <c r="E14469" s="126"/>
    </row>
    <row r="14470" s="64" customFormat="1" ht="13.5" spans="5:5">
      <c r="E14470" s="126"/>
    </row>
    <row r="14471" s="64" customFormat="1" ht="13.5" spans="5:5">
      <c r="E14471" s="126"/>
    </row>
    <row r="14472" s="64" customFormat="1" ht="13.5" spans="5:5">
      <c r="E14472" s="126"/>
    </row>
    <row r="14473" s="64" customFormat="1" ht="13.5" spans="5:5">
      <c r="E14473" s="126"/>
    </row>
    <row r="14474" s="64" customFormat="1" ht="13.5" spans="5:5">
      <c r="E14474" s="126"/>
    </row>
    <row r="14475" s="64" customFormat="1" ht="13.5" spans="5:5">
      <c r="E14475" s="126"/>
    </row>
    <row r="14476" s="64" customFormat="1" ht="13.5" spans="5:5">
      <c r="E14476" s="126"/>
    </row>
    <row r="14477" s="64" customFormat="1" ht="13.5" spans="5:5">
      <c r="E14477" s="126"/>
    </row>
    <row r="14478" s="64" customFormat="1" ht="13.5" spans="5:5">
      <c r="E14478" s="126"/>
    </row>
    <row r="14479" s="64" customFormat="1" ht="13.5" spans="5:5">
      <c r="E14479" s="126"/>
    </row>
    <row r="14480" s="64" customFormat="1" ht="13.5" spans="5:5">
      <c r="E14480" s="126"/>
    </row>
    <row r="14481" s="64" customFormat="1" ht="13.5" spans="5:5">
      <c r="E14481" s="126"/>
    </row>
    <row r="14482" s="64" customFormat="1" ht="13.5" spans="5:5">
      <c r="E14482" s="126"/>
    </row>
    <row r="14483" s="64" customFormat="1" ht="13.5" spans="5:5">
      <c r="E14483" s="126"/>
    </row>
    <row r="14484" s="64" customFormat="1" ht="13.5" spans="5:5">
      <c r="E14484" s="126"/>
    </row>
    <row r="14485" s="64" customFormat="1" ht="13.5" spans="5:5">
      <c r="E14485" s="126"/>
    </row>
    <row r="14486" s="64" customFormat="1" ht="13.5" spans="5:5">
      <c r="E14486" s="126"/>
    </row>
    <row r="14487" s="64" customFormat="1" ht="13.5" spans="5:5">
      <c r="E14487" s="126"/>
    </row>
    <row r="14488" s="64" customFormat="1" ht="13.5" spans="5:5">
      <c r="E14488" s="126"/>
    </row>
    <row r="14489" s="64" customFormat="1" ht="13.5" spans="5:5">
      <c r="E14489" s="126"/>
    </row>
    <row r="14490" s="64" customFormat="1" ht="13.5" spans="5:5">
      <c r="E14490" s="126"/>
    </row>
    <row r="14491" s="64" customFormat="1" ht="13.5" spans="5:5">
      <c r="E14491" s="126"/>
    </row>
    <row r="14492" s="64" customFormat="1" ht="13.5" spans="5:5">
      <c r="E14492" s="126"/>
    </row>
    <row r="14493" s="64" customFormat="1" ht="13.5" spans="5:5">
      <c r="E14493" s="126"/>
    </row>
    <row r="14494" s="64" customFormat="1" ht="13.5" spans="5:5">
      <c r="E14494" s="126"/>
    </row>
    <row r="14495" s="64" customFormat="1" ht="13.5" spans="5:5">
      <c r="E14495" s="126"/>
    </row>
    <row r="14496" s="64" customFormat="1" ht="13.5" spans="5:5">
      <c r="E14496" s="126"/>
    </row>
    <row r="14497" s="64" customFormat="1" ht="13.5" spans="5:5">
      <c r="E14497" s="126"/>
    </row>
    <row r="14498" s="64" customFormat="1" ht="13.5" spans="5:5">
      <c r="E14498" s="126"/>
    </row>
    <row r="14499" s="64" customFormat="1" ht="13.5" spans="5:5">
      <c r="E14499" s="126"/>
    </row>
    <row r="14500" s="64" customFormat="1" ht="13.5" spans="5:5">
      <c r="E14500" s="126"/>
    </row>
    <row r="14501" s="64" customFormat="1" ht="13.5" spans="5:5">
      <c r="E14501" s="126"/>
    </row>
    <row r="14502" s="64" customFormat="1" ht="13.5" spans="5:5">
      <c r="E14502" s="126"/>
    </row>
    <row r="14503" s="64" customFormat="1" ht="13.5" spans="5:5">
      <c r="E14503" s="126"/>
    </row>
    <row r="14504" s="64" customFormat="1" ht="13.5" spans="5:5">
      <c r="E14504" s="126"/>
    </row>
    <row r="14505" s="64" customFormat="1" ht="13.5" spans="5:5">
      <c r="E14505" s="126"/>
    </row>
    <row r="14506" s="64" customFormat="1" ht="13.5" spans="5:5">
      <c r="E14506" s="126"/>
    </row>
    <row r="14507" s="64" customFormat="1" ht="13.5" spans="5:5">
      <c r="E14507" s="126"/>
    </row>
    <row r="14508" s="64" customFormat="1" ht="13.5" spans="5:5">
      <c r="E14508" s="126"/>
    </row>
    <row r="14509" s="64" customFormat="1" ht="13.5" spans="5:5">
      <c r="E14509" s="126"/>
    </row>
    <row r="14510" s="64" customFormat="1" ht="13.5" spans="5:5">
      <c r="E14510" s="126"/>
    </row>
    <row r="14511" s="64" customFormat="1" ht="13.5" spans="5:5">
      <c r="E14511" s="126"/>
    </row>
    <row r="14512" s="64" customFormat="1" ht="13.5" spans="5:5">
      <c r="E14512" s="126"/>
    </row>
    <row r="14513" s="64" customFormat="1" ht="13.5" spans="5:5">
      <c r="E14513" s="126"/>
    </row>
    <row r="14514" s="64" customFormat="1" ht="13.5" spans="5:5">
      <c r="E14514" s="126"/>
    </row>
    <row r="14515" s="64" customFormat="1" ht="13.5" spans="5:5">
      <c r="E14515" s="126"/>
    </row>
    <row r="14516" s="64" customFormat="1" ht="13.5" spans="5:5">
      <c r="E14516" s="126"/>
    </row>
    <row r="14517" s="64" customFormat="1" ht="13.5" spans="5:5">
      <c r="E14517" s="126"/>
    </row>
    <row r="14518" s="64" customFormat="1" ht="13.5" spans="5:5">
      <c r="E14518" s="126"/>
    </row>
    <row r="14519" s="64" customFormat="1" ht="13.5" spans="5:5">
      <c r="E14519" s="126"/>
    </row>
    <row r="14520" s="64" customFormat="1" ht="13.5" spans="5:5">
      <c r="E14520" s="126"/>
    </row>
    <row r="14521" s="64" customFormat="1" ht="13.5" spans="5:5">
      <c r="E14521" s="126"/>
    </row>
    <row r="14522" s="64" customFormat="1" ht="13.5" spans="5:5">
      <c r="E14522" s="126"/>
    </row>
    <row r="14523" s="64" customFormat="1" ht="13.5" spans="5:5">
      <c r="E14523" s="126"/>
    </row>
    <row r="14524" s="64" customFormat="1" ht="13.5" spans="5:5">
      <c r="E14524" s="126"/>
    </row>
    <row r="14525" s="64" customFormat="1" ht="13.5" spans="5:5">
      <c r="E14525" s="126"/>
    </row>
    <row r="14526" s="64" customFormat="1" ht="13.5" spans="5:5">
      <c r="E14526" s="126"/>
    </row>
    <row r="14527" s="64" customFormat="1" ht="13.5" spans="5:5">
      <c r="E14527" s="126"/>
    </row>
    <row r="14528" s="64" customFormat="1" ht="13.5" spans="5:5">
      <c r="E14528" s="126"/>
    </row>
    <row r="14529" s="64" customFormat="1" ht="13.5" spans="5:5">
      <c r="E14529" s="126"/>
    </row>
    <row r="14530" s="64" customFormat="1" ht="13.5" spans="5:5">
      <c r="E14530" s="126"/>
    </row>
    <row r="14531" s="64" customFormat="1" ht="13.5" spans="5:5">
      <c r="E14531" s="126"/>
    </row>
    <row r="14532" s="64" customFormat="1" ht="13.5" spans="5:5">
      <c r="E14532" s="126"/>
    </row>
    <row r="14533" s="64" customFormat="1" ht="13.5" spans="5:5">
      <c r="E14533" s="126"/>
    </row>
    <row r="14534" s="64" customFormat="1" ht="13.5" spans="5:5">
      <c r="E14534" s="126"/>
    </row>
    <row r="14535" s="64" customFormat="1" ht="13.5" spans="5:5">
      <c r="E14535" s="126"/>
    </row>
    <row r="14536" s="64" customFormat="1" ht="13.5" spans="5:5">
      <c r="E14536" s="126"/>
    </row>
    <row r="14537" s="64" customFormat="1" ht="13.5" spans="5:5">
      <c r="E14537" s="126"/>
    </row>
    <row r="14538" s="64" customFormat="1" ht="13.5" spans="5:5">
      <c r="E14538" s="126"/>
    </row>
    <row r="14539" s="64" customFormat="1" ht="13.5" spans="5:5">
      <c r="E14539" s="126"/>
    </row>
    <row r="14540" s="64" customFormat="1" ht="13.5" spans="5:5">
      <c r="E14540" s="126"/>
    </row>
    <row r="14541" s="64" customFormat="1" ht="13.5" spans="5:5">
      <c r="E14541" s="126"/>
    </row>
    <row r="14542" s="64" customFormat="1" ht="13.5" spans="5:5">
      <c r="E14542" s="126"/>
    </row>
    <row r="14543" s="64" customFormat="1" ht="13.5" spans="5:5">
      <c r="E14543" s="126"/>
    </row>
    <row r="14544" s="64" customFormat="1" ht="13.5" spans="5:5">
      <c r="E14544" s="126"/>
    </row>
    <row r="14545" s="64" customFormat="1" ht="13.5" spans="5:5">
      <c r="E14545" s="126"/>
    </row>
    <row r="14546" s="64" customFormat="1" ht="13.5" spans="5:5">
      <c r="E14546" s="126"/>
    </row>
    <row r="14547" s="64" customFormat="1" ht="13.5" spans="5:5">
      <c r="E14547" s="126"/>
    </row>
    <row r="14548" s="64" customFormat="1" ht="13.5" spans="5:5">
      <c r="E14548" s="126"/>
    </row>
    <row r="14549" s="64" customFormat="1" ht="13.5" spans="5:5">
      <c r="E14549" s="126"/>
    </row>
    <row r="14550" s="64" customFormat="1" ht="13.5" spans="5:5">
      <c r="E14550" s="126"/>
    </row>
    <row r="14551" s="64" customFormat="1" ht="13.5" spans="5:5">
      <c r="E14551" s="126"/>
    </row>
    <row r="14552" s="64" customFormat="1" ht="13.5" spans="5:5">
      <c r="E14552" s="126"/>
    </row>
    <row r="14553" s="64" customFormat="1" ht="13.5" spans="5:5">
      <c r="E14553" s="126"/>
    </row>
    <row r="14554" s="64" customFormat="1" ht="13.5" spans="5:5">
      <c r="E14554" s="126"/>
    </row>
    <row r="14555" s="64" customFormat="1" ht="13.5" spans="5:5">
      <c r="E14555" s="126"/>
    </row>
    <row r="14556" s="64" customFormat="1" ht="13.5" spans="5:5">
      <c r="E14556" s="126"/>
    </row>
    <row r="14557" s="64" customFormat="1" ht="13.5" spans="5:5">
      <c r="E14557" s="126"/>
    </row>
    <row r="14558" s="64" customFormat="1" ht="13.5" spans="5:5">
      <c r="E14558" s="126"/>
    </row>
    <row r="14559" s="64" customFormat="1" ht="13.5" spans="5:5">
      <c r="E14559" s="126"/>
    </row>
    <row r="14560" s="64" customFormat="1" ht="13.5" spans="5:5">
      <c r="E14560" s="126"/>
    </row>
    <row r="14561" s="64" customFormat="1" ht="13.5" spans="5:5">
      <c r="E14561" s="126"/>
    </row>
    <row r="14562" s="64" customFormat="1" ht="13.5" spans="5:5">
      <c r="E14562" s="126"/>
    </row>
    <row r="14563" s="64" customFormat="1" ht="13.5" spans="5:5">
      <c r="E14563" s="126"/>
    </row>
    <row r="14564" s="64" customFormat="1" ht="13.5" spans="5:5">
      <c r="E14564" s="126"/>
    </row>
    <row r="14565" s="64" customFormat="1" ht="13.5" spans="5:5">
      <c r="E14565" s="126"/>
    </row>
    <row r="14566" s="64" customFormat="1" ht="13.5" spans="5:5">
      <c r="E14566" s="126"/>
    </row>
    <row r="14567" s="64" customFormat="1" ht="13.5" spans="5:5">
      <c r="E14567" s="126"/>
    </row>
    <row r="14568" s="64" customFormat="1" ht="13.5" spans="5:5">
      <c r="E14568" s="126"/>
    </row>
    <row r="14569" s="64" customFormat="1" ht="13.5" spans="5:5">
      <c r="E14569" s="126"/>
    </row>
    <row r="14570" s="64" customFormat="1" ht="13.5" spans="5:5">
      <c r="E14570" s="126"/>
    </row>
    <row r="14571" s="64" customFormat="1" ht="13.5" spans="5:5">
      <c r="E14571" s="126"/>
    </row>
    <row r="14572" s="64" customFormat="1" ht="13.5" spans="5:5">
      <c r="E14572" s="126"/>
    </row>
    <row r="14573" s="64" customFormat="1" ht="13.5" spans="5:5">
      <c r="E14573" s="126"/>
    </row>
    <row r="14574" s="64" customFormat="1" ht="13.5" spans="5:5">
      <c r="E14574" s="126"/>
    </row>
    <row r="14575" s="64" customFormat="1" ht="13.5" spans="5:5">
      <c r="E14575" s="126"/>
    </row>
    <row r="14576" s="64" customFormat="1" ht="13.5" spans="5:5">
      <c r="E14576" s="126"/>
    </row>
    <row r="14577" s="64" customFormat="1" ht="13.5" spans="5:5">
      <c r="E14577" s="126"/>
    </row>
    <row r="14578" s="64" customFormat="1" ht="13.5" spans="5:5">
      <c r="E14578" s="126"/>
    </row>
    <row r="14579" s="64" customFormat="1" ht="13.5" spans="5:5">
      <c r="E14579" s="126"/>
    </row>
    <row r="14580" s="64" customFormat="1" ht="13.5" spans="5:5">
      <c r="E14580" s="126"/>
    </row>
    <row r="14581" s="64" customFormat="1" ht="13.5" spans="5:5">
      <c r="E14581" s="126"/>
    </row>
    <row r="14582" s="64" customFormat="1" ht="13.5" spans="5:5">
      <c r="E14582" s="126"/>
    </row>
    <row r="14583" s="64" customFormat="1" ht="13.5" spans="5:5">
      <c r="E14583" s="126"/>
    </row>
    <row r="14584" s="64" customFormat="1" ht="13.5" spans="5:5">
      <c r="E14584" s="126"/>
    </row>
    <row r="14585" s="64" customFormat="1" ht="13.5" spans="5:5">
      <c r="E14585" s="126"/>
    </row>
    <row r="14586" s="64" customFormat="1" ht="13.5" spans="5:5">
      <c r="E14586" s="126"/>
    </row>
    <row r="14587" s="64" customFormat="1" ht="13.5" spans="5:5">
      <c r="E14587" s="126"/>
    </row>
    <row r="14588" s="64" customFormat="1" ht="13.5" spans="5:5">
      <c r="E14588" s="126"/>
    </row>
    <row r="14589" s="64" customFormat="1" ht="13.5" spans="5:5">
      <c r="E14589" s="126"/>
    </row>
    <row r="14590" s="64" customFormat="1" ht="13.5" spans="5:5">
      <c r="E14590" s="126"/>
    </row>
    <row r="14591" s="64" customFormat="1" ht="13.5" spans="5:5">
      <c r="E14591" s="126"/>
    </row>
    <row r="14592" s="64" customFormat="1" ht="13.5" spans="5:5">
      <c r="E14592" s="126"/>
    </row>
    <row r="14593" s="64" customFormat="1" ht="13.5" spans="5:5">
      <c r="E14593" s="126"/>
    </row>
    <row r="14594" s="64" customFormat="1" ht="13.5" spans="5:5">
      <c r="E14594" s="126"/>
    </row>
    <row r="14595" s="64" customFormat="1" ht="13.5" spans="5:5">
      <c r="E14595" s="126"/>
    </row>
    <row r="14596" s="64" customFormat="1" ht="13.5" spans="5:5">
      <c r="E14596" s="126"/>
    </row>
    <row r="14597" s="64" customFormat="1" ht="13.5" spans="5:5">
      <c r="E14597" s="126"/>
    </row>
    <row r="14598" s="64" customFormat="1" ht="13.5" spans="5:5">
      <c r="E14598" s="126"/>
    </row>
    <row r="14599" s="64" customFormat="1" ht="13.5" spans="5:5">
      <c r="E14599" s="126"/>
    </row>
    <row r="14600" s="64" customFormat="1" ht="13.5" spans="5:5">
      <c r="E14600" s="126"/>
    </row>
    <row r="14601" s="64" customFormat="1" ht="13.5" spans="5:5">
      <c r="E14601" s="126"/>
    </row>
    <row r="14602" s="64" customFormat="1" ht="13.5" spans="5:5">
      <c r="E14602" s="126"/>
    </row>
    <row r="14603" s="64" customFormat="1" ht="13.5" spans="5:5">
      <c r="E14603" s="126"/>
    </row>
    <row r="14604" s="64" customFormat="1" ht="13.5" spans="5:5">
      <c r="E14604" s="126"/>
    </row>
    <row r="14605" s="64" customFormat="1" ht="13.5" spans="5:5">
      <c r="E14605" s="126"/>
    </row>
    <row r="14606" s="64" customFormat="1" ht="13.5" spans="5:5">
      <c r="E14606" s="126"/>
    </row>
    <row r="14607" s="64" customFormat="1" ht="13.5" spans="5:5">
      <c r="E14607" s="126"/>
    </row>
    <row r="14608" s="64" customFormat="1" ht="13.5" spans="5:5">
      <c r="E14608" s="126"/>
    </row>
    <row r="14609" s="64" customFormat="1" ht="13.5" spans="5:5">
      <c r="E14609" s="126"/>
    </row>
    <row r="14610" s="64" customFormat="1" ht="13.5" spans="5:5">
      <c r="E14610" s="126"/>
    </row>
    <row r="14611" s="64" customFormat="1" ht="13.5" spans="5:5">
      <c r="E14611" s="126"/>
    </row>
    <row r="14612" s="64" customFormat="1" ht="13.5" spans="5:5">
      <c r="E14612" s="126"/>
    </row>
    <row r="14613" s="64" customFormat="1" ht="13.5" spans="5:5">
      <c r="E14613" s="126"/>
    </row>
    <row r="14614" s="64" customFormat="1" ht="13.5" spans="5:5">
      <c r="E14614" s="126"/>
    </row>
    <row r="14615" s="64" customFormat="1" ht="13.5" spans="5:5">
      <c r="E14615" s="126"/>
    </row>
    <row r="14616" s="64" customFormat="1" ht="13.5" spans="5:5">
      <c r="E14616" s="126"/>
    </row>
    <row r="14617" s="64" customFormat="1" ht="13.5" spans="5:5">
      <c r="E14617" s="126"/>
    </row>
    <row r="14618" s="64" customFormat="1" ht="13.5" spans="5:5">
      <c r="E14618" s="126"/>
    </row>
    <row r="14619" s="64" customFormat="1" ht="13.5" spans="5:5">
      <c r="E14619" s="126"/>
    </row>
    <row r="14620" s="64" customFormat="1" ht="13.5" spans="5:5">
      <c r="E14620" s="126"/>
    </row>
    <row r="14621" s="64" customFormat="1" ht="13.5" spans="5:5">
      <c r="E14621" s="126"/>
    </row>
    <row r="14622" s="64" customFormat="1" ht="13.5" spans="5:5">
      <c r="E14622" s="126"/>
    </row>
    <row r="14623" s="64" customFormat="1" ht="13.5" spans="5:5">
      <c r="E14623" s="126"/>
    </row>
    <row r="14624" s="64" customFormat="1" ht="13.5" spans="5:5">
      <c r="E14624" s="126"/>
    </row>
    <row r="14625" s="64" customFormat="1" ht="13.5" spans="5:5">
      <c r="E14625" s="126"/>
    </row>
    <row r="14626" s="64" customFormat="1" ht="13.5" spans="5:5">
      <c r="E14626" s="126"/>
    </row>
    <row r="14627" s="64" customFormat="1" ht="13.5" spans="5:5">
      <c r="E14627" s="126"/>
    </row>
    <row r="14628" s="64" customFormat="1" ht="13.5" spans="5:5">
      <c r="E14628" s="126"/>
    </row>
    <row r="14629" s="64" customFormat="1" ht="13.5" spans="5:5">
      <c r="E14629" s="126"/>
    </row>
    <row r="14630" s="64" customFormat="1" ht="13.5" spans="5:5">
      <c r="E14630" s="126"/>
    </row>
    <row r="14631" s="64" customFormat="1" ht="13.5" spans="5:5">
      <c r="E14631" s="126"/>
    </row>
    <row r="14632" s="64" customFormat="1" ht="13.5" spans="5:5">
      <c r="E14632" s="126"/>
    </row>
    <row r="14633" s="64" customFormat="1" ht="13.5" spans="5:5">
      <c r="E14633" s="126"/>
    </row>
    <row r="14634" s="64" customFormat="1" ht="13.5" spans="5:5">
      <c r="E14634" s="126"/>
    </row>
    <row r="14635" s="64" customFormat="1" ht="13.5" spans="5:5">
      <c r="E14635" s="126"/>
    </row>
    <row r="14636" s="64" customFormat="1" ht="13.5" spans="5:5">
      <c r="E14636" s="126"/>
    </row>
    <row r="14637" s="64" customFormat="1" ht="13.5" spans="5:5">
      <c r="E14637" s="126"/>
    </row>
    <row r="14638" s="64" customFormat="1" ht="13.5" spans="5:5">
      <c r="E14638" s="126"/>
    </row>
    <row r="14639" s="64" customFormat="1" ht="13.5" spans="5:5">
      <c r="E14639" s="126"/>
    </row>
    <row r="14640" s="64" customFormat="1" ht="13.5" spans="5:5">
      <c r="E14640" s="126"/>
    </row>
    <row r="14641" s="64" customFormat="1" ht="13.5" spans="5:5">
      <c r="E14641" s="126"/>
    </row>
    <row r="14642" s="64" customFormat="1" ht="13.5" spans="5:5">
      <c r="E14642" s="126"/>
    </row>
    <row r="14643" s="64" customFormat="1" ht="13.5" spans="5:5">
      <c r="E14643" s="126"/>
    </row>
    <row r="14644" s="64" customFormat="1" ht="13.5" spans="5:5">
      <c r="E14644" s="126"/>
    </row>
    <row r="14645" s="64" customFormat="1" ht="13.5" spans="5:5">
      <c r="E14645" s="126"/>
    </row>
    <row r="14646" s="64" customFormat="1" ht="13.5" spans="5:5">
      <c r="E14646" s="126"/>
    </row>
    <row r="14647" s="64" customFormat="1" ht="13.5" spans="5:5">
      <c r="E14647" s="126"/>
    </row>
    <row r="14648" s="64" customFormat="1" ht="13.5" spans="5:5">
      <c r="E14648" s="126"/>
    </row>
    <row r="14649" s="64" customFormat="1" ht="13.5" spans="5:5">
      <c r="E14649" s="126"/>
    </row>
    <row r="14650" s="64" customFormat="1" ht="13.5" spans="5:5">
      <c r="E14650" s="126"/>
    </row>
    <row r="14651" s="64" customFormat="1" ht="13.5" spans="5:5">
      <c r="E14651" s="126"/>
    </row>
    <row r="14652" s="64" customFormat="1" ht="13.5" spans="5:5">
      <c r="E14652" s="126"/>
    </row>
    <row r="14653" s="64" customFormat="1" ht="13.5" spans="5:5">
      <c r="E14653" s="126"/>
    </row>
    <row r="14654" s="64" customFormat="1" ht="13.5" spans="5:5">
      <c r="E14654" s="126"/>
    </row>
    <row r="14655" s="64" customFormat="1" ht="13.5" spans="5:5">
      <c r="E14655" s="126"/>
    </row>
    <row r="14656" s="64" customFormat="1" ht="13.5" spans="5:5">
      <c r="E14656" s="126"/>
    </row>
    <row r="14657" s="64" customFormat="1" ht="13.5" spans="5:5">
      <c r="E14657" s="126"/>
    </row>
    <row r="14658" s="64" customFormat="1" ht="13.5" spans="5:5">
      <c r="E14658" s="126"/>
    </row>
    <row r="14659" s="64" customFormat="1" ht="13.5" spans="5:5">
      <c r="E14659" s="126"/>
    </row>
    <row r="14660" s="64" customFormat="1" ht="13.5" spans="5:5">
      <c r="E14660" s="126"/>
    </row>
    <row r="14661" s="64" customFormat="1" ht="13.5" spans="5:5">
      <c r="E14661" s="126"/>
    </row>
    <row r="14662" s="64" customFormat="1" ht="13.5" spans="5:5">
      <c r="E14662" s="126"/>
    </row>
    <row r="14663" s="64" customFormat="1" ht="13.5" spans="5:5">
      <c r="E14663" s="126"/>
    </row>
    <row r="14664" s="64" customFormat="1" ht="13.5" spans="5:5">
      <c r="E14664" s="126"/>
    </row>
    <row r="14665" s="64" customFormat="1" ht="13.5" spans="5:5">
      <c r="E14665" s="126"/>
    </row>
    <row r="14666" s="64" customFormat="1" ht="13.5" spans="5:5">
      <c r="E14666" s="126"/>
    </row>
    <row r="14667" s="64" customFormat="1" ht="13.5" spans="5:5">
      <c r="E14667" s="126"/>
    </row>
    <row r="14668" s="64" customFormat="1" ht="13.5" spans="5:5">
      <c r="E14668" s="126"/>
    </row>
    <row r="14669" s="64" customFormat="1" ht="13.5" spans="5:5">
      <c r="E14669" s="126"/>
    </row>
    <row r="14670" s="64" customFormat="1" ht="13.5" spans="5:5">
      <c r="E14670" s="126"/>
    </row>
    <row r="14671" s="64" customFormat="1" ht="13.5" spans="5:5">
      <c r="E14671" s="126"/>
    </row>
    <row r="14672" s="64" customFormat="1" ht="13.5" spans="5:5">
      <c r="E14672" s="126"/>
    </row>
    <row r="14673" s="64" customFormat="1" ht="13.5" spans="5:5">
      <c r="E14673" s="126"/>
    </row>
    <row r="14674" s="64" customFormat="1" ht="13.5" spans="5:5">
      <c r="E14674" s="126"/>
    </row>
    <row r="14675" s="64" customFormat="1" ht="13.5" spans="5:5">
      <c r="E14675" s="126"/>
    </row>
    <row r="14676" s="64" customFormat="1" ht="13.5" spans="5:5">
      <c r="E14676" s="126"/>
    </row>
    <row r="14677" s="64" customFormat="1" ht="13.5" spans="5:5">
      <c r="E14677" s="126"/>
    </row>
    <row r="14678" s="64" customFormat="1" ht="13.5" spans="5:5">
      <c r="E14678" s="126"/>
    </row>
    <row r="14679" s="64" customFormat="1" ht="13.5" spans="5:5">
      <c r="E14679" s="126"/>
    </row>
    <row r="14680" s="64" customFormat="1" ht="13.5" spans="5:5">
      <c r="E14680" s="126"/>
    </row>
    <row r="14681" s="64" customFormat="1" ht="13.5" spans="5:5">
      <c r="E14681" s="126"/>
    </row>
    <row r="14682" s="64" customFormat="1" ht="13.5" spans="5:5">
      <c r="E14682" s="126"/>
    </row>
    <row r="14683" s="64" customFormat="1" ht="13.5" spans="5:5">
      <c r="E14683" s="126"/>
    </row>
    <row r="14684" s="64" customFormat="1" ht="13.5" spans="5:5">
      <c r="E14684" s="126"/>
    </row>
    <row r="14685" s="64" customFormat="1" ht="13.5" spans="5:5">
      <c r="E14685" s="126"/>
    </row>
    <row r="14686" s="64" customFormat="1" ht="13.5" spans="5:5">
      <c r="E14686" s="126"/>
    </row>
    <row r="14687" s="64" customFormat="1" ht="13.5" spans="5:5">
      <c r="E14687" s="126"/>
    </row>
    <row r="14688" s="64" customFormat="1" ht="13.5" spans="5:5">
      <c r="E14688" s="126"/>
    </row>
    <row r="14689" s="64" customFormat="1" ht="13.5" spans="5:5">
      <c r="E14689" s="126"/>
    </row>
    <row r="14690" s="64" customFormat="1" ht="13.5" spans="5:5">
      <c r="E14690" s="126"/>
    </row>
    <row r="14691" s="64" customFormat="1" ht="13.5" spans="5:5">
      <c r="E14691" s="126"/>
    </row>
    <row r="14692" s="64" customFormat="1" ht="13.5" spans="5:5">
      <c r="E14692" s="126"/>
    </row>
    <row r="14693" s="64" customFormat="1" ht="13.5" spans="5:5">
      <c r="E14693" s="126"/>
    </row>
    <row r="14694" s="64" customFormat="1" ht="13.5" spans="5:5">
      <c r="E14694" s="126"/>
    </row>
    <row r="14695" s="64" customFormat="1" ht="13.5" spans="5:5">
      <c r="E14695" s="126"/>
    </row>
    <row r="14696" s="64" customFormat="1" ht="13.5" spans="5:5">
      <c r="E14696" s="126"/>
    </row>
    <row r="14697" s="64" customFormat="1" ht="13.5" spans="5:5">
      <c r="E14697" s="126"/>
    </row>
    <row r="14698" s="64" customFormat="1" ht="13.5" spans="5:5">
      <c r="E14698" s="126"/>
    </row>
    <row r="14699" s="64" customFormat="1" ht="13.5" spans="5:5">
      <c r="E14699" s="126"/>
    </row>
    <row r="14700" s="64" customFormat="1" ht="13.5" spans="5:5">
      <c r="E14700" s="126"/>
    </row>
    <row r="14701" s="64" customFormat="1" ht="13.5" spans="5:5">
      <c r="E14701" s="126"/>
    </row>
    <row r="14702" s="64" customFormat="1" ht="13.5" spans="5:5">
      <c r="E14702" s="126"/>
    </row>
    <row r="14703" s="64" customFormat="1" ht="13.5" spans="5:5">
      <c r="E14703" s="126"/>
    </row>
    <row r="14704" s="64" customFormat="1" ht="13.5" spans="5:5">
      <c r="E14704" s="126"/>
    </row>
    <row r="14705" s="64" customFormat="1" ht="13.5" spans="5:5">
      <c r="E14705" s="126"/>
    </row>
    <row r="14706" s="64" customFormat="1" ht="13.5" spans="5:5">
      <c r="E14706" s="126"/>
    </row>
    <row r="14707" s="64" customFormat="1" ht="13.5" spans="5:5">
      <c r="E14707" s="126"/>
    </row>
    <row r="14708" s="64" customFormat="1" ht="13.5" spans="5:5">
      <c r="E14708" s="126"/>
    </row>
    <row r="14709" s="64" customFormat="1" ht="13.5" spans="5:5">
      <c r="E14709" s="126"/>
    </row>
    <row r="14710" s="64" customFormat="1" ht="13.5" spans="5:5">
      <c r="E14710" s="126"/>
    </row>
    <row r="14711" s="64" customFormat="1" ht="13.5" spans="5:5">
      <c r="E14711" s="126"/>
    </row>
    <row r="14712" s="64" customFormat="1" ht="13.5" spans="5:5">
      <c r="E14712" s="126"/>
    </row>
    <row r="14713" s="64" customFormat="1" ht="13.5" spans="5:5">
      <c r="E14713" s="126"/>
    </row>
    <row r="14714" s="64" customFormat="1" ht="13.5" spans="5:5">
      <c r="E14714" s="126"/>
    </row>
    <row r="14715" s="64" customFormat="1" ht="13.5" spans="5:5">
      <c r="E14715" s="126"/>
    </row>
    <row r="14716" s="64" customFormat="1" ht="13.5" spans="5:5">
      <c r="E14716" s="126"/>
    </row>
    <row r="14717" s="64" customFormat="1" ht="13.5" spans="5:5">
      <c r="E14717" s="126"/>
    </row>
    <row r="14718" s="64" customFormat="1" ht="13.5" spans="5:5">
      <c r="E14718" s="126"/>
    </row>
    <row r="14719" s="64" customFormat="1" ht="13.5" spans="5:5">
      <c r="E14719" s="126"/>
    </row>
    <row r="14720" s="64" customFormat="1" ht="13.5" spans="5:5">
      <c r="E14720" s="126"/>
    </row>
    <row r="14721" s="64" customFormat="1" ht="13.5" spans="5:5">
      <c r="E14721" s="126"/>
    </row>
    <row r="14722" s="64" customFormat="1" ht="13.5" spans="5:5">
      <c r="E14722" s="126"/>
    </row>
    <row r="14723" s="64" customFormat="1" ht="13.5" spans="5:5">
      <c r="E14723" s="126"/>
    </row>
    <row r="14724" s="64" customFormat="1" ht="13.5" spans="5:5">
      <c r="E14724" s="126"/>
    </row>
    <row r="14725" s="64" customFormat="1" ht="13.5" spans="5:5">
      <c r="E14725" s="126"/>
    </row>
    <row r="14726" s="64" customFormat="1" ht="13.5" spans="5:5">
      <c r="E14726" s="126"/>
    </row>
    <row r="14727" s="64" customFormat="1" ht="13.5" spans="5:5">
      <c r="E14727" s="126"/>
    </row>
    <row r="14728" s="64" customFormat="1" ht="13.5" spans="5:5">
      <c r="E14728" s="126"/>
    </row>
    <row r="14729" s="64" customFormat="1" ht="13.5" spans="5:5">
      <c r="E14729" s="126"/>
    </row>
    <row r="14730" s="64" customFormat="1" ht="13.5" spans="5:5">
      <c r="E14730" s="126"/>
    </row>
    <row r="14731" s="64" customFormat="1" ht="13.5" spans="5:5">
      <c r="E14731" s="126"/>
    </row>
    <row r="14732" s="64" customFormat="1" ht="13.5" spans="5:5">
      <c r="E14732" s="126"/>
    </row>
    <row r="14733" s="64" customFormat="1" ht="13.5" spans="5:5">
      <c r="E14733" s="126"/>
    </row>
    <row r="14734" s="64" customFormat="1" ht="13.5" spans="5:5">
      <c r="E14734" s="126"/>
    </row>
    <row r="14735" s="64" customFormat="1" ht="13.5" spans="5:5">
      <c r="E14735" s="126"/>
    </row>
    <row r="14736" s="64" customFormat="1" ht="13.5" spans="5:5">
      <c r="E14736" s="126"/>
    </row>
    <row r="14737" s="64" customFormat="1" ht="13.5" spans="5:5">
      <c r="E14737" s="126"/>
    </row>
    <row r="14738" s="64" customFormat="1" ht="13.5" spans="5:5">
      <c r="E14738" s="126"/>
    </row>
    <row r="14739" s="64" customFormat="1" ht="13.5" spans="5:5">
      <c r="E14739" s="126"/>
    </row>
    <row r="14740" s="64" customFormat="1" ht="13.5" spans="5:5">
      <c r="E14740" s="126"/>
    </row>
    <row r="14741" s="64" customFormat="1" ht="13.5" spans="5:5">
      <c r="E14741" s="126"/>
    </row>
    <row r="14742" s="64" customFormat="1" ht="13.5" spans="5:5">
      <c r="E14742" s="126"/>
    </row>
    <row r="14743" s="64" customFormat="1" ht="13.5" spans="5:5">
      <c r="E14743" s="126"/>
    </row>
    <row r="14744" s="64" customFormat="1" ht="13.5" spans="5:5">
      <c r="E14744" s="126"/>
    </row>
    <row r="14745" s="64" customFormat="1" ht="13.5" spans="5:5">
      <c r="E14745" s="126"/>
    </row>
    <row r="14746" s="64" customFormat="1" ht="13.5" spans="5:5">
      <c r="E14746" s="126"/>
    </row>
    <row r="14747" s="64" customFormat="1" ht="13.5" spans="5:5">
      <c r="E14747" s="126"/>
    </row>
    <row r="14748" s="64" customFormat="1" ht="13.5" spans="5:5">
      <c r="E14748" s="126"/>
    </row>
    <row r="14749" s="64" customFormat="1" ht="13.5" spans="5:5">
      <c r="E14749" s="126"/>
    </row>
    <row r="14750" s="64" customFormat="1" ht="13.5" spans="5:5">
      <c r="E14750" s="126"/>
    </row>
    <row r="14751" s="64" customFormat="1" ht="13.5" spans="5:5">
      <c r="E14751" s="126"/>
    </row>
    <row r="14752" s="64" customFormat="1" ht="13.5" spans="5:5">
      <c r="E14752" s="126"/>
    </row>
    <row r="14753" s="64" customFormat="1" ht="13.5" spans="5:5">
      <c r="E14753" s="126"/>
    </row>
    <row r="14754" s="64" customFormat="1" ht="13.5" spans="5:5">
      <c r="E14754" s="126"/>
    </row>
    <row r="14755" s="64" customFormat="1" ht="13.5" spans="5:5">
      <c r="E14755" s="126"/>
    </row>
    <row r="14756" s="64" customFormat="1" ht="13.5" spans="5:5">
      <c r="E14756" s="126"/>
    </row>
    <row r="14757" s="64" customFormat="1" ht="13.5" spans="5:5">
      <c r="E14757" s="126"/>
    </row>
    <row r="14758" s="64" customFormat="1" ht="13.5" spans="5:5">
      <c r="E14758" s="126"/>
    </row>
    <row r="14759" s="64" customFormat="1" ht="13.5" spans="5:5">
      <c r="E14759" s="126"/>
    </row>
    <row r="14760" s="64" customFormat="1" ht="13.5" spans="5:5">
      <c r="E14760" s="126"/>
    </row>
    <row r="14761" s="64" customFormat="1" ht="13.5" spans="5:5">
      <c r="E14761" s="126"/>
    </row>
    <row r="14762" s="64" customFormat="1" ht="13.5" spans="5:5">
      <c r="E14762" s="126"/>
    </row>
    <row r="14763" s="64" customFormat="1" ht="13.5" spans="5:5">
      <c r="E14763" s="126"/>
    </row>
    <row r="14764" s="64" customFormat="1" ht="13.5" spans="5:5">
      <c r="E14764" s="126"/>
    </row>
    <row r="14765" s="64" customFormat="1" ht="13.5" spans="5:5">
      <c r="E14765" s="126"/>
    </row>
    <row r="14766" s="64" customFormat="1" ht="13.5" spans="5:5">
      <c r="E14766" s="126"/>
    </row>
    <row r="14767" s="64" customFormat="1" ht="13.5" spans="5:5">
      <c r="E14767" s="126"/>
    </row>
    <row r="14768" s="64" customFormat="1" ht="13.5" spans="5:5">
      <c r="E14768" s="126"/>
    </row>
    <row r="14769" s="64" customFormat="1" ht="13.5" spans="5:5">
      <c r="E14769" s="126"/>
    </row>
    <row r="14770" s="64" customFormat="1" ht="13.5" spans="5:5">
      <c r="E14770" s="126"/>
    </row>
    <row r="14771" s="64" customFormat="1" ht="13.5" spans="5:5">
      <c r="E14771" s="126"/>
    </row>
    <row r="14772" s="64" customFormat="1" ht="13.5" spans="5:5">
      <c r="E14772" s="126"/>
    </row>
    <row r="14773" s="64" customFormat="1" ht="13.5" spans="5:5">
      <c r="E14773" s="126"/>
    </row>
    <row r="14774" s="64" customFormat="1" ht="13.5" spans="5:5">
      <c r="E14774" s="126"/>
    </row>
    <row r="14775" s="64" customFormat="1" ht="13.5" spans="5:5">
      <c r="E14775" s="126"/>
    </row>
    <row r="14776" s="64" customFormat="1" ht="13.5" spans="5:5">
      <c r="E14776" s="126"/>
    </row>
    <row r="14777" s="64" customFormat="1" ht="13.5" spans="5:5">
      <c r="E14777" s="126"/>
    </row>
    <row r="14778" s="64" customFormat="1" ht="13.5" spans="5:5">
      <c r="E14778" s="126"/>
    </row>
    <row r="14779" s="64" customFormat="1" ht="13.5" spans="5:5">
      <c r="E14779" s="126"/>
    </row>
    <row r="14780" s="64" customFormat="1" ht="13.5" spans="5:5">
      <c r="E14780" s="126"/>
    </row>
    <row r="14781" s="64" customFormat="1" ht="13.5" spans="5:5">
      <c r="E14781" s="126"/>
    </row>
    <row r="14782" s="64" customFormat="1" ht="13.5" spans="5:5">
      <c r="E14782" s="126"/>
    </row>
    <row r="14783" s="64" customFormat="1" ht="13.5" spans="5:5">
      <c r="E14783" s="126"/>
    </row>
    <row r="14784" s="64" customFormat="1" ht="13.5" spans="5:5">
      <c r="E14784" s="126"/>
    </row>
    <row r="14785" s="64" customFormat="1" ht="13.5" spans="5:5">
      <c r="E14785" s="126"/>
    </row>
    <row r="14786" s="64" customFormat="1" ht="13.5" spans="5:5">
      <c r="E14786" s="126"/>
    </row>
    <row r="14787" s="64" customFormat="1" ht="13.5" spans="5:5">
      <c r="E14787" s="126"/>
    </row>
    <row r="14788" s="64" customFormat="1" ht="13.5" spans="5:5">
      <c r="E14788" s="126"/>
    </row>
    <row r="14789" s="64" customFormat="1" ht="13.5" spans="5:5">
      <c r="E14789" s="126"/>
    </row>
    <row r="14790" s="64" customFormat="1" ht="13.5" spans="5:5">
      <c r="E14790" s="126"/>
    </row>
    <row r="14791" s="64" customFormat="1" ht="13.5" spans="5:5">
      <c r="E14791" s="126"/>
    </row>
    <row r="14792" s="64" customFormat="1" ht="13.5" spans="5:5">
      <c r="E14792" s="126"/>
    </row>
    <row r="14793" s="64" customFormat="1" ht="13.5" spans="5:5">
      <c r="E14793" s="126"/>
    </row>
    <row r="14794" s="64" customFormat="1" ht="13.5" spans="5:5">
      <c r="E14794" s="126"/>
    </row>
    <row r="14795" s="64" customFormat="1" ht="13.5" spans="5:5">
      <c r="E14795" s="126"/>
    </row>
    <row r="14796" s="64" customFormat="1" ht="13.5" spans="5:5">
      <c r="E14796" s="126"/>
    </row>
    <row r="14797" s="64" customFormat="1" ht="13.5" spans="5:5">
      <c r="E14797" s="126"/>
    </row>
    <row r="14798" s="64" customFormat="1" ht="13.5" spans="5:5">
      <c r="E14798" s="126"/>
    </row>
    <row r="14799" s="64" customFormat="1" ht="13.5" spans="5:5">
      <c r="E14799" s="126"/>
    </row>
    <row r="14800" s="64" customFormat="1" ht="13.5" spans="5:5">
      <c r="E14800" s="126"/>
    </row>
    <row r="14801" s="64" customFormat="1" ht="13.5" spans="5:5">
      <c r="E14801" s="126"/>
    </row>
    <row r="14802" s="64" customFormat="1" ht="13.5" spans="5:5">
      <c r="E14802" s="126"/>
    </row>
    <row r="14803" s="64" customFormat="1" ht="13.5" spans="5:5">
      <c r="E14803" s="126"/>
    </row>
    <row r="14804" s="64" customFormat="1" ht="13.5" spans="5:5">
      <c r="E14804" s="126"/>
    </row>
    <row r="14805" s="64" customFormat="1" ht="13.5" spans="5:5">
      <c r="E14805" s="126"/>
    </row>
    <row r="14806" s="64" customFormat="1" ht="13.5" spans="5:5">
      <c r="E14806" s="126"/>
    </row>
    <row r="14807" s="64" customFormat="1" ht="13.5" spans="5:5">
      <c r="E14807" s="126"/>
    </row>
    <row r="14808" s="64" customFormat="1" ht="13.5" spans="5:5">
      <c r="E14808" s="126"/>
    </row>
    <row r="14809" s="64" customFormat="1" ht="13.5" spans="5:5">
      <c r="E14809" s="126"/>
    </row>
    <row r="14810" s="64" customFormat="1" ht="13.5" spans="5:5">
      <c r="E14810" s="126"/>
    </row>
    <row r="14811" s="64" customFormat="1" ht="13.5" spans="5:5">
      <c r="E14811" s="126"/>
    </row>
    <row r="14812" s="64" customFormat="1" ht="13.5" spans="5:5">
      <c r="E14812" s="126"/>
    </row>
    <row r="14813" s="64" customFormat="1" ht="13.5" spans="5:5">
      <c r="E14813" s="126"/>
    </row>
    <row r="14814" s="64" customFormat="1" ht="13.5" spans="5:5">
      <c r="E14814" s="126"/>
    </row>
    <row r="14815" s="64" customFormat="1" ht="13.5" spans="5:5">
      <c r="E14815" s="126"/>
    </row>
    <row r="14816" s="64" customFormat="1" ht="13.5" spans="5:5">
      <c r="E14816" s="126"/>
    </row>
    <row r="14817" s="64" customFormat="1" ht="13.5" spans="5:5">
      <c r="E14817" s="126"/>
    </row>
    <row r="14818" s="64" customFormat="1" ht="13.5" spans="5:5">
      <c r="E14818" s="126"/>
    </row>
    <row r="14819" s="64" customFormat="1" ht="13.5" spans="5:5">
      <c r="E14819" s="126"/>
    </row>
    <row r="14820" s="64" customFormat="1" ht="13.5" spans="5:5">
      <c r="E14820" s="126"/>
    </row>
    <row r="14821" s="64" customFormat="1" ht="13.5" spans="5:5">
      <c r="E14821" s="126"/>
    </row>
    <row r="14822" s="64" customFormat="1" ht="13.5" spans="5:5">
      <c r="E14822" s="126"/>
    </row>
    <row r="14823" s="64" customFormat="1" ht="13.5" spans="5:5">
      <c r="E14823" s="126"/>
    </row>
    <row r="14824" s="64" customFormat="1" ht="13.5" spans="5:5">
      <c r="E14824" s="126"/>
    </row>
    <row r="14825" s="64" customFormat="1" ht="13.5" spans="5:5">
      <c r="E14825" s="126"/>
    </row>
    <row r="14826" s="64" customFormat="1" ht="13.5" spans="5:5">
      <c r="E14826" s="126"/>
    </row>
    <row r="14827" s="64" customFormat="1" ht="13.5" spans="5:5">
      <c r="E14827" s="126"/>
    </row>
    <row r="14828" s="64" customFormat="1" ht="13.5" spans="5:5">
      <c r="E14828" s="126"/>
    </row>
    <row r="14829" s="64" customFormat="1" ht="13.5" spans="5:5">
      <c r="E14829" s="126"/>
    </row>
    <row r="14830" s="64" customFormat="1" ht="13.5" spans="5:5">
      <c r="E14830" s="126"/>
    </row>
    <row r="14831" s="64" customFormat="1" ht="13.5" spans="5:5">
      <c r="E14831" s="126"/>
    </row>
    <row r="14832" s="64" customFormat="1" ht="13.5" spans="5:5">
      <c r="E14832" s="126"/>
    </row>
    <row r="14833" s="64" customFormat="1" ht="13.5" spans="5:5">
      <c r="E14833" s="126"/>
    </row>
    <row r="14834" s="64" customFormat="1" ht="13.5" spans="5:5">
      <c r="E14834" s="126"/>
    </row>
    <row r="14835" s="64" customFormat="1" ht="13.5" spans="5:5">
      <c r="E14835" s="126"/>
    </row>
    <row r="14836" s="64" customFormat="1" ht="13.5" spans="5:5">
      <c r="E14836" s="126"/>
    </row>
    <row r="14837" s="64" customFormat="1" ht="13.5" spans="5:5">
      <c r="E14837" s="126"/>
    </row>
    <row r="14838" s="64" customFormat="1" ht="13.5" spans="5:5">
      <c r="E14838" s="126"/>
    </row>
    <row r="14839" s="64" customFormat="1" ht="13.5" spans="5:5">
      <c r="E14839" s="126"/>
    </row>
    <row r="14840" s="64" customFormat="1" ht="13.5" spans="5:5">
      <c r="E14840" s="126"/>
    </row>
    <row r="14841" s="64" customFormat="1" ht="13.5" spans="5:5">
      <c r="E14841" s="126"/>
    </row>
    <row r="14842" s="64" customFormat="1" ht="13.5" spans="5:5">
      <c r="E14842" s="126"/>
    </row>
    <row r="14843" s="64" customFormat="1" ht="13.5" spans="5:5">
      <c r="E14843" s="126"/>
    </row>
    <row r="14844" s="64" customFormat="1" ht="13.5" spans="5:5">
      <c r="E14844" s="126"/>
    </row>
    <row r="14845" s="64" customFormat="1" ht="13.5" spans="5:5">
      <c r="E14845" s="126"/>
    </row>
    <row r="14846" s="64" customFormat="1" ht="13.5" spans="5:5">
      <c r="E14846" s="126"/>
    </row>
    <row r="14847" s="64" customFormat="1" ht="13.5" spans="5:5">
      <c r="E14847" s="126"/>
    </row>
    <row r="14848" s="64" customFormat="1" ht="13.5" spans="5:5">
      <c r="E14848" s="126"/>
    </row>
    <row r="14849" s="64" customFormat="1" ht="13.5" spans="5:5">
      <c r="E14849" s="126"/>
    </row>
    <row r="14850" s="64" customFormat="1" ht="13.5" spans="5:5">
      <c r="E14850" s="126"/>
    </row>
    <row r="14851" s="64" customFormat="1" ht="13.5" spans="5:5">
      <c r="E14851" s="126"/>
    </row>
    <row r="14852" s="64" customFormat="1" ht="13.5" spans="5:5">
      <c r="E14852" s="126"/>
    </row>
    <row r="14853" s="64" customFormat="1" ht="13.5" spans="5:5">
      <c r="E14853" s="126"/>
    </row>
    <row r="14854" s="64" customFormat="1" ht="13.5" spans="5:5">
      <c r="E14854" s="126"/>
    </row>
    <row r="14855" s="64" customFormat="1" ht="13.5" spans="5:5">
      <c r="E14855" s="126"/>
    </row>
    <row r="14856" s="64" customFormat="1" ht="13.5" spans="5:5">
      <c r="E14856" s="126"/>
    </row>
    <row r="14857" s="64" customFormat="1" ht="13.5" spans="5:5">
      <c r="E14857" s="126"/>
    </row>
    <row r="14858" s="64" customFormat="1" ht="13.5" spans="5:5">
      <c r="E14858" s="126"/>
    </row>
    <row r="14859" s="64" customFormat="1" ht="13.5" spans="5:5">
      <c r="E14859" s="126"/>
    </row>
    <row r="14860" s="64" customFormat="1" ht="13.5" spans="5:5">
      <c r="E14860" s="126"/>
    </row>
    <row r="14861" s="64" customFormat="1" ht="13.5" spans="5:5">
      <c r="E14861" s="126"/>
    </row>
    <row r="14862" s="64" customFormat="1" ht="13.5" spans="5:5">
      <c r="E14862" s="126"/>
    </row>
    <row r="14863" s="64" customFormat="1" ht="13.5" spans="5:5">
      <c r="E14863" s="126"/>
    </row>
    <row r="14864" s="64" customFormat="1" ht="13.5" spans="5:5">
      <c r="E14864" s="126"/>
    </row>
    <row r="14865" s="64" customFormat="1" ht="13.5" spans="5:5">
      <c r="E14865" s="126"/>
    </row>
    <row r="14866" s="64" customFormat="1" ht="13.5" spans="5:5">
      <c r="E14866" s="126"/>
    </row>
    <row r="14867" s="64" customFormat="1" ht="13.5" spans="5:5">
      <c r="E14867" s="126"/>
    </row>
    <row r="14868" s="64" customFormat="1" ht="13.5" spans="5:5">
      <c r="E14868" s="126"/>
    </row>
    <row r="14869" s="64" customFormat="1" ht="13.5" spans="5:5">
      <c r="E14869" s="126"/>
    </row>
    <row r="14870" s="64" customFormat="1" ht="13.5" spans="5:5">
      <c r="E14870" s="126"/>
    </row>
    <row r="14871" s="64" customFormat="1" ht="13.5" spans="5:5">
      <c r="E14871" s="126"/>
    </row>
    <row r="14872" s="64" customFormat="1" ht="13.5" spans="5:5">
      <c r="E14872" s="126"/>
    </row>
    <row r="14873" s="64" customFormat="1" ht="13.5" spans="5:5">
      <c r="E14873" s="126"/>
    </row>
    <row r="14874" s="64" customFormat="1" ht="13.5" spans="5:5">
      <c r="E14874" s="126"/>
    </row>
    <row r="14875" s="64" customFormat="1" ht="13.5" spans="5:5">
      <c r="E14875" s="126"/>
    </row>
    <row r="14876" s="64" customFormat="1" ht="13.5" spans="5:5">
      <c r="E14876" s="126"/>
    </row>
    <row r="14877" s="64" customFormat="1" ht="13.5" spans="5:5">
      <c r="E14877" s="126"/>
    </row>
    <row r="14878" s="64" customFormat="1" ht="13.5" spans="5:5">
      <c r="E14878" s="126"/>
    </row>
    <row r="14879" s="64" customFormat="1" ht="13.5" spans="5:5">
      <c r="E14879" s="126"/>
    </row>
    <row r="14880" s="64" customFormat="1" ht="13.5" spans="5:5">
      <c r="E14880" s="126"/>
    </row>
    <row r="14881" s="64" customFormat="1" ht="13.5" spans="5:5">
      <c r="E14881" s="126"/>
    </row>
    <row r="14882" s="64" customFormat="1" ht="13.5" spans="5:5">
      <c r="E14882" s="126"/>
    </row>
    <row r="14883" s="64" customFormat="1" ht="13.5" spans="5:5">
      <c r="E14883" s="126"/>
    </row>
    <row r="14884" s="64" customFormat="1" ht="13.5" spans="5:5">
      <c r="E14884" s="126"/>
    </row>
    <row r="14885" s="64" customFormat="1" ht="13.5" spans="5:5">
      <c r="E14885" s="126"/>
    </row>
    <row r="14886" s="64" customFormat="1" ht="13.5" spans="5:5">
      <c r="E14886" s="126"/>
    </row>
    <row r="14887" s="64" customFormat="1" ht="13.5" spans="5:5">
      <c r="E14887" s="126"/>
    </row>
    <row r="14888" s="64" customFormat="1" ht="13.5" spans="5:5">
      <c r="E14888" s="126"/>
    </row>
    <row r="14889" s="64" customFormat="1" ht="13.5" spans="5:5">
      <c r="E14889" s="126"/>
    </row>
    <row r="14890" s="64" customFormat="1" ht="13.5" spans="5:5">
      <c r="E14890" s="126"/>
    </row>
    <row r="14891" s="64" customFormat="1" ht="13.5" spans="5:5">
      <c r="E14891" s="126"/>
    </row>
    <row r="14892" s="64" customFormat="1" ht="13.5" spans="5:5">
      <c r="E14892" s="126"/>
    </row>
    <row r="14893" s="64" customFormat="1" ht="13.5" spans="5:5">
      <c r="E14893" s="126"/>
    </row>
    <row r="14894" s="64" customFormat="1" ht="13.5" spans="5:5">
      <c r="E14894" s="126"/>
    </row>
    <row r="14895" s="64" customFormat="1" ht="13.5" spans="5:5">
      <c r="E14895" s="126"/>
    </row>
    <row r="14896" s="64" customFormat="1" ht="13.5" spans="5:5">
      <c r="E14896" s="126"/>
    </row>
    <row r="14897" s="64" customFormat="1" ht="13.5" spans="5:5">
      <c r="E14897" s="126"/>
    </row>
    <row r="14898" s="64" customFormat="1" ht="13.5" spans="5:5">
      <c r="E14898" s="126"/>
    </row>
    <row r="14899" s="64" customFormat="1" ht="13.5" spans="5:5">
      <c r="E14899" s="126"/>
    </row>
    <row r="14900" s="64" customFormat="1" ht="13.5" spans="5:5">
      <c r="E14900" s="126"/>
    </row>
    <row r="14901" s="64" customFormat="1" ht="13.5" spans="5:5">
      <c r="E14901" s="126"/>
    </row>
    <row r="14902" s="64" customFormat="1" ht="13.5" spans="5:5">
      <c r="E14902" s="126"/>
    </row>
    <row r="14903" s="64" customFormat="1" ht="13.5" spans="5:5">
      <c r="E14903" s="126"/>
    </row>
    <row r="14904" s="64" customFormat="1" ht="13.5" spans="5:5">
      <c r="E14904" s="126"/>
    </row>
    <row r="14905" s="64" customFormat="1" ht="13.5" spans="5:5">
      <c r="E14905" s="126"/>
    </row>
    <row r="14906" s="64" customFormat="1" ht="13.5" spans="5:5">
      <c r="E14906" s="126"/>
    </row>
    <row r="14907" s="64" customFormat="1" ht="13.5" spans="5:5">
      <c r="E14907" s="126"/>
    </row>
    <row r="14908" s="64" customFormat="1" ht="13.5" spans="5:5">
      <c r="E14908" s="126"/>
    </row>
    <row r="14909" s="64" customFormat="1" ht="13.5" spans="5:5">
      <c r="E14909" s="126"/>
    </row>
    <row r="14910" s="64" customFormat="1" ht="13.5" spans="5:5">
      <c r="E14910" s="126"/>
    </row>
    <row r="14911" s="64" customFormat="1" ht="13.5" spans="5:5">
      <c r="E14911" s="126"/>
    </row>
    <row r="14912" s="64" customFormat="1" ht="13.5" spans="5:5">
      <c r="E14912" s="126"/>
    </row>
    <row r="14913" s="64" customFormat="1" ht="13.5" spans="5:5">
      <c r="E14913" s="126"/>
    </row>
    <row r="14914" s="64" customFormat="1" ht="13.5" spans="5:5">
      <c r="E14914" s="126"/>
    </row>
    <row r="14915" s="64" customFormat="1" ht="13.5" spans="5:5">
      <c r="E14915" s="126"/>
    </row>
    <row r="14916" s="64" customFormat="1" ht="13.5" spans="5:5">
      <c r="E14916" s="126"/>
    </row>
    <row r="14917" s="64" customFormat="1" ht="13.5" spans="5:5">
      <c r="E14917" s="126"/>
    </row>
    <row r="14918" s="64" customFormat="1" ht="13.5" spans="5:5">
      <c r="E14918" s="126"/>
    </row>
    <row r="14919" s="64" customFormat="1" ht="13.5" spans="5:5">
      <c r="E14919" s="126"/>
    </row>
    <row r="14920" s="64" customFormat="1" ht="13.5" spans="5:5">
      <c r="E14920" s="126"/>
    </row>
    <row r="14921" s="64" customFormat="1" ht="13.5" spans="5:5">
      <c r="E14921" s="126"/>
    </row>
    <row r="14922" s="64" customFormat="1" ht="13.5" spans="5:5">
      <c r="E14922" s="126"/>
    </row>
    <row r="14923" s="64" customFormat="1" ht="13.5" spans="5:5">
      <c r="E14923" s="126"/>
    </row>
    <row r="14924" s="64" customFormat="1" ht="13.5" spans="5:5">
      <c r="E14924" s="126"/>
    </row>
    <row r="14925" s="64" customFormat="1" ht="13.5" spans="5:5">
      <c r="E14925" s="126"/>
    </row>
    <row r="14926" s="64" customFormat="1" ht="13.5" spans="5:5">
      <c r="E14926" s="126"/>
    </row>
    <row r="14927" s="64" customFormat="1" ht="13.5" spans="5:5">
      <c r="E14927" s="126"/>
    </row>
    <row r="14928" s="64" customFormat="1" ht="13.5" spans="5:5">
      <c r="E14928" s="126"/>
    </row>
    <row r="14929" s="64" customFormat="1" ht="13.5" spans="5:5">
      <c r="E14929" s="126"/>
    </row>
    <row r="14930" s="64" customFormat="1" ht="13.5" spans="5:5">
      <c r="E14930" s="126"/>
    </row>
    <row r="14931" s="64" customFormat="1" ht="13.5" spans="5:5">
      <c r="E14931" s="126"/>
    </row>
    <row r="14932" s="64" customFormat="1" ht="13.5" spans="5:5">
      <c r="E14932" s="126"/>
    </row>
    <row r="14933" s="64" customFormat="1" ht="13.5" spans="5:5">
      <c r="E14933" s="126"/>
    </row>
    <row r="14934" s="64" customFormat="1" ht="13.5" spans="5:5">
      <c r="E14934" s="126"/>
    </row>
    <row r="14935" s="64" customFormat="1" ht="13.5" spans="5:5">
      <c r="E14935" s="126"/>
    </row>
    <row r="14936" s="64" customFormat="1" ht="13.5" spans="5:5">
      <c r="E14936" s="126"/>
    </row>
    <row r="14937" s="64" customFormat="1" ht="13.5" spans="5:5">
      <c r="E14937" s="126"/>
    </row>
    <row r="14938" s="64" customFormat="1" ht="13.5" spans="5:5">
      <c r="E14938" s="126"/>
    </row>
    <row r="14939" s="64" customFormat="1" ht="13.5" spans="5:5">
      <c r="E14939" s="126"/>
    </row>
    <row r="14940" s="64" customFormat="1" ht="13.5" spans="5:5">
      <c r="E14940" s="126"/>
    </row>
    <row r="14941" s="64" customFormat="1" ht="13.5" spans="5:5">
      <c r="E14941" s="126"/>
    </row>
    <row r="14942" s="64" customFormat="1" ht="13.5" spans="5:5">
      <c r="E14942" s="126"/>
    </row>
    <row r="14943" s="64" customFormat="1" ht="13.5" spans="5:5">
      <c r="E14943" s="126"/>
    </row>
    <row r="14944" s="64" customFormat="1" ht="13.5" spans="5:5">
      <c r="E14944" s="126"/>
    </row>
    <row r="14945" s="64" customFormat="1" ht="13.5" spans="5:5">
      <c r="E14945" s="126"/>
    </row>
    <row r="14946" s="64" customFormat="1" ht="13.5" spans="5:5">
      <c r="E14946" s="126"/>
    </row>
    <row r="14947" s="64" customFormat="1" ht="13.5" spans="5:5">
      <c r="E14947" s="126"/>
    </row>
    <row r="14948" s="64" customFormat="1" ht="13.5" spans="5:5">
      <c r="E14948" s="126"/>
    </row>
    <row r="14949" s="64" customFormat="1" ht="13.5" spans="5:5">
      <c r="E14949" s="126"/>
    </row>
    <row r="14950" s="64" customFormat="1" ht="13.5" spans="5:5">
      <c r="E14950" s="126"/>
    </row>
    <row r="14951" s="64" customFormat="1" ht="13.5" spans="5:5">
      <c r="E14951" s="126"/>
    </row>
    <row r="14952" s="64" customFormat="1" ht="13.5" spans="5:5">
      <c r="E14952" s="126"/>
    </row>
    <row r="14953" s="64" customFormat="1" ht="13.5" spans="5:5">
      <c r="E14953" s="126"/>
    </row>
    <row r="14954" s="64" customFormat="1" ht="13.5" spans="5:5">
      <c r="E14954" s="126"/>
    </row>
    <row r="14955" s="64" customFormat="1" ht="13.5" spans="5:5">
      <c r="E14955" s="126"/>
    </row>
    <row r="14956" s="64" customFormat="1" ht="13.5" spans="5:5">
      <c r="E14956" s="126"/>
    </row>
    <row r="14957" s="64" customFormat="1" ht="13.5" spans="5:5">
      <c r="E14957" s="126"/>
    </row>
    <row r="14958" s="64" customFormat="1" ht="13.5" spans="5:5">
      <c r="E14958" s="126"/>
    </row>
    <row r="14959" s="64" customFormat="1" ht="13.5" spans="5:5">
      <c r="E14959" s="126"/>
    </row>
    <row r="14960" s="64" customFormat="1" ht="13.5" spans="5:5">
      <c r="E14960" s="126"/>
    </row>
    <row r="14961" s="64" customFormat="1" ht="13.5" spans="5:5">
      <c r="E14961" s="126"/>
    </row>
    <row r="14962" s="64" customFormat="1" ht="13.5" spans="5:5">
      <c r="E14962" s="126"/>
    </row>
    <row r="14963" s="64" customFormat="1" ht="13.5" spans="5:5">
      <c r="E14963" s="126"/>
    </row>
    <row r="14964" s="64" customFormat="1" ht="13.5" spans="5:5">
      <c r="E14964" s="126"/>
    </row>
    <row r="14965" s="64" customFormat="1" ht="13.5" spans="5:5">
      <c r="E14965" s="126"/>
    </row>
    <row r="14966" s="64" customFormat="1" ht="13.5" spans="5:5">
      <c r="E14966" s="126"/>
    </row>
    <row r="14967" s="64" customFormat="1" ht="13.5" spans="5:5">
      <c r="E14967" s="126"/>
    </row>
    <row r="14968" s="64" customFormat="1" ht="13.5" spans="5:5">
      <c r="E14968" s="126"/>
    </row>
    <row r="14969" s="64" customFormat="1" ht="13.5" spans="5:5">
      <c r="E14969" s="126"/>
    </row>
    <row r="14970" s="64" customFormat="1" ht="13.5" spans="5:5">
      <c r="E14970" s="126"/>
    </row>
    <row r="14971" s="64" customFormat="1" ht="13.5" spans="5:5">
      <c r="E14971" s="126"/>
    </row>
    <row r="14972" s="64" customFormat="1" ht="13.5" spans="5:5">
      <c r="E14972" s="126"/>
    </row>
    <row r="14973" s="64" customFormat="1" ht="13.5" spans="5:5">
      <c r="E14973" s="126"/>
    </row>
    <row r="14974" s="64" customFormat="1" ht="13.5" spans="5:5">
      <c r="E14974" s="126"/>
    </row>
    <row r="14975" s="64" customFormat="1" ht="13.5" spans="5:5">
      <c r="E14975" s="126"/>
    </row>
    <row r="14976" s="64" customFormat="1" ht="13.5" spans="5:5">
      <c r="E14976" s="126"/>
    </row>
    <row r="14977" s="64" customFormat="1" ht="13.5" spans="5:5">
      <c r="E14977" s="126"/>
    </row>
    <row r="14978" s="64" customFormat="1" ht="13.5" spans="5:5">
      <c r="E14978" s="126"/>
    </row>
    <row r="14979" s="64" customFormat="1" ht="13.5" spans="5:5">
      <c r="E14979" s="126"/>
    </row>
    <row r="14980" s="64" customFormat="1" ht="13.5" spans="5:5">
      <c r="E14980" s="126"/>
    </row>
    <row r="14981" s="64" customFormat="1" ht="13.5" spans="5:5">
      <c r="E14981" s="126"/>
    </row>
    <row r="14982" s="64" customFormat="1" ht="13.5" spans="5:5">
      <c r="E14982" s="126"/>
    </row>
    <row r="14983" s="64" customFormat="1" ht="13.5" spans="5:5">
      <c r="E14983" s="126"/>
    </row>
    <row r="14984" s="64" customFormat="1" ht="13.5" spans="5:5">
      <c r="E14984" s="126"/>
    </row>
    <row r="14985" s="64" customFormat="1" ht="13.5" spans="5:5">
      <c r="E14985" s="126"/>
    </row>
    <row r="14986" s="64" customFormat="1" ht="13.5" spans="5:5">
      <c r="E14986" s="126"/>
    </row>
    <row r="14987" s="64" customFormat="1" ht="13.5" spans="5:5">
      <c r="E14987" s="126"/>
    </row>
    <row r="14988" s="64" customFormat="1" ht="13.5" spans="5:5">
      <c r="E14988" s="126"/>
    </row>
    <row r="14989" s="64" customFormat="1" ht="13.5" spans="5:5">
      <c r="E14989" s="126"/>
    </row>
    <row r="14990" s="64" customFormat="1" ht="13.5" spans="5:5">
      <c r="E14990" s="126"/>
    </row>
    <row r="14991" s="64" customFormat="1" ht="13.5" spans="5:5">
      <c r="E14991" s="126"/>
    </row>
    <row r="14992" s="64" customFormat="1" ht="13.5" spans="5:5">
      <c r="E14992" s="126"/>
    </row>
    <row r="14993" s="64" customFormat="1" ht="13.5" spans="5:5">
      <c r="E14993" s="126"/>
    </row>
    <row r="14994" s="64" customFormat="1" ht="13.5" spans="5:5">
      <c r="E14994" s="126"/>
    </row>
    <row r="14995" s="64" customFormat="1" ht="13.5" spans="5:5">
      <c r="E14995" s="126"/>
    </row>
    <row r="14996" s="64" customFormat="1" ht="13.5" spans="5:5">
      <c r="E14996" s="126"/>
    </row>
    <row r="14997" s="64" customFormat="1" ht="13.5" spans="5:5">
      <c r="E14997" s="126"/>
    </row>
    <row r="14998" s="64" customFormat="1" ht="13.5" spans="5:5">
      <c r="E14998" s="126"/>
    </row>
    <row r="14999" s="64" customFormat="1" ht="13.5" spans="5:5">
      <c r="E14999" s="126"/>
    </row>
    <row r="15000" s="64" customFormat="1" ht="13.5" spans="5:5">
      <c r="E15000" s="126"/>
    </row>
    <row r="15001" s="64" customFormat="1" ht="13.5" spans="5:5">
      <c r="E15001" s="126"/>
    </row>
    <row r="15002" s="64" customFormat="1" ht="13.5" spans="5:5">
      <c r="E15002" s="126"/>
    </row>
    <row r="15003" s="64" customFormat="1" ht="13.5" spans="5:5">
      <c r="E15003" s="126"/>
    </row>
    <row r="15004" s="64" customFormat="1" ht="13.5" spans="5:5">
      <c r="E15004" s="126"/>
    </row>
    <row r="15005" s="64" customFormat="1" ht="13.5" spans="5:5">
      <c r="E15005" s="126"/>
    </row>
    <row r="15006" s="64" customFormat="1" ht="13.5" spans="5:5">
      <c r="E15006" s="126"/>
    </row>
    <row r="15007" s="64" customFormat="1" ht="13.5" spans="5:5">
      <c r="E15007" s="126"/>
    </row>
    <row r="15008" s="64" customFormat="1" ht="13.5" spans="5:5">
      <c r="E15008" s="126"/>
    </row>
    <row r="15009" s="64" customFormat="1" ht="13.5" spans="5:5">
      <c r="E15009" s="126"/>
    </row>
    <row r="15010" s="64" customFormat="1" ht="13.5" spans="5:5">
      <c r="E15010" s="126"/>
    </row>
    <row r="15011" s="64" customFormat="1" ht="13.5" spans="5:5">
      <c r="E15011" s="126"/>
    </row>
    <row r="15012" s="64" customFormat="1" ht="13.5" spans="5:5">
      <c r="E15012" s="126"/>
    </row>
    <row r="15013" s="64" customFormat="1" ht="13.5" spans="5:5">
      <c r="E15013" s="126"/>
    </row>
    <row r="15014" s="64" customFormat="1" ht="13.5" spans="5:5">
      <c r="E15014" s="126"/>
    </row>
    <row r="15015" s="64" customFormat="1" ht="13.5" spans="5:5">
      <c r="E15015" s="126"/>
    </row>
    <row r="15016" s="64" customFormat="1" ht="13.5" spans="5:5">
      <c r="E15016" s="126"/>
    </row>
    <row r="15017" s="64" customFormat="1" ht="13.5" spans="5:5">
      <c r="E15017" s="126"/>
    </row>
    <row r="15018" s="64" customFormat="1" ht="13.5" spans="5:5">
      <c r="E15018" s="126"/>
    </row>
    <row r="15019" s="64" customFormat="1" ht="13.5" spans="5:5">
      <c r="E15019" s="126"/>
    </row>
    <row r="15020" s="64" customFormat="1" ht="13.5" spans="5:5">
      <c r="E15020" s="126"/>
    </row>
    <row r="15021" s="64" customFormat="1" ht="13.5" spans="5:5">
      <c r="E15021" s="126"/>
    </row>
    <row r="15022" s="64" customFormat="1" ht="13.5" spans="5:5">
      <c r="E15022" s="126"/>
    </row>
    <row r="15023" s="64" customFormat="1" ht="13.5" spans="5:5">
      <c r="E15023" s="126"/>
    </row>
    <row r="15024" s="64" customFormat="1" ht="13.5" spans="5:5">
      <c r="E15024" s="126"/>
    </row>
    <row r="15025" s="64" customFormat="1" ht="13.5" spans="5:5">
      <c r="E15025" s="126"/>
    </row>
    <row r="15026" s="64" customFormat="1" ht="13.5" spans="5:5">
      <c r="E15026" s="126"/>
    </row>
    <row r="15027" s="64" customFormat="1" ht="13.5" spans="5:5">
      <c r="E15027" s="126"/>
    </row>
    <row r="15028" s="64" customFormat="1" ht="13.5" spans="5:5">
      <c r="E15028" s="126"/>
    </row>
    <row r="15029" s="64" customFormat="1" ht="13.5" spans="5:5">
      <c r="E15029" s="126"/>
    </row>
    <row r="15030" s="64" customFormat="1" ht="13.5" spans="5:5">
      <c r="E15030" s="126"/>
    </row>
    <row r="15031" s="64" customFormat="1" ht="13.5" spans="5:5">
      <c r="E15031" s="126"/>
    </row>
    <row r="15032" s="64" customFormat="1" ht="13.5" spans="5:5">
      <c r="E15032" s="126"/>
    </row>
    <row r="15033" s="64" customFormat="1" ht="13.5" spans="5:5">
      <c r="E15033" s="126"/>
    </row>
    <row r="15034" s="64" customFormat="1" ht="13.5" spans="5:5">
      <c r="E15034" s="126"/>
    </row>
    <row r="15035" s="64" customFormat="1" ht="13.5" spans="5:5">
      <c r="E15035" s="126"/>
    </row>
    <row r="15036" s="64" customFormat="1" ht="13.5" spans="5:5">
      <c r="E15036" s="126"/>
    </row>
    <row r="15037" s="64" customFormat="1" ht="13.5" spans="5:5">
      <c r="E15037" s="126"/>
    </row>
    <row r="15038" s="64" customFormat="1" ht="13.5" spans="5:5">
      <c r="E15038" s="126"/>
    </row>
    <row r="15039" s="64" customFormat="1" ht="13.5" spans="5:5">
      <c r="E15039" s="126"/>
    </row>
    <row r="15040" s="64" customFormat="1" ht="13.5" spans="5:5">
      <c r="E15040" s="126"/>
    </row>
    <row r="15041" s="64" customFormat="1" ht="13.5" spans="5:5">
      <c r="E15041" s="126"/>
    </row>
    <row r="15042" s="64" customFormat="1" ht="13.5" spans="5:5">
      <c r="E15042" s="126"/>
    </row>
    <row r="15043" s="64" customFormat="1" ht="13.5" spans="5:5">
      <c r="E15043" s="126"/>
    </row>
    <row r="15044" s="64" customFormat="1" ht="13.5" spans="5:5">
      <c r="E15044" s="126"/>
    </row>
    <row r="15045" s="64" customFormat="1" ht="13.5" spans="5:5">
      <c r="E15045" s="126"/>
    </row>
    <row r="15046" s="64" customFormat="1" ht="13.5" spans="5:5">
      <c r="E15046" s="126"/>
    </row>
    <row r="15047" s="64" customFormat="1" ht="13.5" spans="5:5">
      <c r="E15047" s="126"/>
    </row>
    <row r="15048" s="64" customFormat="1" ht="13.5" spans="5:5">
      <c r="E15048" s="126"/>
    </row>
    <row r="15049" s="64" customFormat="1" ht="13.5" spans="5:5">
      <c r="E15049" s="126"/>
    </row>
    <row r="15050" s="64" customFormat="1" ht="13.5" spans="5:5">
      <c r="E15050" s="126"/>
    </row>
    <row r="15051" s="64" customFormat="1" ht="13.5" spans="5:5">
      <c r="E15051" s="126"/>
    </row>
    <row r="15052" s="64" customFormat="1" ht="13.5" spans="5:5">
      <c r="E15052" s="126"/>
    </row>
    <row r="15053" s="64" customFormat="1" ht="13.5" spans="5:5">
      <c r="E15053" s="126"/>
    </row>
    <row r="15054" s="64" customFormat="1" ht="13.5" spans="5:5">
      <c r="E15054" s="126"/>
    </row>
    <row r="15055" s="64" customFormat="1" ht="13.5" spans="5:5">
      <c r="E15055" s="126"/>
    </row>
    <row r="15056" s="64" customFormat="1" ht="13.5" spans="5:5">
      <c r="E15056" s="126"/>
    </row>
    <row r="15057" s="64" customFormat="1" ht="13.5" spans="5:5">
      <c r="E15057" s="126"/>
    </row>
    <row r="15058" s="64" customFormat="1" ht="13.5" spans="5:5">
      <c r="E15058" s="126"/>
    </row>
    <row r="15059" s="64" customFormat="1" ht="13.5" spans="5:5">
      <c r="E15059" s="126"/>
    </row>
    <row r="15060" s="64" customFormat="1" ht="13.5" spans="5:5">
      <c r="E15060" s="126"/>
    </row>
    <row r="15061" s="64" customFormat="1" ht="13.5" spans="5:5">
      <c r="E15061" s="126"/>
    </row>
    <row r="15062" s="64" customFormat="1" ht="13.5" spans="5:5">
      <c r="E15062" s="126"/>
    </row>
    <row r="15063" s="64" customFormat="1" ht="13.5" spans="5:5">
      <c r="E15063" s="126"/>
    </row>
    <row r="15064" s="64" customFormat="1" ht="13.5" spans="5:5">
      <c r="E15064" s="126"/>
    </row>
    <row r="15065" s="64" customFormat="1" ht="13.5" spans="5:5">
      <c r="E15065" s="126"/>
    </row>
    <row r="15066" s="64" customFormat="1" ht="13.5" spans="5:5">
      <c r="E15066" s="126"/>
    </row>
    <row r="15067" s="64" customFormat="1" ht="13.5" spans="5:5">
      <c r="E15067" s="126"/>
    </row>
    <row r="15068" s="64" customFormat="1" ht="13.5" spans="5:5">
      <c r="E15068" s="126"/>
    </row>
    <row r="15069" s="64" customFormat="1" ht="13.5" spans="5:5">
      <c r="E15069" s="126"/>
    </row>
    <row r="15070" s="64" customFormat="1" ht="13.5" spans="5:5">
      <c r="E15070" s="126"/>
    </row>
    <row r="15071" s="64" customFormat="1" ht="13.5" spans="5:5">
      <c r="E15071" s="126"/>
    </row>
    <row r="15072" s="64" customFormat="1" ht="13.5" spans="5:5">
      <c r="E15072" s="126"/>
    </row>
    <row r="15073" s="64" customFormat="1" ht="13.5" spans="5:5">
      <c r="E15073" s="126"/>
    </row>
    <row r="15074" s="64" customFormat="1" ht="13.5" spans="5:5">
      <c r="E15074" s="126"/>
    </row>
    <row r="15075" s="64" customFormat="1" ht="13.5" spans="5:5">
      <c r="E15075" s="126"/>
    </row>
    <row r="15076" s="64" customFormat="1" ht="13.5" spans="5:5">
      <c r="E15076" s="126"/>
    </row>
    <row r="15077" s="64" customFormat="1" ht="13.5" spans="5:5">
      <c r="E15077" s="126"/>
    </row>
    <row r="15078" s="64" customFormat="1" ht="13.5" spans="5:5">
      <c r="E15078" s="126"/>
    </row>
    <row r="15079" s="64" customFormat="1" ht="13.5" spans="5:5">
      <c r="E15079" s="126"/>
    </row>
    <row r="15080" s="64" customFormat="1" ht="13.5" spans="5:5">
      <c r="E15080" s="126"/>
    </row>
    <row r="15081" s="64" customFormat="1" ht="13.5" spans="5:5">
      <c r="E15081" s="126"/>
    </row>
    <row r="15082" s="64" customFormat="1" ht="13.5" spans="5:5">
      <c r="E15082" s="126"/>
    </row>
    <row r="15083" s="64" customFormat="1" ht="13.5" spans="5:5">
      <c r="E15083" s="126"/>
    </row>
    <row r="15084" s="64" customFormat="1" ht="13.5" spans="5:5">
      <c r="E15084" s="126"/>
    </row>
    <row r="15085" s="64" customFormat="1" ht="13.5" spans="5:5">
      <c r="E15085" s="126"/>
    </row>
    <row r="15086" s="64" customFormat="1" ht="13.5" spans="5:5">
      <c r="E15086" s="126"/>
    </row>
    <row r="15087" s="64" customFormat="1" ht="13.5" spans="5:5">
      <c r="E15087" s="126"/>
    </row>
    <row r="15088" s="64" customFormat="1" ht="13.5" spans="5:5">
      <c r="E15088" s="126"/>
    </row>
    <row r="15089" s="64" customFormat="1" ht="13.5" spans="5:5">
      <c r="E15089" s="126"/>
    </row>
    <row r="15090" s="64" customFormat="1" ht="13.5" spans="5:5">
      <c r="E15090" s="126"/>
    </row>
    <row r="15091" s="64" customFormat="1" ht="13.5" spans="5:5">
      <c r="E15091" s="126"/>
    </row>
    <row r="15092" s="64" customFormat="1" ht="13.5" spans="5:5">
      <c r="E15092" s="126"/>
    </row>
    <row r="15093" s="64" customFormat="1" ht="13.5" spans="5:5">
      <c r="E15093" s="126"/>
    </row>
    <row r="15094" s="64" customFormat="1" ht="13.5" spans="5:5">
      <c r="E15094" s="126"/>
    </row>
    <row r="15095" s="64" customFormat="1" ht="13.5" spans="5:5">
      <c r="E15095" s="126"/>
    </row>
    <row r="15096" s="64" customFormat="1" ht="13.5" spans="5:5">
      <c r="E15096" s="126"/>
    </row>
    <row r="15097" s="64" customFormat="1" ht="13.5" spans="5:5">
      <c r="E15097" s="126"/>
    </row>
    <row r="15098" s="64" customFormat="1" ht="13.5" spans="5:5">
      <c r="E15098" s="126"/>
    </row>
    <row r="15099" s="64" customFormat="1" ht="13.5" spans="5:5">
      <c r="E15099" s="126"/>
    </row>
    <row r="15100" s="64" customFormat="1" ht="13.5" spans="5:5">
      <c r="E15100" s="126"/>
    </row>
    <row r="15101" s="64" customFormat="1" ht="13.5" spans="5:5">
      <c r="E15101" s="126"/>
    </row>
    <row r="15102" s="64" customFormat="1" ht="13.5" spans="5:5">
      <c r="E15102" s="126"/>
    </row>
    <row r="15103" s="64" customFormat="1" ht="13.5" spans="5:5">
      <c r="E15103" s="126"/>
    </row>
    <row r="15104" s="64" customFormat="1" ht="13.5" spans="5:5">
      <c r="E15104" s="126"/>
    </row>
    <row r="15105" s="64" customFormat="1" ht="13.5" spans="5:5">
      <c r="E15105" s="126"/>
    </row>
    <row r="15106" s="64" customFormat="1" ht="13.5" spans="5:5">
      <c r="E15106" s="126"/>
    </row>
    <row r="15107" s="64" customFormat="1" ht="13.5" spans="5:5">
      <c r="E15107" s="126"/>
    </row>
    <row r="15108" s="64" customFormat="1" ht="13.5" spans="5:5">
      <c r="E15108" s="126"/>
    </row>
    <row r="15109" s="64" customFormat="1" ht="13.5" spans="5:5">
      <c r="E15109" s="126"/>
    </row>
    <row r="15110" s="64" customFormat="1" ht="13.5" spans="5:5">
      <c r="E15110" s="126"/>
    </row>
    <row r="15111" s="64" customFormat="1" ht="13.5" spans="5:5">
      <c r="E15111" s="126"/>
    </row>
    <row r="15112" s="64" customFormat="1" ht="13.5" spans="5:5">
      <c r="E15112" s="126"/>
    </row>
    <row r="15113" s="64" customFormat="1" ht="13.5" spans="5:5">
      <c r="E15113" s="126"/>
    </row>
    <row r="15114" s="64" customFormat="1" ht="13.5" spans="5:5">
      <c r="E15114" s="126"/>
    </row>
    <row r="15115" s="64" customFormat="1" ht="13.5" spans="5:5">
      <c r="E15115" s="126"/>
    </row>
    <row r="15116" s="64" customFormat="1" ht="13.5" spans="5:5">
      <c r="E15116" s="126"/>
    </row>
    <row r="15117" s="64" customFormat="1" ht="13.5" spans="5:5">
      <c r="E15117" s="126"/>
    </row>
    <row r="15118" s="64" customFormat="1" ht="13.5" spans="5:5">
      <c r="E15118" s="126"/>
    </row>
    <row r="15119" s="64" customFormat="1" ht="13.5" spans="5:5">
      <c r="E15119" s="126"/>
    </row>
    <row r="15120" s="64" customFormat="1" ht="13.5" spans="5:5">
      <c r="E15120" s="126"/>
    </row>
    <row r="15121" s="64" customFormat="1" ht="13.5" spans="5:5">
      <c r="E15121" s="126"/>
    </row>
    <row r="15122" s="64" customFormat="1" ht="13.5" spans="5:5">
      <c r="E15122" s="126"/>
    </row>
    <row r="15123" s="64" customFormat="1" ht="13.5" spans="5:5">
      <c r="E15123" s="126"/>
    </row>
    <row r="15124" s="64" customFormat="1" ht="13.5" spans="5:5">
      <c r="E15124" s="126"/>
    </row>
    <row r="15125" s="64" customFormat="1" ht="13.5" spans="5:5">
      <c r="E15125" s="126"/>
    </row>
    <row r="15126" s="64" customFormat="1" ht="13.5" spans="5:5">
      <c r="E15126" s="126"/>
    </row>
    <row r="15127" s="64" customFormat="1" ht="13.5" spans="5:5">
      <c r="E15127" s="126"/>
    </row>
    <row r="15128" s="64" customFormat="1" ht="13.5" spans="5:5">
      <c r="E15128" s="126"/>
    </row>
    <row r="15129" s="64" customFormat="1" ht="13.5" spans="5:5">
      <c r="E15129" s="126"/>
    </row>
    <row r="15130" s="64" customFormat="1" ht="13.5" spans="5:5">
      <c r="E15130" s="126"/>
    </row>
    <row r="15131" s="64" customFormat="1" ht="13.5" spans="5:5">
      <c r="E15131" s="126"/>
    </row>
    <row r="15132" s="64" customFormat="1" ht="13.5" spans="5:5">
      <c r="E15132" s="126"/>
    </row>
    <row r="15133" s="64" customFormat="1" ht="13.5" spans="5:5">
      <c r="E15133" s="126"/>
    </row>
    <row r="15134" s="64" customFormat="1" ht="13.5" spans="5:5">
      <c r="E15134" s="126"/>
    </row>
    <row r="15135" s="64" customFormat="1" ht="13.5" spans="5:5">
      <c r="E15135" s="126"/>
    </row>
    <row r="15136" s="64" customFormat="1" ht="13.5" spans="5:5">
      <c r="E15136" s="126"/>
    </row>
    <row r="15137" s="64" customFormat="1" ht="13.5" spans="5:5">
      <c r="E15137" s="126"/>
    </row>
    <row r="15138" s="64" customFormat="1" ht="13.5" spans="5:5">
      <c r="E15138" s="126"/>
    </row>
    <row r="15139" s="64" customFormat="1" ht="13.5" spans="5:5">
      <c r="E15139" s="126"/>
    </row>
    <row r="15140" s="64" customFormat="1" ht="13.5" spans="5:5">
      <c r="E15140" s="126"/>
    </row>
    <row r="15141" s="64" customFormat="1" ht="13.5" spans="5:5">
      <c r="E15141" s="126"/>
    </row>
    <row r="15142" s="64" customFormat="1" ht="13.5" spans="5:5">
      <c r="E15142" s="126"/>
    </row>
    <row r="15143" s="64" customFormat="1" ht="13.5" spans="5:5">
      <c r="E15143" s="126"/>
    </row>
    <row r="15144" s="64" customFormat="1" ht="13.5" spans="5:5">
      <c r="E15144" s="126"/>
    </row>
    <row r="15145" s="64" customFormat="1" ht="13.5" spans="5:5">
      <c r="E15145" s="126"/>
    </row>
    <row r="15146" s="64" customFormat="1" ht="13.5" spans="5:5">
      <c r="E15146" s="126"/>
    </row>
    <row r="15147" s="64" customFormat="1" ht="13.5" spans="5:5">
      <c r="E15147" s="126"/>
    </row>
    <row r="15148" s="64" customFormat="1" ht="13.5" spans="5:5">
      <c r="E15148" s="126"/>
    </row>
    <row r="15149" s="64" customFormat="1" ht="13.5" spans="5:5">
      <c r="E15149" s="126"/>
    </row>
    <row r="15150" s="64" customFormat="1" ht="13.5" spans="5:5">
      <c r="E15150" s="126"/>
    </row>
    <row r="15151" s="64" customFormat="1" ht="13.5" spans="5:5">
      <c r="E15151" s="126"/>
    </row>
    <row r="15152" s="64" customFormat="1" ht="13.5" spans="5:5">
      <c r="E15152" s="126"/>
    </row>
    <row r="15153" s="64" customFormat="1" ht="13.5" spans="5:5">
      <c r="E15153" s="126"/>
    </row>
    <row r="15154" s="64" customFormat="1" ht="13.5" spans="5:5">
      <c r="E15154" s="126"/>
    </row>
    <row r="15155" s="64" customFormat="1" ht="13.5" spans="5:5">
      <c r="E15155" s="126"/>
    </row>
    <row r="15156" s="64" customFormat="1" ht="13.5" spans="5:5">
      <c r="E15156" s="126"/>
    </row>
    <row r="15157" s="64" customFormat="1" ht="13.5" spans="5:5">
      <c r="E15157" s="126"/>
    </row>
    <row r="15158" s="64" customFormat="1" ht="13.5" spans="5:5">
      <c r="E15158" s="126"/>
    </row>
    <row r="15159" s="64" customFormat="1" ht="13.5" spans="5:5">
      <c r="E15159" s="126"/>
    </row>
    <row r="15160" s="64" customFormat="1" ht="13.5" spans="5:5">
      <c r="E15160" s="126"/>
    </row>
    <row r="15161" s="64" customFormat="1" ht="13.5" spans="5:5">
      <c r="E15161" s="126"/>
    </row>
    <row r="15162" s="64" customFormat="1" ht="13.5" spans="5:5">
      <c r="E15162" s="126"/>
    </row>
    <row r="15163" s="64" customFormat="1" ht="13.5" spans="5:5">
      <c r="E15163" s="126"/>
    </row>
    <row r="15164" s="64" customFormat="1" ht="13.5" spans="5:5">
      <c r="E15164" s="126"/>
    </row>
    <row r="15165" s="64" customFormat="1" ht="13.5" spans="5:5">
      <c r="E15165" s="126"/>
    </row>
    <row r="15166" s="64" customFormat="1" ht="13.5" spans="5:5">
      <c r="E15166" s="126"/>
    </row>
    <row r="15167" s="64" customFormat="1" ht="13.5" spans="5:5">
      <c r="E15167" s="126"/>
    </row>
    <row r="15168" s="64" customFormat="1" ht="13.5" spans="5:5">
      <c r="E15168" s="126"/>
    </row>
    <row r="15169" s="64" customFormat="1" ht="13.5" spans="5:5">
      <c r="E15169" s="126"/>
    </row>
    <row r="15170" s="64" customFormat="1" ht="13.5" spans="5:5">
      <c r="E15170" s="126"/>
    </row>
    <row r="15171" s="64" customFormat="1" ht="13.5" spans="5:5">
      <c r="E15171" s="126"/>
    </row>
    <row r="15172" s="64" customFormat="1" ht="13.5" spans="5:5">
      <c r="E15172" s="126"/>
    </row>
    <row r="15173" s="64" customFormat="1" ht="13.5" spans="5:5">
      <c r="E15173" s="126"/>
    </row>
    <row r="15174" s="64" customFormat="1" ht="13.5" spans="5:5">
      <c r="E15174" s="126"/>
    </row>
    <row r="15175" s="64" customFormat="1" ht="13.5" spans="5:5">
      <c r="E15175" s="126"/>
    </row>
    <row r="15176" s="64" customFormat="1" ht="13.5" spans="5:5">
      <c r="E15176" s="126"/>
    </row>
    <row r="15177" s="64" customFormat="1" ht="13.5" spans="5:5">
      <c r="E15177" s="126"/>
    </row>
    <row r="15178" s="64" customFormat="1" ht="13.5" spans="5:5">
      <c r="E15178" s="126"/>
    </row>
    <row r="15179" s="64" customFormat="1" ht="13.5" spans="5:5">
      <c r="E15179" s="126"/>
    </row>
    <row r="15180" s="64" customFormat="1" ht="13.5" spans="5:5">
      <c r="E15180" s="126"/>
    </row>
    <row r="15181" s="64" customFormat="1" ht="13.5" spans="5:5">
      <c r="E15181" s="126"/>
    </row>
    <row r="15182" s="64" customFormat="1" ht="13.5" spans="5:5">
      <c r="E15182" s="126"/>
    </row>
    <row r="15183" s="64" customFormat="1" ht="13.5" spans="5:5">
      <c r="E15183" s="126"/>
    </row>
    <row r="15184" s="64" customFormat="1" ht="13.5" spans="5:5">
      <c r="E15184" s="126"/>
    </row>
    <row r="15185" s="64" customFormat="1" ht="13.5" spans="5:5">
      <c r="E15185" s="126"/>
    </row>
    <row r="15186" s="64" customFormat="1" ht="13.5" spans="5:5">
      <c r="E15186" s="126"/>
    </row>
    <row r="15187" s="64" customFormat="1" ht="13.5" spans="5:5">
      <c r="E15187" s="126"/>
    </row>
    <row r="15188" s="64" customFormat="1" ht="13.5" spans="5:5">
      <c r="E15188" s="126"/>
    </row>
    <row r="15189" s="64" customFormat="1" ht="13.5" spans="5:5">
      <c r="E15189" s="126"/>
    </row>
    <row r="15190" s="64" customFormat="1" ht="13.5" spans="5:5">
      <c r="E15190" s="126"/>
    </row>
    <row r="15191" s="64" customFormat="1" ht="13.5" spans="5:5">
      <c r="E15191" s="126"/>
    </row>
    <row r="15192" s="64" customFormat="1" ht="13.5" spans="5:5">
      <c r="E15192" s="126"/>
    </row>
    <row r="15193" s="64" customFormat="1" ht="13.5" spans="5:5">
      <c r="E15193" s="126"/>
    </row>
    <row r="15194" s="64" customFormat="1" ht="13.5" spans="5:5">
      <c r="E15194" s="126"/>
    </row>
    <row r="15195" s="64" customFormat="1" ht="13.5" spans="5:5">
      <c r="E15195" s="126"/>
    </row>
    <row r="15196" s="64" customFormat="1" ht="13.5" spans="5:5">
      <c r="E15196" s="126"/>
    </row>
    <row r="15197" s="64" customFormat="1" ht="13.5" spans="5:5">
      <c r="E15197" s="126"/>
    </row>
    <row r="15198" s="64" customFormat="1" ht="13.5" spans="5:5">
      <c r="E15198" s="126"/>
    </row>
    <row r="15199" s="64" customFormat="1" ht="13.5" spans="5:5">
      <c r="E15199" s="126"/>
    </row>
    <row r="15200" s="64" customFormat="1" ht="13.5" spans="5:5">
      <c r="E15200" s="126"/>
    </row>
    <row r="15201" s="64" customFormat="1" ht="13.5" spans="5:5">
      <c r="E15201" s="126"/>
    </row>
    <row r="15202" s="64" customFormat="1" ht="13.5" spans="5:5">
      <c r="E15202" s="126"/>
    </row>
    <row r="15203" s="64" customFormat="1" ht="13.5" spans="5:5">
      <c r="E15203" s="126"/>
    </row>
    <row r="15204" s="64" customFormat="1" ht="13.5" spans="5:5">
      <c r="E15204" s="126"/>
    </row>
    <row r="15205" s="64" customFormat="1" ht="13.5" spans="5:5">
      <c r="E15205" s="126"/>
    </row>
    <row r="15206" s="64" customFormat="1" ht="13.5" spans="5:5">
      <c r="E15206" s="126"/>
    </row>
    <row r="15207" s="64" customFormat="1" ht="13.5" spans="5:5">
      <c r="E15207" s="126"/>
    </row>
    <row r="15208" s="64" customFormat="1" ht="13.5" spans="5:5">
      <c r="E15208" s="126"/>
    </row>
    <row r="15209" s="64" customFormat="1" ht="13.5" spans="5:5">
      <c r="E15209" s="126"/>
    </row>
    <row r="15210" s="64" customFormat="1" ht="13.5" spans="5:5">
      <c r="E15210" s="126"/>
    </row>
    <row r="15211" s="64" customFormat="1" ht="13.5" spans="5:5">
      <c r="E15211" s="126"/>
    </row>
    <row r="15212" s="64" customFormat="1" ht="13.5" spans="5:5">
      <c r="E15212" s="126"/>
    </row>
    <row r="15213" s="64" customFormat="1" ht="13.5" spans="5:5">
      <c r="E15213" s="126"/>
    </row>
    <row r="15214" s="64" customFormat="1" ht="13.5" spans="5:5">
      <c r="E15214" s="126"/>
    </row>
    <row r="15215" s="64" customFormat="1" ht="13.5" spans="5:5">
      <c r="E15215" s="126"/>
    </row>
    <row r="15216" s="64" customFormat="1" ht="13.5" spans="5:5">
      <c r="E15216" s="126"/>
    </row>
    <row r="15217" s="64" customFormat="1" ht="13.5" spans="5:5">
      <c r="E15217" s="126"/>
    </row>
    <row r="15218" s="64" customFormat="1" ht="13.5" spans="5:5">
      <c r="E15218" s="126"/>
    </row>
    <row r="15219" s="64" customFormat="1" ht="13.5" spans="5:5">
      <c r="E15219" s="126"/>
    </row>
    <row r="15220" s="64" customFormat="1" ht="13.5" spans="5:5">
      <c r="E15220" s="126"/>
    </row>
    <row r="15221" s="64" customFormat="1" ht="13.5" spans="5:5">
      <c r="E15221" s="126"/>
    </row>
    <row r="15222" s="64" customFormat="1" ht="13.5" spans="5:5">
      <c r="E15222" s="126"/>
    </row>
    <row r="15223" s="64" customFormat="1" ht="13.5" spans="5:5">
      <c r="E15223" s="126"/>
    </row>
    <row r="15224" s="64" customFormat="1" ht="13.5" spans="5:5">
      <c r="E15224" s="126"/>
    </row>
    <row r="15225" s="64" customFormat="1" ht="13.5" spans="5:5">
      <c r="E15225" s="126"/>
    </row>
    <row r="15226" s="64" customFormat="1" ht="13.5" spans="5:5">
      <c r="E15226" s="126"/>
    </row>
    <row r="15227" s="64" customFormat="1" ht="13.5" spans="5:5">
      <c r="E15227" s="126"/>
    </row>
    <row r="15228" s="64" customFormat="1" ht="13.5" spans="5:5">
      <c r="E15228" s="126"/>
    </row>
    <row r="15229" s="64" customFormat="1" ht="13.5" spans="5:5">
      <c r="E15229" s="126"/>
    </row>
    <row r="15230" s="64" customFormat="1" ht="13.5" spans="5:5">
      <c r="E15230" s="126"/>
    </row>
    <row r="15231" s="64" customFormat="1" ht="13.5" spans="5:5">
      <c r="E15231" s="126"/>
    </row>
    <row r="15232" s="64" customFormat="1" ht="13.5" spans="5:5">
      <c r="E15232" s="126"/>
    </row>
    <row r="15233" s="64" customFormat="1" ht="13.5" spans="5:5">
      <c r="E15233" s="126"/>
    </row>
    <row r="15234" s="64" customFormat="1" ht="13.5" spans="5:5">
      <c r="E15234" s="126"/>
    </row>
    <row r="15235" s="64" customFormat="1" ht="13.5" spans="5:5">
      <c r="E15235" s="126"/>
    </row>
    <row r="15236" s="64" customFormat="1" ht="13.5" spans="5:5">
      <c r="E15236" s="126"/>
    </row>
    <row r="15237" s="64" customFormat="1" ht="13.5" spans="5:5">
      <c r="E15237" s="126"/>
    </row>
    <row r="15238" s="64" customFormat="1" ht="13.5" spans="5:5">
      <c r="E15238" s="126"/>
    </row>
    <row r="15239" s="64" customFormat="1" ht="13.5" spans="5:5">
      <c r="E15239" s="126"/>
    </row>
    <row r="15240" s="64" customFormat="1" ht="13.5" spans="5:5">
      <c r="E15240" s="126"/>
    </row>
    <row r="15241" s="64" customFormat="1" ht="13.5" spans="5:5">
      <c r="E15241" s="126"/>
    </row>
    <row r="15242" s="64" customFormat="1" ht="13.5" spans="5:5">
      <c r="E15242" s="126"/>
    </row>
    <row r="15243" s="64" customFormat="1" ht="13.5" spans="5:5">
      <c r="E15243" s="126"/>
    </row>
    <row r="15244" s="64" customFormat="1" ht="13.5" spans="5:5">
      <c r="E15244" s="126"/>
    </row>
    <row r="15245" s="64" customFormat="1" ht="13.5" spans="5:5">
      <c r="E15245" s="126"/>
    </row>
    <row r="15246" s="64" customFormat="1" ht="13.5" spans="5:5">
      <c r="E15246" s="126"/>
    </row>
    <row r="15247" s="64" customFormat="1" ht="13.5" spans="5:5">
      <c r="E15247" s="126"/>
    </row>
    <row r="15248" s="64" customFormat="1" ht="13.5" spans="5:5">
      <c r="E15248" s="126"/>
    </row>
    <row r="15249" s="64" customFormat="1" ht="13.5" spans="5:5">
      <c r="E15249" s="126"/>
    </row>
    <row r="15250" s="64" customFormat="1" ht="13.5" spans="5:5">
      <c r="E15250" s="126"/>
    </row>
    <row r="15251" s="64" customFormat="1" ht="13.5" spans="5:5">
      <c r="E15251" s="126"/>
    </row>
    <row r="15252" s="64" customFormat="1" ht="13.5" spans="5:5">
      <c r="E15252" s="126"/>
    </row>
    <row r="15253" s="64" customFormat="1" ht="13.5" spans="5:5">
      <c r="E15253" s="126"/>
    </row>
    <row r="15254" s="64" customFormat="1" ht="13.5" spans="5:5">
      <c r="E15254" s="126"/>
    </row>
    <row r="15255" s="64" customFormat="1" ht="13.5" spans="5:5">
      <c r="E15255" s="126"/>
    </row>
    <row r="15256" s="64" customFormat="1" ht="13.5" spans="5:5">
      <c r="E15256" s="126"/>
    </row>
    <row r="15257" s="64" customFormat="1" ht="13.5" spans="5:5">
      <c r="E15257" s="126"/>
    </row>
    <row r="15258" s="64" customFormat="1" ht="13.5" spans="5:5">
      <c r="E15258" s="126"/>
    </row>
    <row r="15259" s="64" customFormat="1" ht="13.5" spans="5:5">
      <c r="E15259" s="126"/>
    </row>
    <row r="15260" s="64" customFormat="1" ht="13.5" spans="5:5">
      <c r="E15260" s="126"/>
    </row>
    <row r="15261" s="64" customFormat="1" ht="13.5" spans="5:5">
      <c r="E15261" s="126"/>
    </row>
    <row r="15262" s="64" customFormat="1" ht="13.5" spans="5:5">
      <c r="E15262" s="126"/>
    </row>
    <row r="15263" s="64" customFormat="1" ht="13.5" spans="5:5">
      <c r="E15263" s="126"/>
    </row>
    <row r="15264" s="64" customFormat="1" ht="13.5" spans="5:5">
      <c r="E15264" s="126"/>
    </row>
    <row r="15265" s="64" customFormat="1" ht="13.5" spans="5:5">
      <c r="E15265" s="126"/>
    </row>
    <row r="15266" s="64" customFormat="1" ht="13.5" spans="5:5">
      <c r="E15266" s="126"/>
    </row>
    <row r="15267" s="64" customFormat="1" ht="13.5" spans="5:5">
      <c r="E15267" s="126"/>
    </row>
    <row r="15268" s="64" customFormat="1" ht="13.5" spans="5:5">
      <c r="E15268" s="126"/>
    </row>
    <row r="15269" s="64" customFormat="1" ht="13.5" spans="5:5">
      <c r="E15269" s="126"/>
    </row>
    <row r="15270" s="64" customFormat="1" ht="13.5" spans="5:5">
      <c r="E15270" s="126"/>
    </row>
    <row r="15271" s="64" customFormat="1" ht="13.5" spans="5:5">
      <c r="E15271" s="126"/>
    </row>
    <row r="15272" s="64" customFormat="1" ht="13.5" spans="5:5">
      <c r="E15272" s="126"/>
    </row>
    <row r="15273" s="64" customFormat="1" ht="13.5" spans="5:5">
      <c r="E15273" s="126"/>
    </row>
    <row r="15274" s="64" customFormat="1" ht="13.5" spans="5:5">
      <c r="E15274" s="126"/>
    </row>
    <row r="15275" s="64" customFormat="1" ht="13.5" spans="5:5">
      <c r="E15275" s="126"/>
    </row>
    <row r="15276" s="64" customFormat="1" ht="13.5" spans="5:5">
      <c r="E15276" s="126"/>
    </row>
    <row r="15277" s="64" customFormat="1" ht="13.5" spans="5:5">
      <c r="E15277" s="126"/>
    </row>
    <row r="15278" s="64" customFormat="1" ht="13.5" spans="5:5">
      <c r="E15278" s="126"/>
    </row>
    <row r="15279" s="64" customFormat="1" ht="13.5" spans="5:5">
      <c r="E15279" s="126"/>
    </row>
    <row r="15280" s="64" customFormat="1" ht="13.5" spans="5:5">
      <c r="E15280" s="126"/>
    </row>
    <row r="15281" s="64" customFormat="1" ht="13.5" spans="5:5">
      <c r="E15281" s="126"/>
    </row>
    <row r="15282" s="64" customFormat="1" ht="13.5" spans="5:5">
      <c r="E15282" s="126"/>
    </row>
    <row r="15283" s="64" customFormat="1" ht="13.5" spans="5:5">
      <c r="E15283" s="126"/>
    </row>
    <row r="15284" s="64" customFormat="1" ht="13.5" spans="5:5">
      <c r="E15284" s="126"/>
    </row>
    <row r="15285" s="64" customFormat="1" ht="13.5" spans="5:5">
      <c r="E15285" s="126"/>
    </row>
    <row r="15286" s="64" customFormat="1" ht="13.5" spans="5:5">
      <c r="E15286" s="126"/>
    </row>
    <row r="15287" s="64" customFormat="1" ht="13.5" spans="5:5">
      <c r="E15287" s="126"/>
    </row>
    <row r="15288" s="64" customFormat="1" ht="13.5" spans="5:5">
      <c r="E15288" s="126"/>
    </row>
    <row r="15289" s="64" customFormat="1" ht="13.5" spans="5:5">
      <c r="E15289" s="126"/>
    </row>
    <row r="15290" s="64" customFormat="1" ht="13.5" spans="5:5">
      <c r="E15290" s="126"/>
    </row>
    <row r="15291" s="64" customFormat="1" ht="13.5" spans="5:5">
      <c r="E15291" s="126"/>
    </row>
    <row r="15292" s="64" customFormat="1" ht="13.5" spans="5:5">
      <c r="E15292" s="126"/>
    </row>
    <row r="15293" s="64" customFormat="1" ht="13.5" spans="5:5">
      <c r="E15293" s="126"/>
    </row>
    <row r="15294" s="64" customFormat="1" ht="13.5" spans="5:5">
      <c r="E15294" s="126"/>
    </row>
    <row r="15295" s="64" customFormat="1" ht="13.5" spans="5:5">
      <c r="E15295" s="126"/>
    </row>
    <row r="15296" s="64" customFormat="1" ht="13.5" spans="5:5">
      <c r="E15296" s="126"/>
    </row>
    <row r="15297" s="64" customFormat="1" ht="13.5" spans="5:5">
      <c r="E15297" s="126"/>
    </row>
    <row r="15298" s="64" customFormat="1" ht="13.5" spans="5:5">
      <c r="E15298" s="126"/>
    </row>
    <row r="15299" s="64" customFormat="1" ht="13.5" spans="5:5">
      <c r="E15299" s="126"/>
    </row>
    <row r="15300" s="64" customFormat="1" ht="13.5" spans="5:5">
      <c r="E15300" s="126"/>
    </row>
    <row r="15301" s="64" customFormat="1" ht="13.5" spans="5:5">
      <c r="E15301" s="126"/>
    </row>
    <row r="15302" s="64" customFormat="1" ht="13.5" spans="5:5">
      <c r="E15302" s="126"/>
    </row>
    <row r="15303" s="64" customFormat="1" ht="13.5" spans="5:5">
      <c r="E15303" s="126"/>
    </row>
    <row r="15304" s="64" customFormat="1" ht="13.5" spans="5:5">
      <c r="E15304" s="126"/>
    </row>
    <row r="15305" s="64" customFormat="1" ht="13.5" spans="5:5">
      <c r="E15305" s="126"/>
    </row>
    <row r="15306" s="64" customFormat="1" ht="13.5" spans="5:5">
      <c r="E15306" s="126"/>
    </row>
    <row r="15307" s="64" customFormat="1" ht="13.5" spans="5:5">
      <c r="E15307" s="126"/>
    </row>
    <row r="15308" s="64" customFormat="1" ht="13.5" spans="5:5">
      <c r="E15308" s="126"/>
    </row>
    <row r="15309" s="64" customFormat="1" ht="13.5" spans="5:5">
      <c r="E15309" s="126"/>
    </row>
    <row r="15310" s="64" customFormat="1" ht="13.5" spans="5:5">
      <c r="E15310" s="126"/>
    </row>
    <row r="15311" s="64" customFormat="1" ht="13.5" spans="5:5">
      <c r="E15311" s="126"/>
    </row>
    <row r="15312" s="64" customFormat="1" ht="13.5" spans="5:5">
      <c r="E15312" s="126"/>
    </row>
    <row r="15313" s="64" customFormat="1" ht="13.5" spans="5:5">
      <c r="E15313" s="126"/>
    </row>
    <row r="15314" s="64" customFormat="1" ht="13.5" spans="5:5">
      <c r="E15314" s="126"/>
    </row>
    <row r="15315" s="64" customFormat="1" ht="13.5" spans="5:5">
      <c r="E15315" s="126"/>
    </row>
    <row r="15316" s="64" customFormat="1" ht="13.5" spans="5:5">
      <c r="E15316" s="126"/>
    </row>
    <row r="15317" s="64" customFormat="1" ht="13.5" spans="5:5">
      <c r="E15317" s="126"/>
    </row>
    <row r="15318" s="64" customFormat="1" ht="13.5" spans="5:5">
      <c r="E15318" s="126"/>
    </row>
    <row r="15319" s="64" customFormat="1" ht="13.5" spans="5:5">
      <c r="E15319" s="126"/>
    </row>
    <row r="15320" s="64" customFormat="1" ht="13.5" spans="5:5">
      <c r="E15320" s="126"/>
    </row>
    <row r="15321" s="64" customFormat="1" ht="13.5" spans="5:5">
      <c r="E15321" s="126"/>
    </row>
    <row r="15322" s="64" customFormat="1" ht="13.5" spans="5:5">
      <c r="E15322" s="126"/>
    </row>
    <row r="15323" s="64" customFormat="1" ht="13.5" spans="5:5">
      <c r="E15323" s="126"/>
    </row>
    <row r="15324" s="64" customFormat="1" ht="13.5" spans="5:5">
      <c r="E15324" s="126"/>
    </row>
    <row r="15325" s="64" customFormat="1" ht="13.5" spans="5:5">
      <c r="E15325" s="126"/>
    </row>
    <row r="15326" s="64" customFormat="1" ht="13.5" spans="5:5">
      <c r="E15326" s="126"/>
    </row>
    <row r="15327" s="64" customFormat="1" ht="13.5" spans="5:5">
      <c r="E15327" s="126"/>
    </row>
    <row r="15328" s="64" customFormat="1" ht="13.5" spans="5:5">
      <c r="E15328" s="126"/>
    </row>
    <row r="15329" s="64" customFormat="1" ht="13.5" spans="5:5">
      <c r="E15329" s="126"/>
    </row>
    <row r="15330" s="64" customFormat="1" ht="13.5" spans="5:5">
      <c r="E15330" s="126"/>
    </row>
    <row r="15331" s="64" customFormat="1" ht="13.5" spans="5:5">
      <c r="E15331" s="126"/>
    </row>
    <row r="15332" s="64" customFormat="1" ht="13.5" spans="5:5">
      <c r="E15332" s="126"/>
    </row>
    <row r="15333" s="64" customFormat="1" ht="13.5" spans="5:5">
      <c r="E15333" s="126"/>
    </row>
    <row r="15334" s="64" customFormat="1" ht="13.5" spans="5:5">
      <c r="E15334" s="126"/>
    </row>
    <row r="15335" s="64" customFormat="1" ht="13.5" spans="5:5">
      <c r="E15335" s="126"/>
    </row>
    <row r="15336" s="64" customFormat="1" ht="13.5" spans="5:5">
      <c r="E15336" s="126"/>
    </row>
    <row r="15337" s="64" customFormat="1" ht="13.5" spans="5:5">
      <c r="E15337" s="126"/>
    </row>
    <row r="15338" s="64" customFormat="1" ht="13.5" spans="5:5">
      <c r="E15338" s="126"/>
    </row>
    <row r="15339" s="64" customFormat="1" ht="13.5" spans="5:5">
      <c r="E15339" s="126"/>
    </row>
    <row r="15340" s="64" customFormat="1" ht="13.5" spans="5:5">
      <c r="E15340" s="126"/>
    </row>
    <row r="15341" s="64" customFormat="1" ht="13.5" spans="5:5">
      <c r="E15341" s="126"/>
    </row>
    <row r="15342" s="64" customFormat="1" ht="13.5" spans="5:5">
      <c r="E15342" s="126"/>
    </row>
    <row r="15343" s="64" customFormat="1" ht="13.5" spans="5:5">
      <c r="E15343" s="126"/>
    </row>
    <row r="15344" s="64" customFormat="1" ht="13.5" spans="5:5">
      <c r="E15344" s="126"/>
    </row>
    <row r="15345" s="64" customFormat="1" ht="13.5" spans="5:5">
      <c r="E15345" s="126"/>
    </row>
    <row r="15346" s="64" customFormat="1" ht="13.5" spans="5:5">
      <c r="E15346" s="126"/>
    </row>
    <row r="15347" s="64" customFormat="1" ht="13.5" spans="5:5">
      <c r="E15347" s="126"/>
    </row>
    <row r="15348" s="64" customFormat="1" ht="13.5" spans="5:5">
      <c r="E15348" s="126"/>
    </row>
    <row r="15349" s="64" customFormat="1" ht="13.5" spans="5:5">
      <c r="E15349" s="126"/>
    </row>
    <row r="15350" s="64" customFormat="1" ht="13.5" spans="5:5">
      <c r="E15350" s="126"/>
    </row>
    <row r="15351" s="64" customFormat="1" ht="13.5" spans="5:5">
      <c r="E15351" s="126"/>
    </row>
    <row r="15352" s="64" customFormat="1" ht="13.5" spans="5:5">
      <c r="E15352" s="126"/>
    </row>
    <row r="15353" s="64" customFormat="1" ht="13.5" spans="5:5">
      <c r="E15353" s="126"/>
    </row>
    <row r="15354" s="64" customFormat="1" ht="13.5" spans="5:5">
      <c r="E15354" s="126"/>
    </row>
    <row r="15355" s="64" customFormat="1" ht="13.5" spans="5:5">
      <c r="E15355" s="126"/>
    </row>
    <row r="15356" s="64" customFormat="1" ht="13.5" spans="5:5">
      <c r="E15356" s="126"/>
    </row>
    <row r="15357" s="64" customFormat="1" ht="13.5" spans="5:5">
      <c r="E15357" s="126"/>
    </row>
    <row r="15358" s="64" customFormat="1" ht="13.5" spans="5:5">
      <c r="E15358" s="126"/>
    </row>
    <row r="15359" s="64" customFormat="1" ht="13.5" spans="5:5">
      <c r="E15359" s="126"/>
    </row>
    <row r="15360" s="64" customFormat="1" ht="13.5" spans="5:5">
      <c r="E15360" s="126"/>
    </row>
    <row r="15361" s="64" customFormat="1" ht="13.5" spans="5:5">
      <c r="E15361" s="126"/>
    </row>
    <row r="15362" s="64" customFormat="1" ht="13.5" spans="5:5">
      <c r="E15362" s="126"/>
    </row>
    <row r="15363" s="64" customFormat="1" ht="13.5" spans="5:5">
      <c r="E15363" s="126"/>
    </row>
    <row r="15364" s="64" customFormat="1" ht="13.5" spans="5:5">
      <c r="E15364" s="126"/>
    </row>
    <row r="15365" s="64" customFormat="1" ht="13.5" spans="5:5">
      <c r="E15365" s="126"/>
    </row>
    <row r="15366" s="64" customFormat="1" ht="13.5" spans="5:5">
      <c r="E15366" s="126"/>
    </row>
    <row r="15367" s="64" customFormat="1" ht="13.5" spans="5:5">
      <c r="E15367" s="126"/>
    </row>
    <row r="15368" s="64" customFormat="1" ht="13.5" spans="5:5">
      <c r="E15368" s="126"/>
    </row>
    <row r="15369" s="64" customFormat="1" ht="13.5" spans="5:5">
      <c r="E15369" s="126"/>
    </row>
    <row r="15370" s="64" customFormat="1" ht="13.5" spans="5:5">
      <c r="E15370" s="126"/>
    </row>
    <row r="15371" s="64" customFormat="1" ht="13.5" spans="5:5">
      <c r="E15371" s="126"/>
    </row>
    <row r="15372" s="64" customFormat="1" ht="13.5" spans="5:5">
      <c r="E15372" s="126"/>
    </row>
    <row r="15373" s="64" customFormat="1" ht="13.5" spans="5:5">
      <c r="E15373" s="126"/>
    </row>
    <row r="15374" s="64" customFormat="1" ht="13.5" spans="5:5">
      <c r="E15374" s="126"/>
    </row>
    <row r="15375" s="64" customFormat="1" ht="13.5" spans="5:5">
      <c r="E15375" s="126"/>
    </row>
    <row r="15376" s="64" customFormat="1" ht="13.5" spans="5:5">
      <c r="E15376" s="126"/>
    </row>
    <row r="15377" s="64" customFormat="1" ht="13.5" spans="5:5">
      <c r="E15377" s="126"/>
    </row>
    <row r="15378" s="64" customFormat="1" ht="13.5" spans="5:5">
      <c r="E15378" s="126"/>
    </row>
    <row r="15379" s="64" customFormat="1" ht="13.5" spans="5:5">
      <c r="E15379" s="126"/>
    </row>
    <row r="15380" s="64" customFormat="1" ht="13.5" spans="5:5">
      <c r="E15380" s="126"/>
    </row>
    <row r="15381" s="64" customFormat="1" ht="13.5" spans="5:5">
      <c r="E15381" s="126"/>
    </row>
    <row r="15382" s="64" customFormat="1" ht="13.5" spans="5:5">
      <c r="E15382" s="126"/>
    </row>
    <row r="15383" s="64" customFormat="1" ht="13.5" spans="5:5">
      <c r="E15383" s="126"/>
    </row>
    <row r="15384" s="64" customFormat="1" ht="13.5" spans="5:5">
      <c r="E15384" s="126"/>
    </row>
    <row r="15385" s="64" customFormat="1" ht="13.5" spans="5:5">
      <c r="E15385" s="126"/>
    </row>
    <row r="15386" s="64" customFormat="1" ht="13.5" spans="5:5">
      <c r="E15386" s="126"/>
    </row>
    <row r="15387" s="64" customFormat="1" ht="13.5" spans="5:5">
      <c r="E15387" s="126"/>
    </row>
    <row r="15388" s="64" customFormat="1" ht="13.5" spans="5:5">
      <c r="E15388" s="126"/>
    </row>
    <row r="15389" s="64" customFormat="1" ht="13.5" spans="5:5">
      <c r="E15389" s="126"/>
    </row>
    <row r="15390" s="64" customFormat="1" ht="13.5" spans="5:5">
      <c r="E15390" s="126"/>
    </row>
    <row r="15391" s="64" customFormat="1" ht="13.5" spans="5:5">
      <c r="E15391" s="126"/>
    </row>
    <row r="15392" s="64" customFormat="1" ht="13.5" spans="5:5">
      <c r="E15392" s="126"/>
    </row>
    <row r="15393" s="64" customFormat="1" ht="13.5" spans="5:5">
      <c r="E15393" s="126"/>
    </row>
    <row r="15394" s="64" customFormat="1" ht="13.5" spans="5:5">
      <c r="E15394" s="126"/>
    </row>
    <row r="15395" s="64" customFormat="1" ht="13.5" spans="5:5">
      <c r="E15395" s="126"/>
    </row>
    <row r="15396" s="64" customFormat="1" ht="13.5" spans="5:5">
      <c r="E15396" s="126"/>
    </row>
    <row r="15397" s="64" customFormat="1" ht="13.5" spans="5:5">
      <c r="E15397" s="126"/>
    </row>
    <row r="15398" s="64" customFormat="1" ht="13.5" spans="5:5">
      <c r="E15398" s="126"/>
    </row>
    <row r="15399" s="64" customFormat="1" ht="13.5" spans="5:5">
      <c r="E15399" s="126"/>
    </row>
    <row r="15400" s="64" customFormat="1" ht="13.5" spans="5:5">
      <c r="E15400" s="126"/>
    </row>
    <row r="15401" s="64" customFormat="1" ht="13.5" spans="5:5">
      <c r="E15401" s="126"/>
    </row>
    <row r="15402" s="64" customFormat="1" ht="13.5" spans="5:5">
      <c r="E15402" s="126"/>
    </row>
    <row r="15403" s="64" customFormat="1" ht="13.5" spans="5:5">
      <c r="E15403" s="126"/>
    </row>
    <row r="15404" s="64" customFormat="1" ht="13.5" spans="5:5">
      <c r="E15404" s="126"/>
    </row>
    <row r="15405" s="64" customFormat="1" ht="13.5" spans="5:5">
      <c r="E15405" s="126"/>
    </row>
    <row r="15406" s="64" customFormat="1" ht="13.5" spans="5:5">
      <c r="E15406" s="126"/>
    </row>
    <row r="15407" s="64" customFormat="1" ht="13.5" spans="5:5">
      <c r="E15407" s="126"/>
    </row>
    <row r="15408" s="64" customFormat="1" ht="13.5" spans="5:5">
      <c r="E15408" s="126"/>
    </row>
    <row r="15409" s="64" customFormat="1" ht="13.5" spans="5:5">
      <c r="E15409" s="126"/>
    </row>
    <row r="15410" s="64" customFormat="1" ht="13.5" spans="5:5">
      <c r="E15410" s="126"/>
    </row>
    <row r="15411" s="64" customFormat="1" ht="13.5" spans="5:5">
      <c r="E15411" s="126"/>
    </row>
    <row r="15412" s="64" customFormat="1" ht="13.5" spans="5:5">
      <c r="E15412" s="126"/>
    </row>
    <row r="15413" s="64" customFormat="1" ht="13.5" spans="5:5">
      <c r="E15413" s="126"/>
    </row>
    <row r="15414" s="64" customFormat="1" ht="13.5" spans="5:5">
      <c r="E15414" s="126"/>
    </row>
    <row r="15415" s="64" customFormat="1" ht="13.5" spans="5:5">
      <c r="E15415" s="126"/>
    </row>
    <row r="15416" s="64" customFormat="1" ht="13.5" spans="5:5">
      <c r="E15416" s="126"/>
    </row>
    <row r="15417" s="64" customFormat="1" ht="13.5" spans="5:5">
      <c r="E15417" s="126"/>
    </row>
    <row r="15418" s="64" customFormat="1" ht="13.5" spans="5:5">
      <c r="E15418" s="126"/>
    </row>
    <row r="15419" s="64" customFormat="1" ht="13.5" spans="5:5">
      <c r="E15419" s="126"/>
    </row>
    <row r="15420" s="64" customFormat="1" ht="13.5" spans="5:5">
      <c r="E15420" s="126"/>
    </row>
    <row r="15421" s="64" customFormat="1" ht="13.5" spans="5:5">
      <c r="E15421" s="126"/>
    </row>
    <row r="15422" s="64" customFormat="1" ht="13.5" spans="5:5">
      <c r="E15422" s="126"/>
    </row>
    <row r="15423" s="64" customFormat="1" ht="13.5" spans="5:5">
      <c r="E15423" s="126"/>
    </row>
    <row r="15424" s="64" customFormat="1" ht="13.5" spans="5:5">
      <c r="E15424" s="126"/>
    </row>
    <row r="15425" s="64" customFormat="1" ht="13.5" spans="5:5">
      <c r="E15425" s="126"/>
    </row>
    <row r="15426" s="64" customFormat="1" ht="13.5" spans="5:5">
      <c r="E15426" s="126"/>
    </row>
    <row r="15427" s="64" customFormat="1" ht="13.5" spans="5:5">
      <c r="E15427" s="126"/>
    </row>
    <row r="15428" s="64" customFormat="1" ht="13.5" spans="5:5">
      <c r="E15428" s="126"/>
    </row>
    <row r="15429" s="64" customFormat="1" ht="13.5" spans="5:5">
      <c r="E15429" s="126"/>
    </row>
    <row r="15430" s="64" customFormat="1" ht="13.5" spans="5:5">
      <c r="E15430" s="126"/>
    </row>
    <row r="15431" s="64" customFormat="1" ht="13.5" spans="5:5">
      <c r="E15431" s="126"/>
    </row>
    <row r="15432" s="64" customFormat="1" ht="13.5" spans="5:5">
      <c r="E15432" s="126"/>
    </row>
    <row r="15433" s="64" customFormat="1" ht="13.5" spans="5:5">
      <c r="E15433" s="126"/>
    </row>
    <row r="15434" s="64" customFormat="1" ht="13.5" spans="5:5">
      <c r="E15434" s="126"/>
    </row>
    <row r="15435" s="64" customFormat="1" ht="13.5" spans="5:5">
      <c r="E15435" s="126"/>
    </row>
    <row r="15436" s="64" customFormat="1" ht="13.5" spans="5:5">
      <c r="E15436" s="126"/>
    </row>
    <row r="15437" s="64" customFormat="1" ht="13.5" spans="5:5">
      <c r="E15437" s="126"/>
    </row>
    <row r="15438" s="64" customFormat="1" ht="13.5" spans="5:5">
      <c r="E15438" s="126"/>
    </row>
    <row r="15439" s="64" customFormat="1" ht="13.5" spans="5:5">
      <c r="E15439" s="126"/>
    </row>
    <row r="15440" s="64" customFormat="1" ht="13.5" spans="5:5">
      <c r="E15440" s="126"/>
    </row>
    <row r="15441" s="64" customFormat="1" ht="13.5" spans="5:5">
      <c r="E15441" s="126"/>
    </row>
    <row r="15442" s="64" customFormat="1" ht="13.5" spans="5:5">
      <c r="E15442" s="126"/>
    </row>
    <row r="15443" s="64" customFormat="1" ht="13.5" spans="5:5">
      <c r="E15443" s="126"/>
    </row>
    <row r="15444" s="64" customFormat="1" ht="13.5" spans="5:5">
      <c r="E15444" s="126"/>
    </row>
    <row r="15445" s="64" customFormat="1" ht="13.5" spans="5:5">
      <c r="E15445" s="126"/>
    </row>
    <row r="15446" s="64" customFormat="1" ht="13.5" spans="5:5">
      <c r="E15446" s="126"/>
    </row>
    <row r="15447" s="64" customFormat="1" ht="13.5" spans="5:5">
      <c r="E15447" s="126"/>
    </row>
    <row r="15448" s="64" customFormat="1" ht="13.5" spans="5:5">
      <c r="E15448" s="126"/>
    </row>
    <row r="15449" s="64" customFormat="1" ht="13.5" spans="5:5">
      <c r="E15449" s="126"/>
    </row>
    <row r="15450" s="64" customFormat="1" ht="13.5" spans="5:5">
      <c r="E15450" s="126"/>
    </row>
    <row r="15451" s="64" customFormat="1" ht="13.5" spans="5:5">
      <c r="E15451" s="126"/>
    </row>
    <row r="15452" s="64" customFormat="1" ht="13.5" spans="5:5">
      <c r="E15452" s="126"/>
    </row>
    <row r="15453" s="64" customFormat="1" ht="13.5" spans="5:5">
      <c r="E15453" s="126"/>
    </row>
    <row r="15454" s="64" customFormat="1" ht="13.5" spans="5:5">
      <c r="E15454" s="126"/>
    </row>
    <row r="15455" s="64" customFormat="1" ht="13.5" spans="5:5">
      <c r="E15455" s="126"/>
    </row>
    <row r="15456" s="64" customFormat="1" ht="13.5" spans="5:5">
      <c r="E15456" s="126"/>
    </row>
    <row r="15457" s="64" customFormat="1" ht="13.5" spans="5:5">
      <c r="E15457" s="126"/>
    </row>
    <row r="15458" s="64" customFormat="1" ht="13.5" spans="5:5">
      <c r="E15458" s="126"/>
    </row>
    <row r="15459" s="64" customFormat="1" ht="13.5" spans="5:5">
      <c r="E15459" s="126"/>
    </row>
    <row r="15460" s="64" customFormat="1" ht="13.5" spans="5:5">
      <c r="E15460" s="126"/>
    </row>
    <row r="15461" s="64" customFormat="1" ht="13.5" spans="5:5">
      <c r="E15461" s="126"/>
    </row>
    <row r="15462" s="64" customFormat="1" ht="13.5" spans="5:5">
      <c r="E15462" s="126"/>
    </row>
    <row r="15463" s="64" customFormat="1" ht="13.5" spans="5:5">
      <c r="E15463" s="126"/>
    </row>
    <row r="15464" s="64" customFormat="1" ht="13.5" spans="5:5">
      <c r="E15464" s="126"/>
    </row>
    <row r="15465" s="64" customFormat="1" ht="13.5" spans="5:5">
      <c r="E15465" s="126"/>
    </row>
    <row r="15466" s="64" customFormat="1" ht="13.5" spans="5:5">
      <c r="E15466" s="126"/>
    </row>
    <row r="15467" s="64" customFormat="1" ht="13.5" spans="5:5">
      <c r="E15467" s="126"/>
    </row>
    <row r="15468" s="64" customFormat="1" ht="13.5" spans="5:5">
      <c r="E15468" s="126"/>
    </row>
    <row r="15469" s="64" customFormat="1" ht="13.5" spans="5:5">
      <c r="E15469" s="126"/>
    </row>
    <row r="15470" s="64" customFormat="1" ht="13.5" spans="5:5">
      <c r="E15470" s="126"/>
    </row>
    <row r="15471" s="64" customFormat="1" ht="13.5" spans="5:5">
      <c r="E15471" s="126"/>
    </row>
    <row r="15472" s="64" customFormat="1" ht="13.5" spans="5:5">
      <c r="E15472" s="126"/>
    </row>
    <row r="15473" s="64" customFormat="1" ht="13.5" spans="5:5">
      <c r="E15473" s="126"/>
    </row>
    <row r="15474" s="64" customFormat="1" ht="13.5" spans="5:5">
      <c r="E15474" s="126"/>
    </row>
    <row r="15475" s="64" customFormat="1" ht="13.5" spans="5:5">
      <c r="E15475" s="126"/>
    </row>
    <row r="15476" s="64" customFormat="1" ht="13.5" spans="5:5">
      <c r="E15476" s="126"/>
    </row>
    <row r="15477" s="64" customFormat="1" ht="13.5" spans="5:5">
      <c r="E15477" s="126"/>
    </row>
    <row r="15478" s="64" customFormat="1" ht="13.5" spans="5:5">
      <c r="E15478" s="126"/>
    </row>
    <row r="15479" s="64" customFormat="1" ht="13.5" spans="5:5">
      <c r="E15479" s="126"/>
    </row>
    <row r="15480" s="64" customFormat="1" ht="13.5" spans="5:5">
      <c r="E15480" s="126"/>
    </row>
    <row r="15481" s="64" customFormat="1" ht="13.5" spans="5:5">
      <c r="E15481" s="126"/>
    </row>
    <row r="15482" s="64" customFormat="1" ht="13.5" spans="5:5">
      <c r="E15482" s="126"/>
    </row>
    <row r="15483" s="64" customFormat="1" ht="13.5" spans="5:5">
      <c r="E15483" s="126"/>
    </row>
    <row r="15484" s="64" customFormat="1" ht="13.5" spans="5:5">
      <c r="E15484" s="126"/>
    </row>
    <row r="15485" s="64" customFormat="1" ht="13.5" spans="5:5">
      <c r="E15485" s="126"/>
    </row>
    <row r="15486" s="64" customFormat="1" ht="13.5" spans="5:5">
      <c r="E15486" s="126"/>
    </row>
    <row r="15487" s="64" customFormat="1" ht="13.5" spans="5:5">
      <c r="E15487" s="126"/>
    </row>
    <row r="15488" s="64" customFormat="1" ht="13.5" spans="5:5">
      <c r="E15488" s="126"/>
    </row>
    <row r="15489" s="64" customFormat="1" ht="13.5" spans="5:5">
      <c r="E15489" s="126"/>
    </row>
    <row r="15490" s="64" customFormat="1" ht="13.5" spans="5:5">
      <c r="E15490" s="126"/>
    </row>
    <row r="15491" s="64" customFormat="1" ht="13.5" spans="5:5">
      <c r="E15491" s="126"/>
    </row>
    <row r="15492" s="64" customFormat="1" ht="13.5" spans="5:5">
      <c r="E15492" s="126"/>
    </row>
    <row r="15493" s="64" customFormat="1" ht="13.5" spans="5:5">
      <c r="E15493" s="126"/>
    </row>
    <row r="15494" s="64" customFormat="1" ht="13.5" spans="5:5">
      <c r="E15494" s="126"/>
    </row>
    <row r="15495" s="64" customFormat="1" ht="13.5" spans="5:5">
      <c r="E15495" s="126"/>
    </row>
    <row r="15496" s="64" customFormat="1" ht="13.5" spans="5:5">
      <c r="E15496" s="126"/>
    </row>
    <row r="15497" s="64" customFormat="1" ht="13.5" spans="5:5">
      <c r="E15497" s="126"/>
    </row>
    <row r="15498" s="64" customFormat="1" ht="13.5" spans="5:5">
      <c r="E15498" s="126"/>
    </row>
    <row r="15499" s="64" customFormat="1" ht="13.5" spans="5:5">
      <c r="E15499" s="126"/>
    </row>
    <row r="15500" s="64" customFormat="1" ht="13.5" spans="5:5">
      <c r="E15500" s="126"/>
    </row>
    <row r="15501" s="64" customFormat="1" ht="13.5" spans="5:5">
      <c r="E15501" s="126"/>
    </row>
    <row r="15502" s="64" customFormat="1" ht="13.5" spans="5:5">
      <c r="E15502" s="126"/>
    </row>
    <row r="15503" s="64" customFormat="1" ht="13.5" spans="5:5">
      <c r="E15503" s="126"/>
    </row>
    <row r="15504" s="64" customFormat="1" ht="13.5" spans="5:5">
      <c r="E15504" s="126"/>
    </row>
    <row r="15505" s="64" customFormat="1" ht="13.5" spans="5:5">
      <c r="E15505" s="126"/>
    </row>
    <row r="15506" s="64" customFormat="1" ht="13.5" spans="5:5">
      <c r="E15506" s="126"/>
    </row>
    <row r="15507" s="64" customFormat="1" ht="13.5" spans="5:5">
      <c r="E15507" s="126"/>
    </row>
    <row r="15508" s="64" customFormat="1" ht="13.5" spans="5:5">
      <c r="E15508" s="126"/>
    </row>
    <row r="15509" s="64" customFormat="1" ht="13.5" spans="5:5">
      <c r="E15509" s="126"/>
    </row>
    <row r="15510" s="64" customFormat="1" ht="13.5" spans="5:5">
      <c r="E15510" s="126"/>
    </row>
    <row r="15511" s="64" customFormat="1" ht="13.5" spans="5:5">
      <c r="E15511" s="126"/>
    </row>
    <row r="15512" s="64" customFormat="1" ht="13.5" spans="5:5">
      <c r="E15512" s="126"/>
    </row>
    <row r="15513" s="64" customFormat="1" ht="13.5" spans="5:5">
      <c r="E15513" s="126"/>
    </row>
    <row r="15514" s="64" customFormat="1" ht="13.5" spans="5:5">
      <c r="E15514" s="126"/>
    </row>
    <row r="15515" s="64" customFormat="1" ht="13.5" spans="5:5">
      <c r="E15515" s="126"/>
    </row>
    <row r="15516" s="64" customFormat="1" ht="13.5" spans="5:5">
      <c r="E15516" s="126"/>
    </row>
    <row r="15517" s="64" customFormat="1" ht="13.5" spans="5:5">
      <c r="E15517" s="126"/>
    </row>
    <row r="15518" s="64" customFormat="1" ht="13.5" spans="5:5">
      <c r="E15518" s="126"/>
    </row>
    <row r="15519" s="64" customFormat="1" ht="13.5" spans="5:5">
      <c r="E15519" s="126"/>
    </row>
    <row r="15520" s="64" customFormat="1" ht="13.5" spans="5:5">
      <c r="E15520" s="126"/>
    </row>
    <row r="15521" s="64" customFormat="1" ht="13.5" spans="5:5">
      <c r="E15521" s="126"/>
    </row>
    <row r="15522" s="64" customFormat="1" ht="13.5" spans="5:5">
      <c r="E15522" s="126"/>
    </row>
    <row r="15523" s="64" customFormat="1" ht="13.5" spans="5:5">
      <c r="E15523" s="126"/>
    </row>
    <row r="15524" s="64" customFormat="1" ht="13.5" spans="5:5">
      <c r="E15524" s="126"/>
    </row>
    <row r="15525" s="64" customFormat="1" ht="13.5" spans="5:5">
      <c r="E15525" s="126"/>
    </row>
    <row r="15526" s="64" customFormat="1" ht="13.5" spans="5:5">
      <c r="E15526" s="126"/>
    </row>
    <row r="15527" s="64" customFormat="1" ht="13.5" spans="5:5">
      <c r="E15527" s="126"/>
    </row>
    <row r="15528" s="64" customFormat="1" ht="13.5" spans="5:5">
      <c r="E15528" s="126"/>
    </row>
    <row r="15529" s="64" customFormat="1" ht="13.5" spans="5:5">
      <c r="E15529" s="126"/>
    </row>
    <row r="15530" s="64" customFormat="1" ht="13.5" spans="5:5">
      <c r="E15530" s="126"/>
    </row>
    <row r="15531" s="64" customFormat="1" ht="13.5" spans="5:5">
      <c r="E15531" s="126"/>
    </row>
    <row r="15532" s="64" customFormat="1" ht="13.5" spans="5:5">
      <c r="E15532" s="126"/>
    </row>
    <row r="15533" s="64" customFormat="1" ht="13.5" spans="5:5">
      <c r="E15533" s="126"/>
    </row>
    <row r="15534" s="64" customFormat="1" ht="13.5" spans="5:5">
      <c r="E15534" s="126"/>
    </row>
    <row r="15535" s="64" customFormat="1" ht="13.5" spans="5:5">
      <c r="E15535" s="126"/>
    </row>
    <row r="15536" s="64" customFormat="1" ht="13.5" spans="5:5">
      <c r="E15536" s="126"/>
    </row>
    <row r="15537" s="64" customFormat="1" ht="13.5" spans="5:5">
      <c r="E15537" s="126"/>
    </row>
    <row r="15538" s="64" customFormat="1" ht="13.5" spans="5:5">
      <c r="E15538" s="126"/>
    </row>
    <row r="15539" s="64" customFormat="1" ht="13.5" spans="5:5">
      <c r="E15539" s="126"/>
    </row>
    <row r="15540" s="64" customFormat="1" ht="13.5" spans="5:5">
      <c r="E15540" s="126"/>
    </row>
    <row r="15541" s="64" customFormat="1" ht="13.5" spans="5:5">
      <c r="E15541" s="126"/>
    </row>
    <row r="15542" s="64" customFormat="1" ht="13.5" spans="5:5">
      <c r="E15542" s="126"/>
    </row>
    <row r="15543" s="64" customFormat="1" ht="13.5" spans="5:5">
      <c r="E15543" s="126"/>
    </row>
    <row r="15544" s="64" customFormat="1" ht="13.5" spans="5:5">
      <c r="E15544" s="126"/>
    </row>
    <row r="15545" s="64" customFormat="1" ht="13.5" spans="5:5">
      <c r="E15545" s="126"/>
    </row>
    <row r="15546" s="64" customFormat="1" ht="13.5" spans="5:5">
      <c r="E15546" s="126"/>
    </row>
    <row r="15547" s="64" customFormat="1" ht="13.5" spans="5:5">
      <c r="E15547" s="126"/>
    </row>
    <row r="15548" s="64" customFormat="1" ht="13.5" spans="5:5">
      <c r="E15548" s="126"/>
    </row>
    <row r="15549" s="64" customFormat="1" ht="13.5" spans="5:5">
      <c r="E15549" s="126"/>
    </row>
    <row r="15550" s="64" customFormat="1" ht="13.5" spans="5:5">
      <c r="E15550" s="126"/>
    </row>
    <row r="15551" s="64" customFormat="1" ht="13.5" spans="5:5">
      <c r="E15551" s="126"/>
    </row>
    <row r="15552" s="64" customFormat="1" ht="13.5" spans="5:5">
      <c r="E15552" s="126"/>
    </row>
    <row r="15553" s="64" customFormat="1" ht="13.5" spans="5:5">
      <c r="E15553" s="126"/>
    </row>
    <row r="15554" s="64" customFormat="1" ht="13.5" spans="5:5">
      <c r="E15554" s="126"/>
    </row>
    <row r="15555" s="64" customFormat="1" ht="13.5" spans="5:5">
      <c r="E15555" s="126"/>
    </row>
    <row r="15556" s="64" customFormat="1" ht="13.5" spans="5:5">
      <c r="E15556" s="126"/>
    </row>
    <row r="15557" s="64" customFormat="1" ht="13.5" spans="5:5">
      <c r="E15557" s="126"/>
    </row>
    <row r="15558" s="64" customFormat="1" ht="13.5" spans="5:5">
      <c r="E15558" s="126"/>
    </row>
    <row r="15559" s="64" customFormat="1" ht="13.5" spans="5:5">
      <c r="E15559" s="126"/>
    </row>
    <row r="15560" s="64" customFormat="1" ht="13.5" spans="5:5">
      <c r="E15560" s="126"/>
    </row>
    <row r="15561" s="64" customFormat="1" ht="13.5" spans="5:5">
      <c r="E15561" s="126"/>
    </row>
    <row r="15562" s="64" customFormat="1" ht="13.5" spans="5:5">
      <c r="E15562" s="126"/>
    </row>
    <row r="15563" s="64" customFormat="1" ht="13.5" spans="5:5">
      <c r="E15563" s="126"/>
    </row>
    <row r="15564" s="64" customFormat="1" ht="13.5" spans="5:5">
      <c r="E15564" s="126"/>
    </row>
    <row r="15565" s="64" customFormat="1" ht="13.5" spans="5:5">
      <c r="E15565" s="126"/>
    </row>
    <row r="15566" s="64" customFormat="1" ht="13.5" spans="5:5">
      <c r="E15566" s="126"/>
    </row>
    <row r="15567" s="64" customFormat="1" ht="13.5" spans="5:5">
      <c r="E15567" s="126"/>
    </row>
    <row r="15568" s="64" customFormat="1" ht="13.5" spans="5:5">
      <c r="E15568" s="126"/>
    </row>
    <row r="15569" s="64" customFormat="1" ht="13.5" spans="5:5">
      <c r="E15569" s="126"/>
    </row>
    <row r="15570" s="64" customFormat="1" ht="13.5" spans="5:5">
      <c r="E15570" s="126"/>
    </row>
    <row r="15571" s="64" customFormat="1" ht="13.5" spans="5:5">
      <c r="E15571" s="126"/>
    </row>
    <row r="15572" s="64" customFormat="1" ht="13.5" spans="5:5">
      <c r="E15572" s="126"/>
    </row>
    <row r="15573" s="64" customFormat="1" ht="13.5" spans="5:5">
      <c r="E15573" s="126"/>
    </row>
    <row r="15574" s="64" customFormat="1" ht="13.5" spans="5:5">
      <c r="E15574" s="126"/>
    </row>
    <row r="15575" s="64" customFormat="1" ht="13.5" spans="5:5">
      <c r="E15575" s="126"/>
    </row>
    <row r="15576" s="64" customFormat="1" ht="13.5" spans="5:5">
      <c r="E15576" s="126"/>
    </row>
    <row r="15577" s="64" customFormat="1" ht="13.5" spans="5:5">
      <c r="E15577" s="126"/>
    </row>
    <row r="15578" s="64" customFormat="1" ht="13.5" spans="5:5">
      <c r="E15578" s="126"/>
    </row>
    <row r="15579" s="64" customFormat="1" ht="13.5" spans="5:5">
      <c r="E15579" s="126"/>
    </row>
    <row r="15580" s="64" customFormat="1" ht="13.5" spans="5:5">
      <c r="E15580" s="126"/>
    </row>
    <row r="15581" s="64" customFormat="1" ht="13.5" spans="5:5">
      <c r="E15581" s="126"/>
    </row>
    <row r="15582" s="64" customFormat="1" ht="13.5" spans="5:5">
      <c r="E15582" s="126"/>
    </row>
    <row r="15583" s="64" customFormat="1" ht="13.5" spans="5:5">
      <c r="E15583" s="126"/>
    </row>
    <row r="15584" s="64" customFormat="1" ht="13.5" spans="5:5">
      <c r="E15584" s="126"/>
    </row>
    <row r="15585" s="64" customFormat="1" ht="13.5" spans="5:5">
      <c r="E15585" s="126"/>
    </row>
    <row r="15586" s="64" customFormat="1" ht="13.5" spans="5:5">
      <c r="E15586" s="126"/>
    </row>
    <row r="15587" s="64" customFormat="1" ht="13.5" spans="5:5">
      <c r="E15587" s="126"/>
    </row>
    <row r="15588" s="64" customFormat="1" ht="13.5" spans="5:5">
      <c r="E15588" s="126"/>
    </row>
    <row r="15589" s="64" customFormat="1" ht="13.5" spans="5:5">
      <c r="E15589" s="126"/>
    </row>
    <row r="15590" s="64" customFormat="1" ht="13.5" spans="5:5">
      <c r="E15590" s="126"/>
    </row>
    <row r="15591" s="64" customFormat="1" ht="13.5" spans="5:5">
      <c r="E15591" s="126"/>
    </row>
    <row r="15592" s="64" customFormat="1" ht="13.5" spans="5:5">
      <c r="E15592" s="126"/>
    </row>
    <row r="15593" s="64" customFormat="1" ht="13.5" spans="5:5">
      <c r="E15593" s="126"/>
    </row>
    <row r="15594" s="64" customFormat="1" ht="13.5" spans="5:5">
      <c r="E15594" s="126"/>
    </row>
    <row r="15595" s="64" customFormat="1" ht="13.5" spans="5:5">
      <c r="E15595" s="126"/>
    </row>
    <row r="15596" s="64" customFormat="1" ht="13.5" spans="5:5">
      <c r="E15596" s="126"/>
    </row>
    <row r="15597" s="64" customFormat="1" ht="13.5" spans="5:5">
      <c r="E15597" s="126"/>
    </row>
    <row r="15598" s="64" customFormat="1" ht="13.5" spans="5:5">
      <c r="E15598" s="126"/>
    </row>
    <row r="15599" s="64" customFormat="1" ht="13.5" spans="5:5">
      <c r="E15599" s="126"/>
    </row>
    <row r="15600" s="64" customFormat="1" ht="13.5" spans="5:5">
      <c r="E15600" s="126"/>
    </row>
    <row r="15601" s="64" customFormat="1" ht="13.5" spans="5:5">
      <c r="E15601" s="126"/>
    </row>
    <row r="15602" s="64" customFormat="1" ht="13.5" spans="5:5">
      <c r="E15602" s="126"/>
    </row>
    <row r="15603" s="64" customFormat="1" ht="13.5" spans="5:5">
      <c r="E15603" s="126"/>
    </row>
    <row r="15604" s="64" customFormat="1" ht="13.5" spans="5:5">
      <c r="E15604" s="126"/>
    </row>
    <row r="15605" s="64" customFormat="1" ht="13.5" spans="5:5">
      <c r="E15605" s="126"/>
    </row>
    <row r="15606" s="64" customFormat="1" ht="13.5" spans="5:5">
      <c r="E15606" s="126"/>
    </row>
    <row r="15607" s="64" customFormat="1" ht="13.5" spans="5:5">
      <c r="E15607" s="126"/>
    </row>
    <row r="15608" s="64" customFormat="1" ht="13.5" spans="5:5">
      <c r="E15608" s="126"/>
    </row>
    <row r="15609" s="64" customFormat="1" ht="13.5" spans="5:5">
      <c r="E15609" s="126"/>
    </row>
    <row r="15610" s="64" customFormat="1" ht="13.5" spans="5:5">
      <c r="E15610" s="126"/>
    </row>
    <row r="15611" s="64" customFormat="1" ht="13.5" spans="5:5">
      <c r="E15611" s="126"/>
    </row>
    <row r="15612" s="64" customFormat="1" ht="13.5" spans="5:5">
      <c r="E15612" s="126"/>
    </row>
    <row r="15613" s="64" customFormat="1" ht="13.5" spans="5:5">
      <c r="E15613" s="126"/>
    </row>
    <row r="15614" s="64" customFormat="1" ht="13.5" spans="5:5">
      <c r="E15614" s="126"/>
    </row>
    <row r="15615" s="64" customFormat="1" ht="13.5" spans="5:5">
      <c r="E15615" s="126"/>
    </row>
    <row r="15616" s="64" customFormat="1" ht="13.5" spans="5:5">
      <c r="E15616" s="126"/>
    </row>
    <row r="15617" s="64" customFormat="1" ht="13.5" spans="5:5">
      <c r="E15617" s="126"/>
    </row>
    <row r="15618" s="64" customFormat="1" ht="13.5" spans="5:5">
      <c r="E15618" s="126"/>
    </row>
    <row r="15619" s="64" customFormat="1" ht="13.5" spans="5:5">
      <c r="E15619" s="126"/>
    </row>
    <row r="15620" s="64" customFormat="1" ht="13.5" spans="5:5">
      <c r="E15620" s="126"/>
    </row>
    <row r="15621" s="64" customFormat="1" ht="13.5" spans="5:5">
      <c r="E15621" s="126"/>
    </row>
    <row r="15622" s="64" customFormat="1" ht="13.5" spans="5:5">
      <c r="E15622" s="126"/>
    </row>
    <row r="15623" s="64" customFormat="1" ht="13.5" spans="5:5">
      <c r="E15623" s="126"/>
    </row>
    <row r="15624" s="64" customFormat="1" ht="13.5" spans="5:5">
      <c r="E15624" s="126"/>
    </row>
    <row r="15625" s="64" customFormat="1" ht="13.5" spans="5:5">
      <c r="E15625" s="126"/>
    </row>
    <row r="15626" s="64" customFormat="1" ht="13.5" spans="5:5">
      <c r="E15626" s="126"/>
    </row>
    <row r="15627" s="64" customFormat="1" ht="13.5" spans="5:5">
      <c r="E15627" s="126"/>
    </row>
    <row r="15628" s="64" customFormat="1" ht="13.5" spans="5:5">
      <c r="E15628" s="126"/>
    </row>
    <row r="15629" s="64" customFormat="1" ht="13.5" spans="5:5">
      <c r="E15629" s="126"/>
    </row>
    <row r="15630" s="64" customFormat="1" ht="13.5" spans="5:5">
      <c r="E15630" s="126"/>
    </row>
    <row r="15631" s="64" customFormat="1" ht="13.5" spans="5:5">
      <c r="E15631" s="126"/>
    </row>
    <row r="15632" s="64" customFormat="1" ht="13.5" spans="5:5">
      <c r="E15632" s="126"/>
    </row>
    <row r="15633" s="64" customFormat="1" ht="13.5" spans="5:5">
      <c r="E15633" s="126"/>
    </row>
    <row r="15634" s="64" customFormat="1" ht="13.5" spans="5:5">
      <c r="E15634" s="126"/>
    </row>
    <row r="15635" s="64" customFormat="1" ht="13.5" spans="5:5">
      <c r="E15635" s="126"/>
    </row>
    <row r="15636" s="64" customFormat="1" ht="13.5" spans="5:5">
      <c r="E15636" s="126"/>
    </row>
    <row r="15637" s="64" customFormat="1" ht="13.5" spans="5:5">
      <c r="E15637" s="126"/>
    </row>
    <row r="15638" s="64" customFormat="1" ht="13.5" spans="5:5">
      <c r="E15638" s="126"/>
    </row>
    <row r="15639" s="64" customFormat="1" ht="13.5" spans="5:5">
      <c r="E15639" s="126"/>
    </row>
    <row r="15640" s="64" customFormat="1" ht="13.5" spans="5:5">
      <c r="E15640" s="126"/>
    </row>
    <row r="15641" s="64" customFormat="1" ht="13.5" spans="5:5">
      <c r="E15641" s="126"/>
    </row>
    <row r="15642" s="64" customFormat="1" ht="13.5" spans="5:5">
      <c r="E15642" s="126"/>
    </row>
    <row r="15643" s="64" customFormat="1" ht="13.5" spans="5:5">
      <c r="E15643" s="126"/>
    </row>
    <row r="15644" s="64" customFormat="1" ht="13.5" spans="5:5">
      <c r="E15644" s="126"/>
    </row>
    <row r="15645" s="64" customFormat="1" ht="13.5" spans="5:5">
      <c r="E15645" s="126"/>
    </row>
    <row r="15646" s="64" customFormat="1" ht="13.5" spans="5:5">
      <c r="E15646" s="126"/>
    </row>
    <row r="15647" s="64" customFormat="1" ht="13.5" spans="5:5">
      <c r="E15647" s="126"/>
    </row>
    <row r="15648" s="64" customFormat="1" ht="13.5" spans="5:5">
      <c r="E15648" s="126"/>
    </row>
    <row r="15649" s="64" customFormat="1" ht="13.5" spans="5:5">
      <c r="E15649" s="126"/>
    </row>
    <row r="15650" s="64" customFormat="1" ht="13.5" spans="5:5">
      <c r="E15650" s="126"/>
    </row>
    <row r="15651" s="64" customFormat="1" ht="13.5" spans="5:5">
      <c r="E15651" s="126"/>
    </row>
    <row r="15652" s="64" customFormat="1" ht="13.5" spans="5:5">
      <c r="E15652" s="126"/>
    </row>
    <row r="15653" s="64" customFormat="1" ht="13.5" spans="5:5">
      <c r="E15653" s="126"/>
    </row>
    <row r="15654" s="64" customFormat="1" ht="13.5" spans="5:5">
      <c r="E15654" s="126"/>
    </row>
    <row r="15655" s="64" customFormat="1" ht="13.5" spans="5:5">
      <c r="E15655" s="126"/>
    </row>
    <row r="15656" s="64" customFormat="1" ht="13.5" spans="5:5">
      <c r="E15656" s="126"/>
    </row>
    <row r="15657" s="64" customFormat="1" ht="13.5" spans="5:5">
      <c r="E15657" s="126"/>
    </row>
    <row r="15658" s="64" customFormat="1" ht="13.5" spans="5:5">
      <c r="E15658" s="126"/>
    </row>
    <row r="15659" s="64" customFormat="1" ht="13.5" spans="5:5">
      <c r="E15659" s="126"/>
    </row>
    <row r="15660" s="64" customFormat="1" ht="13.5" spans="5:5">
      <c r="E15660" s="126"/>
    </row>
    <row r="15661" s="64" customFormat="1" ht="13.5" spans="5:5">
      <c r="E15661" s="126"/>
    </row>
    <row r="15662" s="64" customFormat="1" ht="13.5" spans="5:5">
      <c r="E15662" s="126"/>
    </row>
    <row r="15663" s="64" customFormat="1" ht="13.5" spans="5:5">
      <c r="E15663" s="126"/>
    </row>
    <row r="15664" s="64" customFormat="1" ht="13.5" spans="5:5">
      <c r="E15664" s="126"/>
    </row>
    <row r="15665" s="64" customFormat="1" ht="13.5" spans="5:5">
      <c r="E15665" s="126"/>
    </row>
    <row r="15666" s="64" customFormat="1" ht="13.5" spans="5:5">
      <c r="E15666" s="126"/>
    </row>
    <row r="15667" s="64" customFormat="1" ht="13.5" spans="5:5">
      <c r="E15667" s="126"/>
    </row>
    <row r="15668" s="64" customFormat="1" ht="13.5" spans="5:5">
      <c r="E15668" s="126"/>
    </row>
    <row r="15669" s="64" customFormat="1" ht="13.5" spans="5:5">
      <c r="E15669" s="126"/>
    </row>
    <row r="15670" s="64" customFormat="1" ht="13.5" spans="5:5">
      <c r="E15670" s="126"/>
    </row>
    <row r="15671" s="64" customFormat="1" ht="13.5" spans="5:5">
      <c r="E15671" s="126"/>
    </row>
    <row r="15672" s="64" customFormat="1" ht="13.5" spans="5:5">
      <c r="E15672" s="126"/>
    </row>
    <row r="15673" s="64" customFormat="1" ht="13.5" spans="5:5">
      <c r="E15673" s="126"/>
    </row>
    <row r="15674" s="64" customFormat="1" ht="13.5" spans="5:5">
      <c r="E15674" s="126"/>
    </row>
    <row r="15675" s="64" customFormat="1" ht="13.5" spans="5:5">
      <c r="E15675" s="126"/>
    </row>
    <row r="15676" s="64" customFormat="1" ht="13.5" spans="5:5">
      <c r="E15676" s="126"/>
    </row>
    <row r="15677" s="64" customFormat="1" ht="13.5" spans="5:5">
      <c r="E15677" s="126"/>
    </row>
    <row r="15678" s="64" customFormat="1" ht="13.5" spans="5:5">
      <c r="E15678" s="126"/>
    </row>
    <row r="15679" s="64" customFormat="1" ht="13.5" spans="5:5">
      <c r="E15679" s="126"/>
    </row>
    <row r="15680" s="64" customFormat="1" ht="13.5" spans="5:5">
      <c r="E15680" s="126"/>
    </row>
    <row r="15681" s="64" customFormat="1" ht="13.5" spans="5:5">
      <c r="E15681" s="126"/>
    </row>
    <row r="15682" s="64" customFormat="1" ht="13.5" spans="5:5">
      <c r="E15682" s="126"/>
    </row>
    <row r="15683" s="64" customFormat="1" ht="13.5" spans="5:5">
      <c r="E15683" s="126"/>
    </row>
    <row r="15684" s="64" customFormat="1" ht="13.5" spans="5:5">
      <c r="E15684" s="126"/>
    </row>
    <row r="15685" s="64" customFormat="1" ht="13.5" spans="5:5">
      <c r="E15685" s="126"/>
    </row>
    <row r="15686" s="64" customFormat="1" ht="13.5" spans="5:5">
      <c r="E15686" s="126"/>
    </row>
    <row r="15687" s="64" customFormat="1" ht="13.5" spans="5:5">
      <c r="E15687" s="126"/>
    </row>
    <row r="15688" s="64" customFormat="1" ht="13.5" spans="5:5">
      <c r="E15688" s="126"/>
    </row>
    <row r="15689" s="64" customFormat="1" ht="13.5" spans="5:5">
      <c r="E15689" s="126"/>
    </row>
    <row r="15690" s="64" customFormat="1" ht="13.5" spans="5:5">
      <c r="E15690" s="126"/>
    </row>
    <row r="15691" s="64" customFormat="1" ht="13.5" spans="5:5">
      <c r="E15691" s="126"/>
    </row>
    <row r="15692" s="64" customFormat="1" ht="13.5" spans="5:5">
      <c r="E15692" s="126"/>
    </row>
    <row r="15693" s="64" customFormat="1" ht="13.5" spans="5:5">
      <c r="E15693" s="126"/>
    </row>
    <row r="15694" s="64" customFormat="1" ht="13.5" spans="5:5">
      <c r="E15694" s="126"/>
    </row>
    <row r="15695" s="64" customFormat="1" ht="13.5" spans="5:5">
      <c r="E15695" s="126"/>
    </row>
    <row r="15696" s="64" customFormat="1" ht="13.5" spans="5:5">
      <c r="E15696" s="126"/>
    </row>
    <row r="15697" s="64" customFormat="1" ht="13.5" spans="5:5">
      <c r="E15697" s="126"/>
    </row>
    <row r="15698" s="64" customFormat="1" ht="13.5" spans="5:5">
      <c r="E15698" s="126"/>
    </row>
    <row r="15699" s="64" customFormat="1" ht="13.5" spans="5:5">
      <c r="E15699" s="126"/>
    </row>
    <row r="15700" s="64" customFormat="1" ht="13.5" spans="5:5">
      <c r="E15700" s="126"/>
    </row>
    <row r="15701" s="64" customFormat="1" ht="13.5" spans="5:5">
      <c r="E15701" s="126"/>
    </row>
    <row r="15702" s="64" customFormat="1" ht="13.5" spans="5:5">
      <c r="E15702" s="126"/>
    </row>
    <row r="15703" s="64" customFormat="1" ht="13.5" spans="5:5">
      <c r="E15703" s="126"/>
    </row>
    <row r="15704" s="64" customFormat="1" ht="13.5" spans="5:5">
      <c r="E15704" s="126"/>
    </row>
    <row r="15705" s="64" customFormat="1" ht="13.5" spans="5:5">
      <c r="E15705" s="126"/>
    </row>
    <row r="15706" s="64" customFormat="1" ht="13.5" spans="5:5">
      <c r="E15706" s="126"/>
    </row>
    <row r="15707" s="64" customFormat="1" ht="13.5" spans="5:5">
      <c r="E15707" s="126"/>
    </row>
    <row r="15708" s="64" customFormat="1" ht="13.5" spans="5:5">
      <c r="E15708" s="126"/>
    </row>
    <row r="15709" s="64" customFormat="1" ht="13.5" spans="5:5">
      <c r="E15709" s="126"/>
    </row>
    <row r="15710" s="64" customFormat="1" ht="13.5" spans="5:5">
      <c r="E15710" s="126"/>
    </row>
    <row r="15711" s="64" customFormat="1" ht="13.5" spans="5:5">
      <c r="E15711" s="126"/>
    </row>
    <row r="15712" s="64" customFormat="1" ht="13.5" spans="5:5">
      <c r="E15712" s="126"/>
    </row>
    <row r="15713" s="64" customFormat="1" ht="13.5" spans="5:5">
      <c r="E15713" s="126"/>
    </row>
    <row r="15714" s="64" customFormat="1" ht="13.5" spans="5:5">
      <c r="E15714" s="126"/>
    </row>
    <row r="15715" s="64" customFormat="1" ht="13.5" spans="5:5">
      <c r="E15715" s="126"/>
    </row>
    <row r="15716" s="64" customFormat="1" ht="13.5" spans="5:5">
      <c r="E15716" s="126"/>
    </row>
    <row r="15717" s="64" customFormat="1" ht="13.5" spans="5:5">
      <c r="E15717" s="126"/>
    </row>
    <row r="15718" s="64" customFormat="1" ht="13.5" spans="5:5">
      <c r="E15718" s="126"/>
    </row>
    <row r="15719" s="64" customFormat="1" ht="13.5" spans="5:5">
      <c r="E15719" s="126"/>
    </row>
    <row r="15720" s="64" customFormat="1" ht="13.5" spans="5:5">
      <c r="E15720" s="126"/>
    </row>
    <row r="15721" s="64" customFormat="1" ht="13.5" spans="5:5">
      <c r="E15721" s="126"/>
    </row>
    <row r="15722" s="64" customFormat="1" ht="13.5" spans="5:5">
      <c r="E15722" s="126"/>
    </row>
    <row r="15723" s="64" customFormat="1" ht="13.5" spans="5:5">
      <c r="E15723" s="126"/>
    </row>
    <row r="15724" s="64" customFormat="1" ht="13.5" spans="5:5">
      <c r="E15724" s="126"/>
    </row>
    <row r="15725" s="64" customFormat="1" ht="13.5" spans="5:5">
      <c r="E15725" s="126"/>
    </row>
    <row r="15726" s="64" customFormat="1" ht="13.5" spans="5:5">
      <c r="E15726" s="126"/>
    </row>
    <row r="15727" s="64" customFormat="1" ht="13.5" spans="5:5">
      <c r="E15727" s="126"/>
    </row>
    <row r="15728" s="64" customFormat="1" ht="13.5" spans="5:5">
      <c r="E15728" s="126"/>
    </row>
    <row r="15729" s="64" customFormat="1" ht="13.5" spans="5:5">
      <c r="E15729" s="126"/>
    </row>
    <row r="15730" s="64" customFormat="1" ht="13.5" spans="5:5">
      <c r="E15730" s="126"/>
    </row>
    <row r="15731" s="64" customFormat="1" ht="13.5" spans="5:5">
      <c r="E15731" s="126"/>
    </row>
    <row r="15732" s="64" customFormat="1" ht="13.5" spans="5:5">
      <c r="E15732" s="126"/>
    </row>
    <row r="15733" s="64" customFormat="1" ht="13.5" spans="5:5">
      <c r="E15733" s="126"/>
    </row>
    <row r="15734" s="64" customFormat="1" ht="13.5" spans="5:5">
      <c r="E15734" s="126"/>
    </row>
    <row r="15735" s="64" customFormat="1" ht="13.5" spans="5:5">
      <c r="E15735" s="126"/>
    </row>
    <row r="15736" s="64" customFormat="1" ht="13.5" spans="5:5">
      <c r="E15736" s="126"/>
    </row>
    <row r="15737" s="64" customFormat="1" ht="13.5" spans="5:5">
      <c r="E15737" s="126"/>
    </row>
    <row r="15738" s="64" customFormat="1" ht="13.5" spans="5:5">
      <c r="E15738" s="126"/>
    </row>
    <row r="15739" s="64" customFormat="1" ht="13.5" spans="5:5">
      <c r="E15739" s="126"/>
    </row>
    <row r="15740" s="64" customFormat="1" ht="13.5" spans="5:5">
      <c r="E15740" s="126"/>
    </row>
    <row r="15741" s="64" customFormat="1" ht="13.5" spans="5:5">
      <c r="E15741" s="126"/>
    </row>
    <row r="15742" s="64" customFormat="1" ht="13.5" spans="5:5">
      <c r="E15742" s="126"/>
    </row>
    <row r="15743" s="64" customFormat="1" ht="13.5" spans="5:5">
      <c r="E15743" s="126"/>
    </row>
    <row r="15744" s="64" customFormat="1" ht="13.5" spans="5:5">
      <c r="E15744" s="126"/>
    </row>
    <row r="15745" s="64" customFormat="1" ht="13.5" spans="5:5">
      <c r="E15745" s="126"/>
    </row>
    <row r="15746" s="64" customFormat="1" ht="13.5" spans="5:5">
      <c r="E15746" s="126"/>
    </row>
    <row r="15747" s="64" customFormat="1" ht="13.5" spans="5:5">
      <c r="E15747" s="126"/>
    </row>
    <row r="15748" s="64" customFormat="1" ht="13.5" spans="5:5">
      <c r="E15748" s="126"/>
    </row>
    <row r="15749" s="64" customFormat="1" ht="13.5" spans="5:5">
      <c r="E15749" s="126"/>
    </row>
    <row r="15750" s="64" customFormat="1" ht="13.5" spans="5:5">
      <c r="E15750" s="126"/>
    </row>
    <row r="15751" s="64" customFormat="1" ht="13.5" spans="5:5">
      <c r="E15751" s="126"/>
    </row>
    <row r="15752" s="64" customFormat="1" ht="13.5" spans="5:5">
      <c r="E15752" s="126"/>
    </row>
    <row r="15753" s="64" customFormat="1" ht="13.5" spans="5:5">
      <c r="E15753" s="126"/>
    </row>
    <row r="15754" s="64" customFormat="1" ht="13.5" spans="5:5">
      <c r="E15754" s="126"/>
    </row>
    <row r="15755" s="64" customFormat="1" ht="13.5" spans="5:5">
      <c r="E15755" s="126"/>
    </row>
    <row r="15756" s="64" customFormat="1" ht="13.5" spans="5:5">
      <c r="E15756" s="126"/>
    </row>
    <row r="15757" s="64" customFormat="1" ht="13.5" spans="5:5">
      <c r="E15757" s="126"/>
    </row>
    <row r="15758" s="64" customFormat="1" ht="13.5" spans="5:5">
      <c r="E15758" s="126"/>
    </row>
    <row r="15759" s="64" customFormat="1" ht="13.5" spans="5:5">
      <c r="E15759" s="126"/>
    </row>
    <row r="15760" s="64" customFormat="1" ht="13.5" spans="5:5">
      <c r="E15760" s="126"/>
    </row>
    <row r="15761" s="64" customFormat="1" ht="13.5" spans="5:5">
      <c r="E15761" s="126"/>
    </row>
    <row r="15762" s="64" customFormat="1" ht="13.5" spans="5:5">
      <c r="E15762" s="126"/>
    </row>
    <row r="15763" s="64" customFormat="1" ht="13.5" spans="5:5">
      <c r="E15763" s="126"/>
    </row>
    <row r="15764" s="64" customFormat="1" ht="13.5" spans="5:5">
      <c r="E15764" s="126"/>
    </row>
    <row r="15765" s="64" customFormat="1" ht="13.5" spans="5:5">
      <c r="E15765" s="126"/>
    </row>
    <row r="15766" s="64" customFormat="1" ht="13.5" spans="5:5">
      <c r="E15766" s="126"/>
    </row>
    <row r="15767" s="64" customFormat="1" ht="13.5" spans="5:5">
      <c r="E15767" s="126"/>
    </row>
    <row r="15768" s="64" customFormat="1" ht="13.5" spans="5:5">
      <c r="E15768" s="126"/>
    </row>
    <row r="15769" s="64" customFormat="1" ht="13.5" spans="5:5">
      <c r="E15769" s="126"/>
    </row>
    <row r="15770" s="64" customFormat="1" ht="13.5" spans="5:5">
      <c r="E15770" s="126"/>
    </row>
    <row r="15771" s="64" customFormat="1" ht="13.5" spans="5:5">
      <c r="E15771" s="126"/>
    </row>
    <row r="15772" s="64" customFormat="1" ht="13.5" spans="5:5">
      <c r="E15772" s="126"/>
    </row>
    <row r="15773" s="64" customFormat="1" ht="13.5" spans="5:5">
      <c r="E15773" s="126"/>
    </row>
    <row r="15774" s="64" customFormat="1" ht="13.5" spans="5:5">
      <c r="E15774" s="126"/>
    </row>
    <row r="15775" s="64" customFormat="1" ht="13.5" spans="5:5">
      <c r="E15775" s="126"/>
    </row>
    <row r="15776" s="64" customFormat="1" ht="13.5" spans="5:5">
      <c r="E15776" s="126"/>
    </row>
    <row r="15777" s="64" customFormat="1" ht="13.5" spans="5:5">
      <c r="E15777" s="126"/>
    </row>
    <row r="15778" s="64" customFormat="1" ht="13.5" spans="5:5">
      <c r="E15778" s="126"/>
    </row>
    <row r="15779" s="64" customFormat="1" ht="13.5" spans="5:5">
      <c r="E15779" s="126"/>
    </row>
    <row r="15780" s="64" customFormat="1" ht="13.5" spans="5:5">
      <c r="E15780" s="126"/>
    </row>
    <row r="15781" s="64" customFormat="1" ht="13.5" spans="5:5">
      <c r="E15781" s="126"/>
    </row>
    <row r="15782" s="64" customFormat="1" ht="13.5" spans="5:5">
      <c r="E15782" s="126"/>
    </row>
    <row r="15783" s="64" customFormat="1" ht="13.5" spans="5:5">
      <c r="E15783" s="126"/>
    </row>
    <row r="15784" s="64" customFormat="1" ht="13.5" spans="5:5">
      <c r="E15784" s="126"/>
    </row>
    <row r="15785" s="64" customFormat="1" ht="13.5" spans="5:5">
      <c r="E15785" s="126"/>
    </row>
    <row r="15786" s="64" customFormat="1" ht="13.5" spans="5:5">
      <c r="E15786" s="126"/>
    </row>
    <row r="15787" s="64" customFormat="1" ht="13.5" spans="5:5">
      <c r="E15787" s="126"/>
    </row>
    <row r="15788" s="64" customFormat="1" ht="13.5" spans="5:5">
      <c r="E15788" s="126"/>
    </row>
    <row r="15789" s="64" customFormat="1" ht="13.5" spans="5:5">
      <c r="E15789" s="126"/>
    </row>
    <row r="15790" s="64" customFormat="1" ht="13.5" spans="5:5">
      <c r="E15790" s="126"/>
    </row>
    <row r="15791" s="64" customFormat="1" ht="13.5" spans="5:5">
      <c r="E15791" s="126"/>
    </row>
    <row r="15792" s="64" customFormat="1" ht="13.5" spans="5:5">
      <c r="E15792" s="126"/>
    </row>
    <row r="15793" s="64" customFormat="1" ht="13.5" spans="5:5">
      <c r="E15793" s="126"/>
    </row>
    <row r="15794" s="64" customFormat="1" ht="13.5" spans="5:5">
      <c r="E15794" s="126"/>
    </row>
    <row r="15795" s="64" customFormat="1" ht="13.5" spans="5:5">
      <c r="E15795" s="126"/>
    </row>
    <row r="15796" s="64" customFormat="1" ht="13.5" spans="5:5">
      <c r="E15796" s="126"/>
    </row>
    <row r="15797" s="64" customFormat="1" ht="13.5" spans="5:5">
      <c r="E15797" s="126"/>
    </row>
    <row r="15798" s="64" customFormat="1" ht="13.5" spans="5:5">
      <c r="E15798" s="126"/>
    </row>
    <row r="15799" s="64" customFormat="1" ht="13.5" spans="5:5">
      <c r="E15799" s="126"/>
    </row>
    <row r="15800" s="64" customFormat="1" ht="13.5" spans="5:5">
      <c r="E15800" s="126"/>
    </row>
    <row r="15801" s="64" customFormat="1" ht="13.5" spans="5:5">
      <c r="E15801" s="126"/>
    </row>
    <row r="15802" s="64" customFormat="1" ht="13.5" spans="5:5">
      <c r="E15802" s="126"/>
    </row>
    <row r="15803" s="64" customFormat="1" ht="13.5" spans="5:5">
      <c r="E15803" s="126"/>
    </row>
    <row r="15804" s="64" customFormat="1" ht="13.5" spans="5:5">
      <c r="E15804" s="126"/>
    </row>
    <row r="15805" s="64" customFormat="1" ht="13.5" spans="5:5">
      <c r="E15805" s="126"/>
    </row>
    <row r="15806" s="64" customFormat="1" ht="13.5" spans="5:5">
      <c r="E15806" s="126"/>
    </row>
    <row r="15807" s="64" customFormat="1" ht="13.5" spans="5:5">
      <c r="E15807" s="126"/>
    </row>
    <row r="15808" s="64" customFormat="1" ht="13.5" spans="5:5">
      <c r="E15808" s="126"/>
    </row>
    <row r="15809" s="64" customFormat="1" ht="13.5" spans="5:5">
      <c r="E15809" s="126"/>
    </row>
    <row r="15810" s="64" customFormat="1" ht="13.5" spans="5:5">
      <c r="E15810" s="126"/>
    </row>
    <row r="15811" s="64" customFormat="1" ht="13.5" spans="5:5">
      <c r="E15811" s="126"/>
    </row>
    <row r="15812" s="64" customFormat="1" ht="13.5" spans="5:5">
      <c r="E15812" s="126"/>
    </row>
    <row r="15813" s="64" customFormat="1" ht="13.5" spans="5:5">
      <c r="E15813" s="126"/>
    </row>
    <row r="15814" s="64" customFormat="1" ht="13.5" spans="5:5">
      <c r="E15814" s="126"/>
    </row>
    <row r="15815" s="64" customFormat="1" ht="13.5" spans="5:5">
      <c r="E15815" s="126"/>
    </row>
    <row r="15816" s="64" customFormat="1" ht="13.5" spans="5:5">
      <c r="E15816" s="126"/>
    </row>
    <row r="15817" s="64" customFormat="1" ht="13.5" spans="5:5">
      <c r="E15817" s="126"/>
    </row>
    <row r="15818" s="64" customFormat="1" ht="13.5" spans="5:5">
      <c r="E15818" s="126"/>
    </row>
    <row r="15819" s="64" customFormat="1" ht="13.5" spans="5:5">
      <c r="E15819" s="126"/>
    </row>
    <row r="15820" s="64" customFormat="1" ht="13.5" spans="5:5">
      <c r="E15820" s="126"/>
    </row>
    <row r="15821" s="64" customFormat="1" ht="13.5" spans="5:5">
      <c r="E15821" s="126"/>
    </row>
    <row r="15822" s="64" customFormat="1" ht="13.5" spans="5:5">
      <c r="E15822" s="126"/>
    </row>
    <row r="15823" s="64" customFormat="1" ht="13.5" spans="5:5">
      <c r="E15823" s="126"/>
    </row>
    <row r="15824" s="64" customFormat="1" ht="13.5" spans="5:5">
      <c r="E15824" s="126"/>
    </row>
    <row r="15825" s="64" customFormat="1" ht="13.5" spans="5:5">
      <c r="E15825" s="126"/>
    </row>
    <row r="15826" s="64" customFormat="1" ht="13.5" spans="5:5">
      <c r="E15826" s="126"/>
    </row>
    <row r="15827" s="64" customFormat="1" ht="13.5" spans="5:5">
      <c r="E15827" s="126"/>
    </row>
    <row r="15828" s="64" customFormat="1" ht="13.5" spans="5:5">
      <c r="E15828" s="126"/>
    </row>
    <row r="15829" s="64" customFormat="1" ht="13.5" spans="5:5">
      <c r="E15829" s="126"/>
    </row>
    <row r="15830" s="64" customFormat="1" ht="13.5" spans="5:5">
      <c r="E15830" s="126"/>
    </row>
    <row r="15831" s="64" customFormat="1" ht="13.5" spans="5:5">
      <c r="E15831" s="126"/>
    </row>
    <row r="15832" s="64" customFormat="1" ht="13.5" spans="5:5">
      <c r="E15832" s="126"/>
    </row>
    <row r="15833" s="64" customFormat="1" ht="13.5" spans="5:5">
      <c r="E15833" s="126"/>
    </row>
    <row r="15834" s="64" customFormat="1" ht="13.5" spans="5:5">
      <c r="E15834" s="126"/>
    </row>
    <row r="15835" s="64" customFormat="1" ht="13.5" spans="5:5">
      <c r="E15835" s="126"/>
    </row>
    <row r="15836" s="64" customFormat="1" ht="13.5" spans="5:5">
      <c r="E15836" s="126"/>
    </row>
    <row r="15837" s="64" customFormat="1" ht="13.5" spans="5:5">
      <c r="E15837" s="126"/>
    </row>
    <row r="15838" s="64" customFormat="1" ht="13.5" spans="5:5">
      <c r="E15838" s="126"/>
    </row>
    <row r="15839" s="64" customFormat="1" ht="13.5" spans="5:5">
      <c r="E15839" s="126"/>
    </row>
    <row r="15840" s="64" customFormat="1" ht="13.5" spans="5:5">
      <c r="E15840" s="126"/>
    </row>
    <row r="15841" s="64" customFormat="1" ht="13.5" spans="5:5">
      <c r="E15841" s="126"/>
    </row>
    <row r="15842" s="64" customFormat="1" ht="13.5" spans="5:5">
      <c r="E15842" s="126"/>
    </row>
    <row r="15843" s="64" customFormat="1" ht="13.5" spans="5:5">
      <c r="E15843" s="126"/>
    </row>
    <row r="15844" s="64" customFormat="1" ht="13.5" spans="5:5">
      <c r="E15844" s="126"/>
    </row>
    <row r="15845" s="64" customFormat="1" ht="13.5" spans="5:5">
      <c r="E15845" s="126"/>
    </row>
    <row r="15846" s="64" customFormat="1" ht="13.5" spans="5:5">
      <c r="E15846" s="126"/>
    </row>
    <row r="15847" s="64" customFormat="1" ht="13.5" spans="5:5">
      <c r="E15847" s="126"/>
    </row>
    <row r="15848" s="64" customFormat="1" ht="13.5" spans="5:5">
      <c r="E15848" s="126"/>
    </row>
    <row r="15849" s="64" customFormat="1" ht="13.5" spans="5:5">
      <c r="E15849" s="126"/>
    </row>
    <row r="15850" s="64" customFormat="1" ht="13.5" spans="5:5">
      <c r="E15850" s="126"/>
    </row>
    <row r="15851" s="64" customFormat="1" ht="13.5" spans="5:5">
      <c r="E15851" s="126"/>
    </row>
    <row r="15852" s="64" customFormat="1" ht="13.5" spans="5:5">
      <c r="E15852" s="126"/>
    </row>
    <row r="15853" s="64" customFormat="1" ht="13.5" spans="5:5">
      <c r="E15853" s="126"/>
    </row>
    <row r="15854" s="64" customFormat="1" ht="13.5" spans="5:5">
      <c r="E15854" s="126"/>
    </row>
    <row r="15855" s="64" customFormat="1" ht="13.5" spans="5:5">
      <c r="E15855" s="126"/>
    </row>
    <row r="15856" s="64" customFormat="1" ht="13.5" spans="5:5">
      <c r="E15856" s="126"/>
    </row>
    <row r="15857" s="64" customFormat="1" ht="13.5" spans="5:5">
      <c r="E15857" s="126"/>
    </row>
    <row r="15858" s="64" customFormat="1" ht="13.5" spans="5:5">
      <c r="E15858" s="126"/>
    </row>
    <row r="15859" s="64" customFormat="1" ht="13.5" spans="5:5">
      <c r="E15859" s="126"/>
    </row>
    <row r="15860" s="64" customFormat="1" ht="13.5" spans="5:5">
      <c r="E15860" s="126"/>
    </row>
    <row r="15861" s="64" customFormat="1" ht="13.5" spans="5:5">
      <c r="E15861" s="126"/>
    </row>
    <row r="15862" s="64" customFormat="1" ht="13.5" spans="5:5">
      <c r="E15862" s="126"/>
    </row>
    <row r="15863" s="64" customFormat="1" ht="13.5" spans="5:5">
      <c r="E15863" s="126"/>
    </row>
    <row r="15864" s="64" customFormat="1" ht="13.5" spans="5:5">
      <c r="E15864" s="126"/>
    </row>
    <row r="15865" s="64" customFormat="1" ht="13.5" spans="5:5">
      <c r="E15865" s="126"/>
    </row>
    <row r="15866" s="64" customFormat="1" ht="13.5" spans="5:5">
      <c r="E15866" s="126"/>
    </row>
    <row r="15867" s="64" customFormat="1" ht="13.5" spans="5:5">
      <c r="E15867" s="126"/>
    </row>
    <row r="15868" s="64" customFormat="1" ht="13.5" spans="5:5">
      <c r="E15868" s="126"/>
    </row>
    <row r="15869" s="64" customFormat="1" ht="13.5" spans="5:5">
      <c r="E15869" s="126"/>
    </row>
    <row r="15870" s="64" customFormat="1" ht="13.5" spans="5:5">
      <c r="E15870" s="126"/>
    </row>
    <row r="15871" s="64" customFormat="1" ht="13.5" spans="5:5">
      <c r="E15871" s="126"/>
    </row>
    <row r="15872" s="64" customFormat="1" ht="13.5" spans="5:5">
      <c r="E15872" s="126"/>
    </row>
    <row r="15873" s="64" customFormat="1" ht="13.5" spans="5:5">
      <c r="E15873" s="126"/>
    </row>
    <row r="15874" s="64" customFormat="1" ht="13.5" spans="5:5">
      <c r="E15874" s="126"/>
    </row>
    <row r="15875" s="64" customFormat="1" ht="13.5" spans="5:5">
      <c r="E15875" s="126"/>
    </row>
    <row r="15876" s="64" customFormat="1" ht="13.5" spans="5:5">
      <c r="E15876" s="126"/>
    </row>
    <row r="15877" s="64" customFormat="1" ht="13.5" spans="5:5">
      <c r="E15877" s="126"/>
    </row>
    <row r="15878" s="64" customFormat="1" ht="13.5" spans="5:5">
      <c r="E15878" s="126"/>
    </row>
    <row r="15879" s="64" customFormat="1" ht="13.5" spans="5:5">
      <c r="E15879" s="126"/>
    </row>
    <row r="15880" s="64" customFormat="1" ht="13.5" spans="5:5">
      <c r="E15880" s="126"/>
    </row>
    <row r="15881" s="64" customFormat="1" ht="13.5" spans="5:5">
      <c r="E15881" s="126"/>
    </row>
    <row r="15882" s="64" customFormat="1" ht="13.5" spans="5:5">
      <c r="E15882" s="126"/>
    </row>
    <row r="15883" s="64" customFormat="1" ht="13.5" spans="5:5">
      <c r="E15883" s="126"/>
    </row>
    <row r="15884" s="64" customFormat="1" ht="13.5" spans="5:5">
      <c r="E15884" s="126"/>
    </row>
    <row r="15885" s="64" customFormat="1" ht="13.5" spans="5:5">
      <c r="E15885" s="126"/>
    </row>
    <row r="15886" s="64" customFormat="1" ht="13.5" spans="5:5">
      <c r="E15886" s="126"/>
    </row>
    <row r="15887" s="64" customFormat="1" ht="13.5" spans="5:5">
      <c r="E15887" s="126"/>
    </row>
    <row r="15888" s="64" customFormat="1" ht="13.5" spans="5:5">
      <c r="E15888" s="126"/>
    </row>
    <row r="15889" s="64" customFormat="1" ht="13.5" spans="5:5">
      <c r="E15889" s="126"/>
    </row>
    <row r="15890" s="64" customFormat="1" ht="13.5" spans="5:5">
      <c r="E15890" s="126"/>
    </row>
    <row r="15891" s="64" customFormat="1" ht="13.5" spans="5:5">
      <c r="E15891" s="126"/>
    </row>
    <row r="15892" s="64" customFormat="1" ht="13.5" spans="5:5">
      <c r="E15892" s="126"/>
    </row>
    <row r="15893" s="64" customFormat="1" ht="13.5" spans="5:5">
      <c r="E15893" s="126"/>
    </row>
    <row r="15894" s="64" customFormat="1" ht="13.5" spans="5:5">
      <c r="E15894" s="126"/>
    </row>
    <row r="15895" s="64" customFormat="1" ht="13.5" spans="5:5">
      <c r="E15895" s="126"/>
    </row>
    <row r="15896" s="64" customFormat="1" ht="13.5" spans="5:5">
      <c r="E15896" s="126"/>
    </row>
    <row r="15897" s="64" customFormat="1" ht="13.5" spans="5:5">
      <c r="E15897" s="126"/>
    </row>
    <row r="15898" s="64" customFormat="1" ht="13.5" spans="5:5">
      <c r="E15898" s="126"/>
    </row>
    <row r="15899" s="64" customFormat="1" ht="13.5" spans="5:5">
      <c r="E15899" s="126"/>
    </row>
    <row r="15900" s="64" customFormat="1" ht="13.5" spans="5:5">
      <c r="E15900" s="126"/>
    </row>
    <row r="15901" s="64" customFormat="1" ht="13.5" spans="5:5">
      <c r="E15901" s="126"/>
    </row>
    <row r="15902" s="64" customFormat="1" ht="13.5" spans="5:5">
      <c r="E15902" s="126"/>
    </row>
    <row r="15903" s="64" customFormat="1" ht="13.5" spans="5:5">
      <c r="E15903" s="126"/>
    </row>
    <row r="15904" s="64" customFormat="1" ht="13.5" spans="5:5">
      <c r="E15904" s="126"/>
    </row>
    <row r="15905" s="64" customFormat="1" ht="13.5" spans="5:5">
      <c r="E15905" s="126"/>
    </row>
    <row r="15906" s="64" customFormat="1" ht="13.5" spans="5:5">
      <c r="E15906" s="126"/>
    </row>
    <row r="15907" s="64" customFormat="1" ht="13.5" spans="5:5">
      <c r="E15907" s="126"/>
    </row>
    <row r="15908" s="64" customFormat="1" ht="13.5" spans="5:5">
      <c r="E15908" s="126"/>
    </row>
    <row r="15909" s="64" customFormat="1" ht="13.5" spans="5:5">
      <c r="E15909" s="126"/>
    </row>
    <row r="15910" s="64" customFormat="1" ht="13.5" spans="5:5">
      <c r="E15910" s="126"/>
    </row>
    <row r="15911" s="64" customFormat="1" ht="13.5" spans="5:5">
      <c r="E15911" s="126"/>
    </row>
    <row r="15912" s="64" customFormat="1" ht="13.5" spans="5:5">
      <c r="E15912" s="126"/>
    </row>
    <row r="15913" s="64" customFormat="1" ht="13.5" spans="5:5">
      <c r="E15913" s="126"/>
    </row>
    <row r="15914" s="64" customFormat="1" ht="13.5" spans="5:5">
      <c r="E15914" s="126"/>
    </row>
    <row r="15915" s="64" customFormat="1" ht="13.5" spans="5:5">
      <c r="E15915" s="126"/>
    </row>
    <row r="15916" s="64" customFormat="1" ht="13.5" spans="5:5">
      <c r="E15916" s="126"/>
    </row>
    <row r="15917" s="64" customFormat="1" ht="13.5" spans="5:5">
      <c r="E15917" s="126"/>
    </row>
    <row r="15918" s="64" customFormat="1" ht="13.5" spans="5:5">
      <c r="E15918" s="126"/>
    </row>
    <row r="15919" s="64" customFormat="1" ht="13.5" spans="5:5">
      <c r="E15919" s="126"/>
    </row>
    <row r="15920" s="64" customFormat="1" ht="13.5" spans="5:5">
      <c r="E15920" s="126"/>
    </row>
    <row r="15921" s="64" customFormat="1" ht="13.5" spans="5:5">
      <c r="E15921" s="126"/>
    </row>
    <row r="15922" s="64" customFormat="1" ht="13.5" spans="5:5">
      <c r="E15922" s="126"/>
    </row>
    <row r="15923" s="64" customFormat="1" ht="13.5" spans="5:5">
      <c r="E15923" s="126"/>
    </row>
    <row r="15924" s="64" customFormat="1" ht="13.5" spans="5:5">
      <c r="E15924" s="126"/>
    </row>
    <row r="15925" s="64" customFormat="1" ht="13.5" spans="5:5">
      <c r="E15925" s="126"/>
    </row>
    <row r="15926" s="64" customFormat="1" ht="13.5" spans="5:5">
      <c r="E15926" s="126"/>
    </row>
    <row r="15927" s="64" customFormat="1" ht="13.5" spans="5:5">
      <c r="E15927" s="126"/>
    </row>
    <row r="15928" s="64" customFormat="1" ht="13.5" spans="5:5">
      <c r="E15928" s="126"/>
    </row>
    <row r="15929" s="64" customFormat="1" ht="13.5" spans="5:5">
      <c r="E15929" s="126"/>
    </row>
    <row r="15930" s="64" customFormat="1" ht="13.5" spans="5:5">
      <c r="E15930" s="126"/>
    </row>
    <row r="15931" s="64" customFormat="1" ht="13.5" spans="5:5">
      <c r="E15931" s="126"/>
    </row>
    <row r="15932" s="64" customFormat="1" ht="13.5" spans="5:5">
      <c r="E15932" s="126"/>
    </row>
    <row r="15933" s="64" customFormat="1" ht="13.5" spans="5:5">
      <c r="E15933" s="126"/>
    </row>
    <row r="15934" s="64" customFormat="1" ht="13.5" spans="5:5">
      <c r="E15934" s="126"/>
    </row>
    <row r="15935" s="64" customFormat="1" ht="13.5" spans="5:5">
      <c r="E15935" s="126"/>
    </row>
    <row r="15936" s="64" customFormat="1" ht="13.5" spans="5:5">
      <c r="E15936" s="126"/>
    </row>
    <row r="15937" s="64" customFormat="1" ht="13.5" spans="5:5">
      <c r="E15937" s="126"/>
    </row>
    <row r="15938" s="64" customFormat="1" ht="13.5" spans="5:5">
      <c r="E15938" s="126"/>
    </row>
    <row r="15939" s="64" customFormat="1" ht="13.5" spans="5:5">
      <c r="E15939" s="126"/>
    </row>
    <row r="15940" s="64" customFormat="1" ht="13.5" spans="5:5">
      <c r="E15940" s="126"/>
    </row>
    <row r="15941" s="64" customFormat="1" ht="13.5" spans="5:5">
      <c r="E15941" s="126"/>
    </row>
    <row r="15942" s="64" customFormat="1" ht="13.5" spans="5:5">
      <c r="E15942" s="126"/>
    </row>
    <row r="15943" s="64" customFormat="1" ht="13.5" spans="5:5">
      <c r="E15943" s="126"/>
    </row>
    <row r="15944" s="64" customFormat="1" ht="13.5" spans="5:5">
      <c r="E15944" s="126"/>
    </row>
    <row r="15945" s="64" customFormat="1" ht="13.5" spans="5:5">
      <c r="E15945" s="126"/>
    </row>
    <row r="15946" s="64" customFormat="1" ht="13.5" spans="5:5">
      <c r="E15946" s="126"/>
    </row>
    <row r="15947" s="64" customFormat="1" ht="13.5" spans="5:5">
      <c r="E15947" s="126"/>
    </row>
    <row r="15948" s="64" customFormat="1" ht="13.5" spans="5:5">
      <c r="E15948" s="126"/>
    </row>
    <row r="15949" s="64" customFormat="1" ht="13.5" spans="5:5">
      <c r="E15949" s="126"/>
    </row>
    <row r="15950" s="64" customFormat="1" ht="13.5" spans="5:5">
      <c r="E15950" s="126"/>
    </row>
    <row r="15951" s="64" customFormat="1" ht="13.5" spans="5:5">
      <c r="E15951" s="126"/>
    </row>
    <row r="15952" s="64" customFormat="1" ht="13.5" spans="5:5">
      <c r="E15952" s="126"/>
    </row>
    <row r="15953" s="64" customFormat="1" ht="13.5" spans="5:5">
      <c r="E15953" s="126"/>
    </row>
    <row r="15954" s="64" customFormat="1" ht="13.5" spans="5:5">
      <c r="E15954" s="126"/>
    </row>
    <row r="15955" s="64" customFormat="1" ht="13.5" spans="5:5">
      <c r="E15955" s="126"/>
    </row>
    <row r="15956" s="64" customFormat="1" ht="13.5" spans="5:5">
      <c r="E15956" s="126"/>
    </row>
    <row r="15957" s="64" customFormat="1" ht="13.5" spans="5:5">
      <c r="E15957" s="126"/>
    </row>
    <row r="15958" s="64" customFormat="1" ht="13.5" spans="5:5">
      <c r="E15958" s="126"/>
    </row>
    <row r="15959" s="64" customFormat="1" ht="13.5" spans="5:5">
      <c r="E15959" s="126"/>
    </row>
    <row r="15960" s="64" customFormat="1" ht="13.5" spans="5:5">
      <c r="E15960" s="126"/>
    </row>
    <row r="15961" s="64" customFormat="1" ht="13.5" spans="5:5">
      <c r="E15961" s="126"/>
    </row>
    <row r="15962" s="64" customFormat="1" ht="13.5" spans="5:5">
      <c r="E15962" s="126"/>
    </row>
    <row r="15963" s="64" customFormat="1" ht="13.5" spans="5:5">
      <c r="E15963" s="126"/>
    </row>
    <row r="15964" s="64" customFormat="1" ht="13.5" spans="5:5">
      <c r="E15964" s="126"/>
    </row>
    <row r="15965" s="64" customFormat="1" ht="13.5" spans="5:5">
      <c r="E15965" s="126"/>
    </row>
    <row r="15966" s="64" customFormat="1" ht="13.5" spans="5:5">
      <c r="E15966" s="126"/>
    </row>
    <row r="15967" s="64" customFormat="1" ht="13.5" spans="5:5">
      <c r="E15967" s="126"/>
    </row>
    <row r="15968" s="64" customFormat="1" ht="13.5" spans="5:5">
      <c r="E15968" s="126"/>
    </row>
    <row r="15969" s="64" customFormat="1" ht="13.5" spans="5:5">
      <c r="E15969" s="126"/>
    </row>
    <row r="15970" s="64" customFormat="1" ht="13.5" spans="5:5">
      <c r="E15970" s="126"/>
    </row>
    <row r="15971" s="64" customFormat="1" ht="13.5" spans="5:5">
      <c r="E15971" s="126"/>
    </row>
    <row r="15972" s="64" customFormat="1" ht="13.5" spans="5:5">
      <c r="E15972" s="126"/>
    </row>
    <row r="15973" s="64" customFormat="1" ht="13.5" spans="5:5">
      <c r="E15973" s="126"/>
    </row>
    <row r="15974" s="64" customFormat="1" ht="13.5" spans="5:5">
      <c r="E15974" s="126"/>
    </row>
    <row r="15975" s="64" customFormat="1" ht="13.5" spans="5:5">
      <c r="E15975" s="126"/>
    </row>
    <row r="15976" s="64" customFormat="1" ht="13.5" spans="5:5">
      <c r="E15976" s="126"/>
    </row>
    <row r="15977" s="64" customFormat="1" ht="13.5" spans="5:5">
      <c r="E15977" s="126"/>
    </row>
    <row r="15978" s="64" customFormat="1" ht="13.5" spans="5:5">
      <c r="E15978" s="126"/>
    </row>
    <row r="15979" s="64" customFormat="1" ht="13.5" spans="5:5">
      <c r="E15979" s="126"/>
    </row>
    <row r="15980" s="64" customFormat="1" ht="13.5" spans="5:5">
      <c r="E15980" s="126"/>
    </row>
    <row r="15981" s="64" customFormat="1" ht="13.5" spans="5:5">
      <c r="E15981" s="126"/>
    </row>
    <row r="15982" s="64" customFormat="1" ht="13.5" spans="5:5">
      <c r="E15982" s="126"/>
    </row>
    <row r="15983" s="64" customFormat="1" ht="13.5" spans="5:5">
      <c r="E15983" s="126"/>
    </row>
    <row r="15984" s="64" customFormat="1" ht="13.5" spans="5:5">
      <c r="E15984" s="126"/>
    </row>
    <row r="15985" s="64" customFormat="1" ht="13.5" spans="5:5">
      <c r="E15985" s="126"/>
    </row>
    <row r="15986" s="64" customFormat="1" ht="13.5" spans="5:5">
      <c r="E15986" s="126"/>
    </row>
    <row r="15987" s="64" customFormat="1" ht="13.5" spans="5:5">
      <c r="E15987" s="126"/>
    </row>
    <row r="15988" s="64" customFormat="1" ht="13.5" spans="5:5">
      <c r="E15988" s="126"/>
    </row>
    <row r="15989" s="64" customFormat="1" ht="13.5" spans="5:5">
      <c r="E15989" s="126"/>
    </row>
    <row r="15990" s="64" customFormat="1" ht="13.5" spans="5:5">
      <c r="E15990" s="126"/>
    </row>
    <row r="15991" s="64" customFormat="1" ht="13.5" spans="5:5">
      <c r="E15991" s="126"/>
    </row>
    <row r="15992" s="64" customFormat="1" ht="13.5" spans="5:5">
      <c r="E15992" s="126"/>
    </row>
    <row r="15993" s="64" customFormat="1" ht="13.5" spans="5:5">
      <c r="E15993" s="126"/>
    </row>
    <row r="15994" s="64" customFormat="1" ht="13.5" spans="5:5">
      <c r="E15994" s="126"/>
    </row>
    <row r="15995" s="64" customFormat="1" ht="13.5" spans="5:5">
      <c r="E15995" s="126"/>
    </row>
    <row r="15996" s="64" customFormat="1" ht="13.5" spans="5:5">
      <c r="E15996" s="126"/>
    </row>
    <row r="15997" s="64" customFormat="1" ht="13.5" spans="5:5">
      <c r="E15997" s="126"/>
    </row>
    <row r="15998" s="64" customFormat="1" ht="13.5" spans="5:5">
      <c r="E15998" s="126"/>
    </row>
    <row r="15999" s="64" customFormat="1" ht="13.5" spans="5:5">
      <c r="E15999" s="126"/>
    </row>
    <row r="16000" s="64" customFormat="1" ht="13.5" spans="5:5">
      <c r="E16000" s="126"/>
    </row>
    <row r="16001" s="64" customFormat="1" ht="13.5" spans="5:5">
      <c r="E16001" s="126"/>
    </row>
    <row r="16002" s="64" customFormat="1" ht="13.5" spans="5:5">
      <c r="E16002" s="126"/>
    </row>
    <row r="16003" s="64" customFormat="1" ht="13.5" spans="5:5">
      <c r="E16003" s="126"/>
    </row>
    <row r="16004" s="64" customFormat="1" ht="13.5" spans="5:5">
      <c r="E16004" s="126"/>
    </row>
    <row r="16005" s="64" customFormat="1" ht="13.5" spans="5:5">
      <c r="E16005" s="126"/>
    </row>
    <row r="16006" s="64" customFormat="1" ht="13.5" spans="5:5">
      <c r="E16006" s="126"/>
    </row>
    <row r="16007" s="64" customFormat="1" ht="13.5" spans="5:5">
      <c r="E16007" s="126"/>
    </row>
    <row r="16008" s="64" customFormat="1" ht="13.5" spans="5:5">
      <c r="E16008" s="126"/>
    </row>
    <row r="16009" s="64" customFormat="1" ht="13.5" spans="5:5">
      <c r="E16009" s="126"/>
    </row>
    <row r="16010" s="64" customFormat="1" ht="13.5" spans="5:5">
      <c r="E16010" s="126"/>
    </row>
    <row r="16011" s="64" customFormat="1" ht="13.5" spans="5:5">
      <c r="E16011" s="126"/>
    </row>
    <row r="16012" s="64" customFormat="1" ht="13.5" spans="5:5">
      <c r="E16012" s="126"/>
    </row>
    <row r="16013" s="64" customFormat="1" ht="13.5" spans="5:5">
      <c r="E16013" s="126"/>
    </row>
    <row r="16014" s="64" customFormat="1" ht="13.5" spans="5:5">
      <c r="E16014" s="126"/>
    </row>
    <row r="16015" s="64" customFormat="1" ht="13.5" spans="5:5">
      <c r="E16015" s="126"/>
    </row>
    <row r="16016" s="64" customFormat="1" ht="13.5" spans="5:5">
      <c r="E16016" s="126"/>
    </row>
    <row r="16017" s="64" customFormat="1" ht="13.5" spans="5:5">
      <c r="E16017" s="126"/>
    </row>
    <row r="16018" s="64" customFormat="1" ht="13.5" spans="5:5">
      <c r="E16018" s="126"/>
    </row>
    <row r="16019" s="64" customFormat="1" ht="13.5" spans="5:5">
      <c r="E16019" s="126"/>
    </row>
    <row r="16020" s="64" customFormat="1" ht="13.5" spans="5:5">
      <c r="E16020" s="126"/>
    </row>
    <row r="16021" s="64" customFormat="1" ht="13.5" spans="5:5">
      <c r="E16021" s="126"/>
    </row>
    <row r="16022" s="64" customFormat="1" ht="13.5" spans="5:5">
      <c r="E16022" s="126"/>
    </row>
    <row r="16023" s="64" customFormat="1" ht="13.5" spans="5:5">
      <c r="E16023" s="126"/>
    </row>
    <row r="16024" s="64" customFormat="1" ht="13.5" spans="5:5">
      <c r="E16024" s="126"/>
    </row>
    <row r="16025" s="64" customFormat="1" ht="13.5" spans="5:5">
      <c r="E16025" s="126"/>
    </row>
    <row r="16026" s="64" customFormat="1" ht="13.5" spans="5:5">
      <c r="E16026" s="126"/>
    </row>
    <row r="16027" s="64" customFormat="1" ht="13.5" spans="5:5">
      <c r="E16027" s="126"/>
    </row>
    <row r="16028" s="64" customFormat="1" ht="13.5" spans="5:5">
      <c r="E16028" s="126"/>
    </row>
    <row r="16029" s="64" customFormat="1" ht="13.5" spans="5:5">
      <c r="E16029" s="126"/>
    </row>
    <row r="16030" s="64" customFormat="1" ht="13.5" spans="5:5">
      <c r="E16030" s="126"/>
    </row>
    <row r="16031" s="64" customFormat="1" ht="13.5" spans="5:5">
      <c r="E16031" s="126"/>
    </row>
    <row r="16032" s="64" customFormat="1" ht="13.5" spans="5:5">
      <c r="E16032" s="126"/>
    </row>
    <row r="16033" s="64" customFormat="1" ht="13.5" spans="5:5">
      <c r="E16033" s="126"/>
    </row>
    <row r="16034" s="64" customFormat="1" ht="13.5" spans="5:5">
      <c r="E16034" s="126"/>
    </row>
    <row r="16035" s="64" customFormat="1" ht="13.5" spans="5:5">
      <c r="E16035" s="126"/>
    </row>
    <row r="16036" s="64" customFormat="1" ht="13.5" spans="5:5">
      <c r="E16036" s="126"/>
    </row>
    <row r="16037" s="64" customFormat="1" ht="13.5" spans="5:5">
      <c r="E16037" s="126"/>
    </row>
    <row r="16038" s="64" customFormat="1" ht="13.5" spans="5:5">
      <c r="E16038" s="126"/>
    </row>
    <row r="16039" s="64" customFormat="1" ht="13.5" spans="5:5">
      <c r="E16039" s="126"/>
    </row>
    <row r="16040" s="64" customFormat="1" ht="13.5" spans="5:5">
      <c r="E16040" s="126"/>
    </row>
    <row r="16041" s="64" customFormat="1" ht="13.5" spans="5:5">
      <c r="E16041" s="126"/>
    </row>
    <row r="16042" s="64" customFormat="1" ht="13.5" spans="5:5">
      <c r="E16042" s="126"/>
    </row>
    <row r="16043" s="64" customFormat="1" ht="13.5" spans="5:5">
      <c r="E16043" s="126"/>
    </row>
    <row r="16044" s="64" customFormat="1" ht="13.5" spans="5:5">
      <c r="E16044" s="126"/>
    </row>
    <row r="16045" s="64" customFormat="1" ht="13.5" spans="5:5">
      <c r="E16045" s="126"/>
    </row>
    <row r="16046" s="64" customFormat="1" ht="13.5" spans="5:5">
      <c r="E16046" s="126"/>
    </row>
    <row r="16047" s="64" customFormat="1" ht="13.5" spans="5:5">
      <c r="E16047" s="126"/>
    </row>
    <row r="16048" s="64" customFormat="1" ht="13.5" spans="5:5">
      <c r="E16048" s="126"/>
    </row>
    <row r="16049" s="64" customFormat="1" ht="13.5" spans="5:5">
      <c r="E16049" s="126"/>
    </row>
    <row r="16050" s="64" customFormat="1" ht="13.5" spans="5:5">
      <c r="E16050" s="126"/>
    </row>
    <row r="16051" s="64" customFormat="1" ht="13.5" spans="5:5">
      <c r="E16051" s="126"/>
    </row>
    <row r="16052" s="64" customFormat="1" ht="13.5" spans="5:5">
      <c r="E16052" s="126"/>
    </row>
    <row r="16053" s="64" customFormat="1" ht="13.5" spans="5:5">
      <c r="E16053" s="126"/>
    </row>
    <row r="16054" s="64" customFormat="1" ht="13.5" spans="5:5">
      <c r="E16054" s="126"/>
    </row>
    <row r="16055" s="64" customFormat="1" ht="13.5" spans="5:5">
      <c r="E16055" s="126"/>
    </row>
    <row r="16056" s="64" customFormat="1" ht="13.5" spans="5:5">
      <c r="E16056" s="126"/>
    </row>
    <row r="16057" s="64" customFormat="1" ht="13.5" spans="5:5">
      <c r="E16057" s="126"/>
    </row>
    <row r="16058" s="64" customFormat="1" ht="13.5" spans="5:5">
      <c r="E16058" s="126"/>
    </row>
    <row r="16059" s="64" customFormat="1" ht="13.5" spans="5:5">
      <c r="E16059" s="126"/>
    </row>
    <row r="16060" s="64" customFormat="1" ht="13.5" spans="5:5">
      <c r="E16060" s="126"/>
    </row>
    <row r="16061" s="64" customFormat="1" ht="13.5" spans="5:5">
      <c r="E16061" s="126"/>
    </row>
    <row r="16062" s="64" customFormat="1" ht="13.5" spans="5:5">
      <c r="E16062" s="126"/>
    </row>
    <row r="16063" s="64" customFormat="1" ht="13.5" spans="5:5">
      <c r="E16063" s="126"/>
    </row>
    <row r="16064" s="64" customFormat="1" ht="13.5" spans="5:5">
      <c r="E16064" s="126"/>
    </row>
    <row r="16065" s="64" customFormat="1" ht="13.5" spans="5:5">
      <c r="E16065" s="126"/>
    </row>
    <row r="16066" s="64" customFormat="1" ht="13.5" spans="5:5">
      <c r="E16066" s="126"/>
    </row>
    <row r="16067" s="64" customFormat="1" ht="13.5" spans="5:5">
      <c r="E16067" s="126"/>
    </row>
    <row r="16068" s="64" customFormat="1" ht="13.5" spans="5:5">
      <c r="E16068" s="126"/>
    </row>
    <row r="16069" s="64" customFormat="1" ht="13.5" spans="5:5">
      <c r="E16069" s="126"/>
    </row>
    <row r="16070" s="64" customFormat="1" ht="13.5" spans="5:5">
      <c r="E16070" s="126"/>
    </row>
    <row r="16071" s="64" customFormat="1" ht="13.5" spans="5:5">
      <c r="E16071" s="126"/>
    </row>
    <row r="16072" s="64" customFormat="1" ht="13.5" spans="5:5">
      <c r="E16072" s="126"/>
    </row>
    <row r="16073" s="64" customFormat="1" ht="13.5" spans="5:5">
      <c r="E16073" s="126"/>
    </row>
    <row r="16074" s="64" customFormat="1" ht="13.5" spans="5:5">
      <c r="E16074" s="126"/>
    </row>
    <row r="16075" s="64" customFormat="1" ht="13.5" spans="5:5">
      <c r="E16075" s="126"/>
    </row>
    <row r="16076" s="64" customFormat="1" ht="13.5" spans="5:5">
      <c r="E16076" s="126"/>
    </row>
    <row r="16077" s="64" customFormat="1" ht="13.5" spans="5:5">
      <c r="E16077" s="126"/>
    </row>
    <row r="16078" s="64" customFormat="1" ht="13.5" spans="5:5">
      <c r="E16078" s="126"/>
    </row>
    <row r="16079" s="64" customFormat="1" ht="13.5" spans="5:5">
      <c r="E16079" s="126"/>
    </row>
    <row r="16080" s="64" customFormat="1" ht="13.5" spans="5:5">
      <c r="E16080" s="126"/>
    </row>
    <row r="16081" s="64" customFormat="1" ht="13.5" spans="5:5">
      <c r="E16081" s="126"/>
    </row>
    <row r="16082" s="64" customFormat="1" ht="13.5" spans="5:5">
      <c r="E16082" s="126"/>
    </row>
    <row r="16083" s="64" customFormat="1" ht="13.5" spans="5:5">
      <c r="E16083" s="126"/>
    </row>
    <row r="16084" s="64" customFormat="1" ht="13.5" spans="5:5">
      <c r="E16084" s="126"/>
    </row>
    <row r="16085" s="64" customFormat="1" ht="13.5" spans="5:5">
      <c r="E16085" s="126"/>
    </row>
    <row r="16086" s="64" customFormat="1" ht="13.5" spans="5:5">
      <c r="E16086" s="126"/>
    </row>
    <row r="16087" s="64" customFormat="1" ht="13.5" spans="5:5">
      <c r="E16087" s="126"/>
    </row>
    <row r="16088" s="64" customFormat="1" ht="13.5" spans="5:5">
      <c r="E16088" s="126"/>
    </row>
    <row r="16089" s="64" customFormat="1" ht="13.5" spans="5:5">
      <c r="E16089" s="126"/>
    </row>
    <row r="16090" s="64" customFormat="1" ht="13.5" spans="5:5">
      <c r="E16090" s="126"/>
    </row>
    <row r="16091" s="64" customFormat="1" ht="13.5" spans="5:5">
      <c r="E16091" s="126"/>
    </row>
    <row r="16092" s="64" customFormat="1" ht="13.5" spans="5:5">
      <c r="E16092" s="126"/>
    </row>
    <row r="16093" s="64" customFormat="1" ht="13.5" spans="5:5">
      <c r="E16093" s="126"/>
    </row>
    <row r="16094" s="64" customFormat="1" ht="13.5" spans="5:5">
      <c r="E16094" s="126"/>
    </row>
    <row r="16095" s="64" customFormat="1" ht="13.5" spans="5:5">
      <c r="E16095" s="126"/>
    </row>
    <row r="16096" s="64" customFormat="1" ht="13.5" spans="5:5">
      <c r="E16096" s="126"/>
    </row>
    <row r="16097" s="64" customFormat="1" ht="13.5" spans="5:5">
      <c r="E16097" s="126"/>
    </row>
    <row r="16098" s="64" customFormat="1" ht="13.5" spans="5:5">
      <c r="E16098" s="126"/>
    </row>
    <row r="16099" s="64" customFormat="1" ht="13.5" spans="5:5">
      <c r="E16099" s="126"/>
    </row>
    <row r="16100" s="64" customFormat="1" ht="13.5" spans="5:5">
      <c r="E16100" s="126"/>
    </row>
    <row r="16101" s="64" customFormat="1" ht="13.5" spans="5:5">
      <c r="E16101" s="126"/>
    </row>
    <row r="16102" s="64" customFormat="1" ht="13.5" spans="5:5">
      <c r="E16102" s="126"/>
    </row>
    <row r="16103" s="64" customFormat="1" ht="13.5" spans="5:5">
      <c r="E16103" s="126"/>
    </row>
    <row r="16104" s="64" customFormat="1" ht="13.5" spans="5:5">
      <c r="E16104" s="126"/>
    </row>
    <row r="16105" s="64" customFormat="1" ht="13.5" spans="5:5">
      <c r="E16105" s="126"/>
    </row>
    <row r="16106" s="64" customFormat="1" ht="13.5" spans="5:5">
      <c r="E16106" s="126"/>
    </row>
    <row r="16107" s="64" customFormat="1" ht="13.5" spans="5:5">
      <c r="E16107" s="126"/>
    </row>
    <row r="16108" s="64" customFormat="1" ht="13.5" spans="5:5">
      <c r="E16108" s="126"/>
    </row>
    <row r="16109" s="64" customFormat="1" ht="13.5" spans="5:5">
      <c r="E16109" s="126"/>
    </row>
    <row r="16110" s="64" customFormat="1" ht="13.5" spans="5:5">
      <c r="E16110" s="126"/>
    </row>
    <row r="16111" s="64" customFormat="1" ht="13.5" spans="5:5">
      <c r="E16111" s="126"/>
    </row>
    <row r="16112" s="64" customFormat="1" ht="13.5" spans="5:5">
      <c r="E16112" s="126"/>
    </row>
    <row r="16113" s="64" customFormat="1" ht="13.5" spans="5:5">
      <c r="E16113" s="126"/>
    </row>
    <row r="16114" s="64" customFormat="1" ht="13.5" spans="5:5">
      <c r="E16114" s="126"/>
    </row>
    <row r="16115" s="64" customFormat="1" ht="13.5" spans="5:5">
      <c r="E16115" s="126"/>
    </row>
    <row r="16116" s="64" customFormat="1" ht="13.5" spans="5:5">
      <c r="E16116" s="126"/>
    </row>
    <row r="16117" s="64" customFormat="1" ht="13.5" spans="5:5">
      <c r="E16117" s="126"/>
    </row>
    <row r="16118" s="64" customFormat="1" ht="13.5" spans="5:5">
      <c r="E16118" s="126"/>
    </row>
    <row r="16119" s="64" customFormat="1" ht="13.5" spans="5:5">
      <c r="E16119" s="126"/>
    </row>
    <row r="16120" s="64" customFormat="1" ht="13.5" spans="5:5">
      <c r="E16120" s="126"/>
    </row>
    <row r="16121" s="64" customFormat="1" ht="13.5" spans="5:5">
      <c r="E16121" s="126"/>
    </row>
    <row r="16122" s="64" customFormat="1" ht="13.5" spans="5:5">
      <c r="E16122" s="126"/>
    </row>
    <row r="16123" s="64" customFormat="1" ht="13.5" spans="5:5">
      <c r="E16123" s="126"/>
    </row>
    <row r="16124" s="64" customFormat="1" ht="13.5" spans="5:5">
      <c r="E16124" s="126"/>
    </row>
    <row r="16125" s="64" customFormat="1" ht="13.5" spans="5:5">
      <c r="E16125" s="126"/>
    </row>
    <row r="16126" s="64" customFormat="1" ht="13.5" spans="5:5">
      <c r="E16126" s="126"/>
    </row>
    <row r="16127" s="64" customFormat="1" ht="13.5" spans="5:5">
      <c r="E16127" s="126"/>
    </row>
    <row r="16128" s="64" customFormat="1" ht="13.5" spans="5:5">
      <c r="E16128" s="126"/>
    </row>
    <row r="16129" s="64" customFormat="1" ht="13.5" spans="5:5">
      <c r="E16129" s="126"/>
    </row>
    <row r="16130" s="64" customFormat="1" ht="13.5" spans="5:5">
      <c r="E16130" s="126"/>
    </row>
    <row r="16131" s="64" customFormat="1" ht="13.5" spans="5:5">
      <c r="E16131" s="126"/>
    </row>
    <row r="16132" s="64" customFormat="1" ht="13.5" spans="5:5">
      <c r="E16132" s="126"/>
    </row>
    <row r="16133" s="64" customFormat="1" ht="13.5" spans="5:5">
      <c r="E16133" s="126"/>
    </row>
    <row r="16134" s="64" customFormat="1" ht="13.5" spans="5:5">
      <c r="E16134" s="126"/>
    </row>
    <row r="16135" s="64" customFormat="1" ht="13.5" spans="5:5">
      <c r="E16135" s="126"/>
    </row>
    <row r="16136" s="64" customFormat="1" ht="13.5" spans="5:5">
      <c r="E16136" s="126"/>
    </row>
    <row r="16137" s="64" customFormat="1" ht="13.5" spans="5:5">
      <c r="E16137" s="126"/>
    </row>
    <row r="16138" s="64" customFormat="1" ht="13.5" spans="5:5">
      <c r="E16138" s="126"/>
    </row>
    <row r="16139" s="64" customFormat="1" ht="13.5" spans="5:5">
      <c r="E16139" s="126"/>
    </row>
    <row r="16140" s="64" customFormat="1" ht="13.5" spans="5:5">
      <c r="E16140" s="126"/>
    </row>
    <row r="16141" s="64" customFormat="1" ht="13.5" spans="5:5">
      <c r="E16141" s="126"/>
    </row>
    <row r="16142" s="64" customFormat="1" ht="13.5" spans="5:5">
      <c r="E16142" s="126"/>
    </row>
    <row r="16143" s="64" customFormat="1" ht="13.5" spans="5:5">
      <c r="E16143" s="126"/>
    </row>
    <row r="16144" s="64" customFormat="1" ht="13.5" spans="5:5">
      <c r="E16144" s="126"/>
    </row>
    <row r="16145" s="64" customFormat="1" ht="13.5" spans="5:5">
      <c r="E16145" s="126"/>
    </row>
    <row r="16146" s="64" customFormat="1" ht="13.5" spans="5:5">
      <c r="E16146" s="126"/>
    </row>
    <row r="16147" s="64" customFormat="1" ht="13.5" spans="5:5">
      <c r="E16147" s="126"/>
    </row>
    <row r="16148" s="64" customFormat="1" ht="13.5" spans="5:5">
      <c r="E16148" s="126"/>
    </row>
    <row r="16149" s="64" customFormat="1" ht="13.5" spans="5:5">
      <c r="E16149" s="126"/>
    </row>
    <row r="16150" s="64" customFormat="1" ht="13.5" spans="5:5">
      <c r="E16150" s="126"/>
    </row>
    <row r="16151" s="64" customFormat="1" ht="13.5" spans="5:5">
      <c r="E16151" s="126"/>
    </row>
    <row r="16152" s="64" customFormat="1" ht="13.5" spans="5:5">
      <c r="E16152" s="126"/>
    </row>
    <row r="16153" s="64" customFormat="1" ht="13.5" spans="5:5">
      <c r="E16153" s="126"/>
    </row>
    <row r="16154" s="64" customFormat="1" ht="13.5" spans="5:5">
      <c r="E16154" s="126"/>
    </row>
    <row r="16155" s="64" customFormat="1" ht="13.5" spans="5:5">
      <c r="E16155" s="126"/>
    </row>
    <row r="16156" s="64" customFormat="1" ht="13.5" spans="5:5">
      <c r="E16156" s="126"/>
    </row>
    <row r="16157" s="64" customFormat="1" ht="13.5" spans="5:5">
      <c r="E16157" s="126"/>
    </row>
    <row r="16158" s="64" customFormat="1" ht="13.5" spans="5:5">
      <c r="E16158" s="126"/>
    </row>
    <row r="16159" s="64" customFormat="1" ht="13.5" spans="5:5">
      <c r="E16159" s="126"/>
    </row>
    <row r="16160" s="64" customFormat="1" ht="13.5" spans="5:5">
      <c r="E16160" s="126"/>
    </row>
    <row r="16161" s="64" customFormat="1" ht="13.5" spans="5:5">
      <c r="E16161" s="126"/>
    </row>
    <row r="16162" s="64" customFormat="1" ht="13.5" spans="5:5">
      <c r="E16162" s="126"/>
    </row>
    <row r="16163" s="64" customFormat="1" ht="13.5" spans="5:5">
      <c r="E16163" s="126"/>
    </row>
    <row r="16164" s="64" customFormat="1" ht="13.5" spans="5:5">
      <c r="E16164" s="126"/>
    </row>
    <row r="16165" s="64" customFormat="1" ht="13.5" spans="5:5">
      <c r="E16165" s="126"/>
    </row>
    <row r="16166" s="64" customFormat="1" ht="13.5" spans="5:5">
      <c r="E16166" s="126"/>
    </row>
    <row r="16167" s="64" customFormat="1" ht="13.5" spans="5:5">
      <c r="E16167" s="126"/>
    </row>
    <row r="16168" s="64" customFormat="1" ht="13.5" spans="5:5">
      <c r="E16168" s="126"/>
    </row>
    <row r="16169" s="64" customFormat="1" ht="13.5" spans="5:5">
      <c r="E16169" s="126"/>
    </row>
    <row r="16170" s="64" customFormat="1" ht="13.5" spans="5:5">
      <c r="E16170" s="126"/>
    </row>
    <row r="16171" s="64" customFormat="1" ht="13.5" spans="5:5">
      <c r="E16171" s="126"/>
    </row>
    <row r="16172" s="64" customFormat="1" ht="13.5" spans="5:5">
      <c r="E16172" s="126"/>
    </row>
    <row r="16173" s="64" customFormat="1" ht="13.5" spans="5:5">
      <c r="E16173" s="126"/>
    </row>
    <row r="16174" s="64" customFormat="1" ht="13.5" spans="5:5">
      <c r="E16174" s="126"/>
    </row>
    <row r="16175" s="64" customFormat="1" ht="13.5" spans="5:5">
      <c r="E16175" s="126"/>
    </row>
    <row r="16176" s="64" customFormat="1" ht="13.5" spans="5:5">
      <c r="E16176" s="126"/>
    </row>
    <row r="16177" s="64" customFormat="1" ht="13.5" spans="5:5">
      <c r="E16177" s="126"/>
    </row>
    <row r="16178" s="64" customFormat="1" ht="13.5" spans="5:5">
      <c r="E16178" s="126"/>
    </row>
    <row r="16179" s="64" customFormat="1" ht="13.5" spans="5:5">
      <c r="E16179" s="126"/>
    </row>
    <row r="16180" s="64" customFormat="1" ht="13.5" spans="5:5">
      <c r="E16180" s="126"/>
    </row>
    <row r="16181" s="64" customFormat="1" ht="13.5" spans="5:5">
      <c r="E16181" s="126"/>
    </row>
    <row r="16182" s="64" customFormat="1" ht="13.5" spans="5:5">
      <c r="E16182" s="126"/>
    </row>
    <row r="16183" s="64" customFormat="1" ht="13.5" spans="5:5">
      <c r="E16183" s="126"/>
    </row>
    <row r="16184" s="64" customFormat="1" ht="13.5" spans="5:5">
      <c r="E16184" s="126"/>
    </row>
    <row r="16185" s="64" customFormat="1" ht="13.5" spans="5:5">
      <c r="E16185" s="126"/>
    </row>
    <row r="16186" s="64" customFormat="1" ht="13.5" spans="5:5">
      <c r="E16186" s="126"/>
    </row>
    <row r="16187" s="64" customFormat="1" ht="13.5" spans="5:5">
      <c r="E16187" s="126"/>
    </row>
    <row r="16188" s="64" customFormat="1" ht="13.5" spans="5:5">
      <c r="E16188" s="126"/>
    </row>
    <row r="16189" s="64" customFormat="1" ht="13.5" spans="5:5">
      <c r="E16189" s="126"/>
    </row>
    <row r="16190" s="64" customFormat="1" ht="13.5" spans="5:5">
      <c r="E16190" s="126"/>
    </row>
    <row r="16191" s="64" customFormat="1" ht="13.5" spans="5:5">
      <c r="E16191" s="126"/>
    </row>
    <row r="16192" s="64" customFormat="1" ht="13.5" spans="5:5">
      <c r="E16192" s="126"/>
    </row>
    <row r="16193" s="64" customFormat="1" ht="13.5" spans="5:5">
      <c r="E16193" s="126"/>
    </row>
    <row r="16194" s="64" customFormat="1" ht="13.5" spans="5:5">
      <c r="E16194" s="126"/>
    </row>
    <row r="16195" s="64" customFormat="1" ht="13.5" spans="5:5">
      <c r="E16195" s="126"/>
    </row>
    <row r="16196" s="64" customFormat="1" ht="13.5" spans="5:5">
      <c r="E16196" s="126"/>
    </row>
    <row r="16197" s="64" customFormat="1" ht="13.5" spans="5:5">
      <c r="E16197" s="126"/>
    </row>
    <row r="16198" s="64" customFormat="1" ht="13.5" spans="5:5">
      <c r="E16198" s="126"/>
    </row>
    <row r="16199" s="64" customFormat="1" ht="13.5" spans="5:5">
      <c r="E16199" s="126"/>
    </row>
    <row r="16200" s="64" customFormat="1" ht="13.5" spans="5:5">
      <c r="E16200" s="126"/>
    </row>
    <row r="16201" s="64" customFormat="1" ht="13.5" spans="5:5">
      <c r="E16201" s="126"/>
    </row>
    <row r="16202" s="64" customFormat="1" ht="13.5" spans="5:5">
      <c r="E16202" s="126"/>
    </row>
    <row r="16203" s="64" customFormat="1" ht="13.5" spans="5:5">
      <c r="E16203" s="126"/>
    </row>
    <row r="16204" s="64" customFormat="1" ht="13.5" spans="5:5">
      <c r="E16204" s="126"/>
    </row>
    <row r="16205" s="64" customFormat="1" ht="13.5" spans="5:5">
      <c r="E16205" s="126"/>
    </row>
    <row r="16206" s="64" customFormat="1" ht="13.5" spans="5:5">
      <c r="E16206" s="126"/>
    </row>
    <row r="16207" s="64" customFormat="1" ht="13.5" spans="5:5">
      <c r="E16207" s="126"/>
    </row>
    <row r="16208" s="64" customFormat="1" ht="13.5" spans="5:5">
      <c r="E16208" s="126"/>
    </row>
    <row r="16209" s="64" customFormat="1" ht="13.5" spans="5:5">
      <c r="E16209" s="126"/>
    </row>
    <row r="16210" s="64" customFormat="1" ht="13.5" spans="5:5">
      <c r="E16210" s="126"/>
    </row>
    <row r="16211" s="64" customFormat="1" ht="13.5" spans="5:5">
      <c r="E16211" s="126"/>
    </row>
    <row r="16212" s="64" customFormat="1" ht="13.5" spans="5:5">
      <c r="E16212" s="126"/>
    </row>
    <row r="16213" s="64" customFormat="1" ht="13.5" spans="5:5">
      <c r="E16213" s="126"/>
    </row>
    <row r="16214" s="64" customFormat="1" ht="13.5" spans="5:5">
      <c r="E16214" s="126"/>
    </row>
    <row r="16215" s="64" customFormat="1" ht="13.5" spans="5:5">
      <c r="E16215" s="126"/>
    </row>
    <row r="16216" s="64" customFormat="1" ht="13.5" spans="5:5">
      <c r="E16216" s="126"/>
    </row>
    <row r="16217" s="64" customFormat="1" ht="13.5" spans="5:5">
      <c r="E16217" s="126"/>
    </row>
    <row r="16218" s="64" customFormat="1" ht="13.5" spans="5:5">
      <c r="E16218" s="126"/>
    </row>
    <row r="16219" s="64" customFormat="1" ht="13.5" spans="5:5">
      <c r="E16219" s="126"/>
    </row>
    <row r="16220" s="64" customFormat="1" ht="13.5" spans="5:5">
      <c r="E16220" s="126"/>
    </row>
    <row r="16221" s="64" customFormat="1" ht="13.5" spans="5:5">
      <c r="E16221" s="126"/>
    </row>
    <row r="16222" s="64" customFormat="1" ht="13.5" spans="5:5">
      <c r="E16222" s="126"/>
    </row>
    <row r="16223" s="64" customFormat="1" ht="13.5" spans="5:5">
      <c r="E16223" s="126"/>
    </row>
    <row r="16224" s="64" customFormat="1" ht="13.5" spans="5:5">
      <c r="E16224" s="126"/>
    </row>
    <row r="16225" s="64" customFormat="1" ht="13.5" spans="5:5">
      <c r="E16225" s="126"/>
    </row>
    <row r="16226" s="64" customFormat="1" ht="13.5" spans="5:5">
      <c r="E16226" s="126"/>
    </row>
    <row r="16227" s="64" customFormat="1" ht="13.5" spans="5:5">
      <c r="E16227" s="126"/>
    </row>
    <row r="16228" s="64" customFormat="1" ht="13.5" spans="5:5">
      <c r="E16228" s="126"/>
    </row>
    <row r="16229" s="64" customFormat="1" ht="13.5" spans="5:5">
      <c r="E16229" s="126"/>
    </row>
    <row r="16230" s="64" customFormat="1" ht="13.5" spans="5:5">
      <c r="E16230" s="126"/>
    </row>
    <row r="16231" s="64" customFormat="1" ht="13.5" spans="5:5">
      <c r="E16231" s="126"/>
    </row>
    <row r="16232" s="64" customFormat="1" ht="13.5" spans="5:5">
      <c r="E16232" s="126"/>
    </row>
    <row r="16233" s="64" customFormat="1" ht="13.5" spans="5:5">
      <c r="E16233" s="126"/>
    </row>
    <row r="16234" s="64" customFormat="1" ht="13.5" spans="5:5">
      <c r="E16234" s="126"/>
    </row>
    <row r="16235" s="64" customFormat="1" ht="13.5" spans="5:5">
      <c r="E16235" s="126"/>
    </row>
    <row r="16236" s="64" customFormat="1" ht="13.5" spans="5:5">
      <c r="E16236" s="126"/>
    </row>
    <row r="16237" s="64" customFormat="1" ht="13.5" spans="5:5">
      <c r="E16237" s="126"/>
    </row>
    <row r="16238" s="64" customFormat="1" ht="13.5" spans="5:5">
      <c r="E16238" s="126"/>
    </row>
    <row r="16239" s="64" customFormat="1" ht="13.5" spans="5:5">
      <c r="E16239" s="126"/>
    </row>
    <row r="16240" s="64" customFormat="1" ht="13.5" spans="5:5">
      <c r="E16240" s="126"/>
    </row>
    <row r="16241" s="64" customFormat="1" ht="13.5" spans="5:5">
      <c r="E16241" s="126"/>
    </row>
    <row r="16242" s="64" customFormat="1" ht="13.5" spans="5:5">
      <c r="E16242" s="126"/>
    </row>
    <row r="16243" s="64" customFormat="1" ht="13.5" spans="5:5">
      <c r="E16243" s="126"/>
    </row>
    <row r="16244" s="64" customFormat="1" ht="13.5" spans="5:5">
      <c r="E16244" s="126"/>
    </row>
    <row r="16245" s="64" customFormat="1" ht="13.5" spans="5:5">
      <c r="E16245" s="126"/>
    </row>
    <row r="16246" s="64" customFormat="1" ht="13.5" spans="5:5">
      <c r="E16246" s="126"/>
    </row>
    <row r="16247" s="64" customFormat="1" ht="13.5" spans="5:5">
      <c r="E16247" s="126"/>
    </row>
    <row r="16248" s="64" customFormat="1" ht="13.5" spans="5:5">
      <c r="E16248" s="126"/>
    </row>
    <row r="16249" s="64" customFormat="1" ht="13.5" spans="5:5">
      <c r="E16249" s="126"/>
    </row>
    <row r="16250" s="64" customFormat="1" ht="13.5" spans="5:5">
      <c r="E16250" s="126"/>
    </row>
    <row r="16251" s="64" customFormat="1" ht="13.5" spans="5:5">
      <c r="E16251" s="126"/>
    </row>
    <row r="16252" s="64" customFormat="1" ht="13.5" spans="5:5">
      <c r="E16252" s="126"/>
    </row>
    <row r="16253" s="64" customFormat="1" ht="13.5" spans="5:5">
      <c r="E16253" s="126"/>
    </row>
    <row r="16254" s="64" customFormat="1" ht="13.5" spans="5:5">
      <c r="E16254" s="126"/>
    </row>
    <row r="16255" s="64" customFormat="1" ht="13.5" spans="5:5">
      <c r="E16255" s="126"/>
    </row>
    <row r="16256" s="64" customFormat="1" ht="13.5" spans="5:5">
      <c r="E16256" s="126"/>
    </row>
    <row r="16257" s="64" customFormat="1" ht="13.5" spans="5:5">
      <c r="E16257" s="126"/>
    </row>
    <row r="16258" s="64" customFormat="1" ht="13.5" spans="5:5">
      <c r="E16258" s="126"/>
    </row>
    <row r="16259" s="64" customFormat="1" ht="13.5" spans="5:5">
      <c r="E16259" s="126"/>
    </row>
    <row r="16260" s="64" customFormat="1" ht="13.5" spans="5:5">
      <c r="E16260" s="126"/>
    </row>
    <row r="16261" s="64" customFormat="1" ht="13.5" spans="5:5">
      <c r="E16261" s="126"/>
    </row>
    <row r="16262" s="64" customFormat="1" ht="13.5" spans="5:5">
      <c r="E16262" s="126"/>
    </row>
    <row r="16263" s="64" customFormat="1" ht="13.5" spans="5:5">
      <c r="E16263" s="126"/>
    </row>
    <row r="16264" s="64" customFormat="1" ht="13.5" spans="5:5">
      <c r="E16264" s="126"/>
    </row>
    <row r="16265" s="64" customFormat="1" ht="13.5" spans="5:5">
      <c r="E16265" s="126"/>
    </row>
    <row r="16266" s="64" customFormat="1" ht="13.5" spans="5:5">
      <c r="E16266" s="126"/>
    </row>
    <row r="16267" s="64" customFormat="1" ht="13.5" spans="5:5">
      <c r="E16267" s="126"/>
    </row>
    <row r="16268" s="64" customFormat="1" ht="13.5" spans="5:5">
      <c r="E16268" s="126"/>
    </row>
    <row r="16269" s="64" customFormat="1" ht="13.5" spans="5:5">
      <c r="E16269" s="126"/>
    </row>
    <row r="16270" s="64" customFormat="1" ht="13.5" spans="5:5">
      <c r="E16270" s="126"/>
    </row>
    <row r="16271" s="64" customFormat="1" ht="13.5" spans="5:5">
      <c r="E16271" s="126"/>
    </row>
    <row r="16272" s="64" customFormat="1" ht="13.5" spans="5:5">
      <c r="E16272" s="126"/>
    </row>
    <row r="16273" s="64" customFormat="1" ht="13.5" spans="5:5">
      <c r="E16273" s="126"/>
    </row>
    <row r="16274" s="64" customFormat="1" ht="13.5" spans="5:5">
      <c r="E16274" s="126"/>
    </row>
    <row r="16275" s="64" customFormat="1" ht="13.5" spans="5:5">
      <c r="E16275" s="126"/>
    </row>
    <row r="16276" s="64" customFormat="1" ht="13.5" spans="5:5">
      <c r="E16276" s="126"/>
    </row>
    <row r="16277" s="64" customFormat="1" ht="13.5" spans="5:5">
      <c r="E16277" s="126"/>
    </row>
    <row r="16278" s="64" customFormat="1" ht="13.5" spans="5:5">
      <c r="E16278" s="126"/>
    </row>
    <row r="16279" s="64" customFormat="1" ht="13.5" spans="5:5">
      <c r="E16279" s="126"/>
    </row>
    <row r="16280" s="64" customFormat="1" ht="13.5" spans="5:5">
      <c r="E16280" s="126"/>
    </row>
    <row r="16281" s="64" customFormat="1" ht="13.5" spans="5:5">
      <c r="E16281" s="126"/>
    </row>
    <row r="16282" s="64" customFormat="1" ht="13.5" spans="5:5">
      <c r="E16282" s="126"/>
    </row>
    <row r="16283" s="64" customFormat="1" ht="13.5" spans="5:5">
      <c r="E16283" s="126"/>
    </row>
    <row r="16284" s="64" customFormat="1" ht="13.5" spans="5:5">
      <c r="E16284" s="126"/>
    </row>
    <row r="16285" s="64" customFormat="1" ht="13.5" spans="5:5">
      <c r="E16285" s="126"/>
    </row>
    <row r="16286" s="64" customFormat="1" ht="13.5" spans="5:5">
      <c r="E16286" s="126"/>
    </row>
    <row r="16287" s="64" customFormat="1" ht="13.5" spans="5:5">
      <c r="E16287" s="126"/>
    </row>
    <row r="16288" s="64" customFormat="1" ht="13.5" spans="5:5">
      <c r="E16288" s="126"/>
    </row>
    <row r="16289" s="64" customFormat="1" ht="13.5" spans="5:5">
      <c r="E16289" s="126"/>
    </row>
    <row r="16290" s="64" customFormat="1" ht="13.5" spans="5:5">
      <c r="E16290" s="126"/>
    </row>
    <row r="16291" s="64" customFormat="1" ht="13.5" spans="5:5">
      <c r="E16291" s="126"/>
    </row>
    <row r="16292" s="64" customFormat="1" ht="13.5" spans="5:5">
      <c r="E16292" s="126"/>
    </row>
    <row r="16293" s="64" customFormat="1" ht="13.5" spans="5:5">
      <c r="E16293" s="126"/>
    </row>
    <row r="16294" s="64" customFormat="1" ht="13.5" spans="5:5">
      <c r="E16294" s="126"/>
    </row>
    <row r="16295" s="64" customFormat="1" ht="13.5" spans="5:5">
      <c r="E16295" s="126"/>
    </row>
    <row r="16296" s="64" customFormat="1" ht="13.5" spans="5:5">
      <c r="E16296" s="126"/>
    </row>
    <row r="16297" s="64" customFormat="1" ht="13.5" spans="5:5">
      <c r="E16297" s="126"/>
    </row>
    <row r="16298" s="64" customFormat="1" ht="13.5" spans="5:5">
      <c r="E16298" s="126"/>
    </row>
    <row r="16299" s="64" customFormat="1" ht="13.5" spans="5:5">
      <c r="E16299" s="126"/>
    </row>
    <row r="16300" s="64" customFormat="1" ht="13.5" spans="5:5">
      <c r="E16300" s="126"/>
    </row>
    <row r="16301" s="64" customFormat="1" ht="13.5" spans="5:5">
      <c r="E16301" s="126"/>
    </row>
    <row r="16302" s="64" customFormat="1" ht="13.5" spans="5:5">
      <c r="E16302" s="126"/>
    </row>
    <row r="16303" s="64" customFormat="1" ht="13.5" spans="5:5">
      <c r="E16303" s="126"/>
    </row>
    <row r="16304" s="64" customFormat="1" ht="13.5" spans="5:5">
      <c r="E16304" s="126"/>
    </row>
    <row r="16305" s="64" customFormat="1" ht="13.5" spans="5:5">
      <c r="E16305" s="126"/>
    </row>
    <row r="16306" s="64" customFormat="1" ht="13.5" spans="5:5">
      <c r="E16306" s="126"/>
    </row>
    <row r="16307" s="64" customFormat="1" ht="13.5" spans="5:5">
      <c r="E16307" s="126"/>
    </row>
    <row r="16308" s="64" customFormat="1" ht="13.5" spans="5:5">
      <c r="E16308" s="126"/>
    </row>
    <row r="16309" s="64" customFormat="1" ht="13.5" spans="5:5">
      <c r="E16309" s="126"/>
    </row>
    <row r="16310" s="64" customFormat="1" ht="13.5" spans="5:5">
      <c r="E16310" s="126"/>
    </row>
    <row r="16311" s="64" customFormat="1" ht="13.5" spans="5:5">
      <c r="E16311" s="126"/>
    </row>
    <row r="16312" s="64" customFormat="1" ht="13.5" spans="5:5">
      <c r="E16312" s="126"/>
    </row>
    <row r="16313" s="64" customFormat="1" ht="13.5" spans="5:5">
      <c r="E16313" s="126"/>
    </row>
    <row r="16314" s="64" customFormat="1" ht="13.5" spans="5:5">
      <c r="E16314" s="126"/>
    </row>
    <row r="16315" s="64" customFormat="1" ht="13.5" spans="5:5">
      <c r="E16315" s="126"/>
    </row>
    <row r="16316" s="64" customFormat="1" ht="13.5" spans="5:5">
      <c r="E16316" s="126"/>
    </row>
    <row r="16317" s="64" customFormat="1" ht="13.5" spans="5:5">
      <c r="E16317" s="126"/>
    </row>
    <row r="16318" s="64" customFormat="1" ht="13.5" spans="5:5">
      <c r="E16318" s="126"/>
    </row>
    <row r="16319" s="64" customFormat="1" ht="13.5" spans="5:5">
      <c r="E16319" s="126"/>
    </row>
    <row r="16320" s="64" customFormat="1" ht="13.5" spans="5:5">
      <c r="E16320" s="126"/>
    </row>
    <row r="16321" s="64" customFormat="1" ht="13.5" spans="5:5">
      <c r="E16321" s="126"/>
    </row>
    <row r="16322" s="64" customFormat="1" ht="13.5" spans="5:5">
      <c r="E16322" s="126"/>
    </row>
    <row r="16323" s="64" customFormat="1" ht="13.5" spans="5:5">
      <c r="E16323" s="126"/>
    </row>
    <row r="16324" s="64" customFormat="1" ht="13.5" spans="5:5">
      <c r="E16324" s="126"/>
    </row>
    <row r="16325" s="64" customFormat="1" ht="13.5" spans="5:5">
      <c r="E16325" s="126"/>
    </row>
    <row r="16326" s="64" customFormat="1" ht="13.5" spans="5:5">
      <c r="E16326" s="126"/>
    </row>
    <row r="16327" s="64" customFormat="1" ht="13.5" spans="5:5">
      <c r="E16327" s="126"/>
    </row>
    <row r="16328" s="64" customFormat="1" ht="13.5" spans="5:5">
      <c r="E16328" s="126"/>
    </row>
    <row r="16329" s="64" customFormat="1" ht="13.5" spans="5:5">
      <c r="E16329" s="126"/>
    </row>
    <row r="16330" s="64" customFormat="1" ht="13.5" spans="5:5">
      <c r="E16330" s="126"/>
    </row>
    <row r="16331" s="64" customFormat="1" ht="13.5" spans="5:5">
      <c r="E16331" s="126"/>
    </row>
    <row r="16332" s="64" customFormat="1" ht="13.5" spans="5:5">
      <c r="E16332" s="126"/>
    </row>
    <row r="16333" s="64" customFormat="1" ht="13.5" spans="5:5">
      <c r="E16333" s="126"/>
    </row>
    <row r="16334" s="64" customFormat="1" ht="13.5" spans="5:5">
      <c r="E16334" s="126"/>
    </row>
    <row r="16335" s="64" customFormat="1" ht="13.5" spans="5:5">
      <c r="E16335" s="126"/>
    </row>
    <row r="16336" s="64" customFormat="1" ht="13.5" spans="5:5">
      <c r="E16336" s="126"/>
    </row>
    <row r="16337" s="64" customFormat="1" ht="13.5" spans="5:5">
      <c r="E16337" s="126"/>
    </row>
    <row r="16338" s="64" customFormat="1" ht="13.5" spans="5:5">
      <c r="E16338" s="126"/>
    </row>
    <row r="16339" s="64" customFormat="1" ht="13.5" spans="5:5">
      <c r="E16339" s="126"/>
    </row>
    <row r="16340" s="64" customFormat="1" ht="13.5" spans="5:5">
      <c r="E16340" s="126"/>
    </row>
    <row r="16341" s="64" customFormat="1" ht="13.5" spans="5:5">
      <c r="E16341" s="126"/>
    </row>
    <row r="16342" s="64" customFormat="1" ht="13.5" spans="5:5">
      <c r="E16342" s="126"/>
    </row>
    <row r="16343" s="64" customFormat="1" ht="13.5" spans="5:5">
      <c r="E16343" s="126"/>
    </row>
    <row r="16344" s="64" customFormat="1" ht="13.5" spans="5:5">
      <c r="E16344" s="126"/>
    </row>
    <row r="16345" s="64" customFormat="1" ht="13.5" spans="5:5">
      <c r="E16345" s="126"/>
    </row>
    <row r="16346" s="64" customFormat="1" ht="13.5" spans="5:5">
      <c r="E16346" s="126"/>
    </row>
    <row r="16347" s="64" customFormat="1" ht="13.5" spans="5:5">
      <c r="E16347" s="126"/>
    </row>
    <row r="16348" s="64" customFormat="1" ht="13.5" spans="5:5">
      <c r="E16348" s="126"/>
    </row>
    <row r="16349" s="64" customFormat="1" ht="13.5" spans="5:5">
      <c r="E16349" s="126"/>
    </row>
    <row r="16350" s="64" customFormat="1" ht="13.5" spans="5:5">
      <c r="E16350" s="126"/>
    </row>
    <row r="16351" s="64" customFormat="1" ht="13.5" spans="5:5">
      <c r="E16351" s="126"/>
    </row>
    <row r="16352" s="64" customFormat="1" ht="13.5" spans="5:5">
      <c r="E16352" s="126"/>
    </row>
    <row r="16353" s="64" customFormat="1" ht="13.5" spans="5:5">
      <c r="E16353" s="126"/>
    </row>
    <row r="16354" s="64" customFormat="1" ht="13.5" spans="5:5">
      <c r="E16354" s="126"/>
    </row>
    <row r="16355" s="64" customFormat="1" ht="13.5" spans="5:5">
      <c r="E16355" s="126"/>
    </row>
    <row r="16356" s="64" customFormat="1" ht="13.5" spans="5:5">
      <c r="E16356" s="126"/>
    </row>
    <row r="16357" s="64" customFormat="1" ht="13.5" spans="5:5">
      <c r="E16357" s="126"/>
    </row>
    <row r="16358" s="64" customFormat="1" ht="13.5" spans="5:5">
      <c r="E16358" s="126"/>
    </row>
    <row r="16359" s="64" customFormat="1" ht="13.5" spans="5:5">
      <c r="E16359" s="126"/>
    </row>
    <row r="16360" s="64" customFormat="1" ht="13.5" spans="5:5">
      <c r="E16360" s="126"/>
    </row>
    <row r="16361" s="64" customFormat="1" ht="13.5" spans="5:5">
      <c r="E16361" s="126"/>
    </row>
    <row r="16362" s="64" customFormat="1" ht="13.5" spans="5:5">
      <c r="E16362" s="126"/>
    </row>
    <row r="16363" s="64" customFormat="1" ht="13.5" spans="5:5">
      <c r="E16363" s="126"/>
    </row>
    <row r="16364" s="64" customFormat="1" ht="13.5" spans="5:5">
      <c r="E16364" s="126"/>
    </row>
    <row r="16365" s="64" customFormat="1" ht="13.5" spans="5:5">
      <c r="E16365" s="126"/>
    </row>
    <row r="16366" s="64" customFormat="1" ht="13.5" spans="5:5">
      <c r="E16366" s="126"/>
    </row>
    <row r="16367" s="64" customFormat="1" ht="13.5" spans="5:5">
      <c r="E16367" s="126"/>
    </row>
    <row r="16368" s="64" customFormat="1" ht="13.5" spans="5:5">
      <c r="E16368" s="126"/>
    </row>
    <row r="16369" s="64" customFormat="1" ht="13.5" spans="5:5">
      <c r="E16369" s="126"/>
    </row>
    <row r="16370" s="64" customFormat="1" ht="13.5" spans="5:5">
      <c r="E16370" s="126"/>
    </row>
    <row r="16371" s="64" customFormat="1" ht="13.5" spans="5:5">
      <c r="E16371" s="126"/>
    </row>
    <row r="16372" s="64" customFormat="1" ht="13.5" spans="5:5">
      <c r="E16372" s="126"/>
    </row>
    <row r="16373" s="64" customFormat="1" ht="13.5" spans="5:5">
      <c r="E16373" s="126"/>
    </row>
    <row r="16374" s="64" customFormat="1" ht="13.5" spans="5:5">
      <c r="E16374" s="126"/>
    </row>
    <row r="16375" s="64" customFormat="1" ht="13.5" spans="5:5">
      <c r="E16375" s="126"/>
    </row>
    <row r="16376" s="64" customFormat="1" ht="13.5" spans="5:5">
      <c r="E16376" s="126"/>
    </row>
    <row r="16377" s="64" customFormat="1" ht="13.5" spans="5:5">
      <c r="E16377" s="126"/>
    </row>
    <row r="16378" s="64" customFormat="1" ht="13.5" spans="5:5">
      <c r="E16378" s="126"/>
    </row>
    <row r="16379" s="64" customFormat="1" ht="13.5" spans="5:5">
      <c r="E16379" s="126"/>
    </row>
    <row r="16380" s="64" customFormat="1" ht="13.5" spans="5:5">
      <c r="E16380" s="126"/>
    </row>
    <row r="16381" s="64" customFormat="1" ht="13.5" spans="5:5">
      <c r="E16381" s="126"/>
    </row>
    <row r="16382" s="64" customFormat="1" ht="13.5" spans="5:5">
      <c r="E16382" s="126"/>
    </row>
    <row r="16383" s="64" customFormat="1" ht="13.5" spans="5:5">
      <c r="E16383" s="126"/>
    </row>
    <row r="16384" s="64" customFormat="1" ht="13.5" spans="5:5">
      <c r="E16384" s="126"/>
    </row>
    <row r="16385" s="64" customFormat="1" ht="13.5" spans="5:5">
      <c r="E16385" s="126"/>
    </row>
    <row r="16386" s="64" customFormat="1" ht="13.5" spans="5:5">
      <c r="E16386" s="126"/>
    </row>
    <row r="16387" s="64" customFormat="1" ht="13.5" spans="5:5">
      <c r="E16387" s="126"/>
    </row>
    <row r="16388" s="64" customFormat="1" ht="13.5" spans="5:5">
      <c r="E16388" s="126"/>
    </row>
    <row r="16389" s="64" customFormat="1" ht="13.5" spans="5:5">
      <c r="E16389" s="126"/>
    </row>
    <row r="16390" s="64" customFormat="1" ht="13.5" spans="5:5">
      <c r="E16390" s="126"/>
    </row>
    <row r="16391" s="64" customFormat="1" ht="13.5" spans="5:5">
      <c r="E16391" s="126"/>
    </row>
    <row r="16392" s="64" customFormat="1" ht="13.5" spans="5:5">
      <c r="E16392" s="126"/>
    </row>
    <row r="16393" s="64" customFormat="1" ht="13.5" spans="5:5">
      <c r="E16393" s="126"/>
    </row>
    <row r="16394" s="64" customFormat="1" ht="13.5" spans="5:5">
      <c r="E16394" s="126"/>
    </row>
    <row r="16395" ht="13.5" spans="1:3">
      <c r="A16395" s="64"/>
      <c r="B16395" s="64"/>
      <c r="C16395" s="64"/>
    </row>
  </sheetData>
  <sheetProtection selectLockedCells="1" selectUnlockedCells="1" autoFilter="0" pivotTables="0"/>
  <mergeCells count="4">
    <mergeCell ref="A1:C1"/>
    <mergeCell ref="A3:A4"/>
    <mergeCell ref="B3:B4"/>
    <mergeCell ref="C3:C4"/>
  </mergeCells>
  <printOptions horizontalCentered="1"/>
  <pageMargins left="0.354166666666667" right="0.236111111111111" top="0.550694444444444" bottom="0.590277777777778" header="0.156944444444444" footer="0.393055555555556"/>
  <pageSetup paperSize="9" firstPageNumber="53" fitToWidth="0" fitToHeight="0" orientation="landscape" useFirstPageNumber="1" horizontalDpi="600"/>
  <headerFooter>
    <oddFooter>&amp;C&amp;"仿宋_GB2312"&amp;14—&amp;P—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7"/>
  <sheetViews>
    <sheetView showZeros="0" view="pageBreakPreview" zoomScaleNormal="100" workbookViewId="0">
      <pane xSplit="1" ySplit="5" topLeftCell="B6" activePane="bottomRight" state="frozen"/>
      <selection/>
      <selection pane="topRight"/>
      <selection pane="bottomLeft"/>
      <selection pane="bottomRight" activeCell="E16" sqref="E16"/>
    </sheetView>
  </sheetViews>
  <sheetFormatPr defaultColWidth="9" defaultRowHeight="13.5"/>
  <cols>
    <col min="1" max="1" width="36.375" style="63" customWidth="1"/>
    <col min="2" max="2" width="11.7166666666667" style="64" customWidth="1"/>
    <col min="3" max="3" width="11.4416666666667" style="64" customWidth="1"/>
    <col min="4" max="4" width="10.7583333333333" style="64" customWidth="1"/>
    <col min="5" max="5" width="13.7583333333333" style="64" customWidth="1"/>
    <col min="6" max="6" width="9.625" style="64" customWidth="1"/>
    <col min="7" max="7" width="12.375" style="64" customWidth="1"/>
    <col min="8" max="8" width="11.2583333333333" style="64" customWidth="1"/>
    <col min="9" max="9" width="9.875" style="64" customWidth="1"/>
    <col min="10" max="10" width="11.375" style="64" hidden="1" customWidth="1"/>
    <col min="11" max="12" width="13.375" style="64" hidden="1" customWidth="1"/>
    <col min="13" max="13" width="10" style="64" hidden="1" customWidth="1"/>
    <col min="14" max="14" width="9.25833333333333" style="64" hidden="1" customWidth="1"/>
    <col min="15" max="15" width="20.875" style="64" hidden="1" customWidth="1"/>
    <col min="16" max="16" width="15.625" style="64" hidden="1" customWidth="1"/>
    <col min="17" max="16384" width="9" style="64"/>
  </cols>
  <sheetData>
    <row r="1" ht="32.25" customHeight="1" spans="1:9">
      <c r="A1" s="52" t="s">
        <v>1672</v>
      </c>
      <c r="B1" s="52"/>
      <c r="C1" s="52"/>
      <c r="D1" s="52"/>
      <c r="E1" s="52"/>
      <c r="F1" s="52"/>
      <c r="G1" s="52"/>
      <c r="H1" s="52"/>
      <c r="I1" s="52"/>
    </row>
    <row r="2" ht="15.75" customHeight="1" spans="9:9">
      <c r="I2" s="53" t="s">
        <v>439</v>
      </c>
    </row>
    <row r="3" s="108" customFormat="1" ht="21.2" customHeight="1" spans="1:12">
      <c r="A3" s="54" t="s">
        <v>28</v>
      </c>
      <c r="B3" s="54" t="s">
        <v>29</v>
      </c>
      <c r="C3" s="54"/>
      <c r="D3" s="54"/>
      <c r="E3" s="54"/>
      <c r="F3" s="54"/>
      <c r="G3" s="54" t="s">
        <v>30</v>
      </c>
      <c r="H3" s="54"/>
      <c r="I3" s="54"/>
      <c r="J3" s="49"/>
      <c r="K3" s="49"/>
      <c r="L3" s="49"/>
    </row>
    <row r="4" s="108" customFormat="1" ht="21.2" customHeight="1" spans="1:16">
      <c r="A4" s="54"/>
      <c r="B4" s="54" t="s">
        <v>32</v>
      </c>
      <c r="C4" s="54" t="s">
        <v>33</v>
      </c>
      <c r="D4" s="54" t="s">
        <v>34</v>
      </c>
      <c r="E4" s="54" t="s">
        <v>35</v>
      </c>
      <c r="F4" s="54"/>
      <c r="G4" s="54" t="s">
        <v>36</v>
      </c>
      <c r="H4" s="54" t="s">
        <v>37</v>
      </c>
      <c r="I4" s="54"/>
      <c r="J4" s="27" t="s">
        <v>31</v>
      </c>
      <c r="K4" s="49"/>
      <c r="L4" s="49"/>
      <c r="N4" s="49" t="s">
        <v>1673</v>
      </c>
      <c r="O4" s="88"/>
      <c r="P4" s="88"/>
    </row>
    <row r="5" s="108" customFormat="1" ht="21.2" customHeight="1" spans="1:12">
      <c r="A5" s="54"/>
      <c r="B5" s="54"/>
      <c r="C5" s="54"/>
      <c r="D5" s="54"/>
      <c r="E5" s="54" t="s">
        <v>42</v>
      </c>
      <c r="F5" s="54" t="s">
        <v>43</v>
      </c>
      <c r="G5" s="54"/>
      <c r="H5" s="54" t="s">
        <v>42</v>
      </c>
      <c r="I5" s="54" t="s">
        <v>43</v>
      </c>
      <c r="J5" s="114" t="s">
        <v>38</v>
      </c>
      <c r="K5" s="54" t="s">
        <v>443</v>
      </c>
      <c r="L5" s="54" t="s">
        <v>1674</v>
      </c>
    </row>
    <row r="6" s="109" customFormat="1" ht="21.2" customHeight="1" spans="1:16">
      <c r="A6" s="54" t="s">
        <v>1675</v>
      </c>
      <c r="B6" s="110">
        <f t="shared" ref="B6:G6" si="0">SUM(B7:B14)</f>
        <v>6250</v>
      </c>
      <c r="C6" s="110">
        <f t="shared" si="0"/>
        <v>3158</v>
      </c>
      <c r="D6" s="96">
        <f t="shared" ref="D6:D14" si="1">IF(B6&lt;&gt;0,C6/B6*100,0)</f>
        <v>50.528</v>
      </c>
      <c r="E6" s="95">
        <f t="shared" ref="E6:E14" si="2">C6-K6</f>
        <v>-3152</v>
      </c>
      <c r="F6" s="96">
        <f t="shared" ref="F6:F14" si="3">IF(K6&lt;&gt;0,(C6/K6-1)*100,0)</f>
        <v>-49.9524564183835</v>
      </c>
      <c r="G6" s="110">
        <f t="shared" si="0"/>
        <v>5842</v>
      </c>
      <c r="H6" s="95">
        <f t="shared" ref="H6:H14" si="4">G6-C6</f>
        <v>2684</v>
      </c>
      <c r="I6" s="96">
        <f t="shared" ref="I6:I14" si="5">IF(C6&lt;&gt;0,(G6/C6-1)*100,0)</f>
        <v>84.9905003166561</v>
      </c>
      <c r="J6" s="82">
        <v>10301</v>
      </c>
      <c r="K6" s="115">
        <f>SUM(K7:K14)</f>
        <v>6310</v>
      </c>
      <c r="L6" s="116">
        <f>P6</f>
        <v>0</v>
      </c>
      <c r="N6" s="102"/>
      <c r="O6" s="117" t="s">
        <v>1675</v>
      </c>
      <c r="P6" s="118"/>
    </row>
    <row r="7" ht="21.2" customHeight="1" spans="1:16">
      <c r="A7" s="57" t="s">
        <v>1676</v>
      </c>
      <c r="B7" s="100"/>
      <c r="C7" s="100">
        <f t="shared" ref="C7:C10" si="6">L7</f>
        <v>0</v>
      </c>
      <c r="D7" s="99">
        <f t="shared" si="1"/>
        <v>0</v>
      </c>
      <c r="E7" s="98">
        <f t="shared" si="2"/>
        <v>0</v>
      </c>
      <c r="F7" s="99">
        <f t="shared" si="3"/>
        <v>0</v>
      </c>
      <c r="G7" s="100"/>
      <c r="H7" s="98">
        <f t="shared" si="4"/>
        <v>0</v>
      </c>
      <c r="I7" s="99">
        <f t="shared" si="5"/>
        <v>0</v>
      </c>
      <c r="J7" s="119" t="s">
        <v>1677</v>
      </c>
      <c r="K7" s="120"/>
      <c r="L7" s="120"/>
      <c r="N7" s="89">
        <v>10301</v>
      </c>
      <c r="O7" s="92" t="s">
        <v>1678</v>
      </c>
      <c r="P7" s="118"/>
    </row>
    <row r="8" ht="21.2" customHeight="1" spans="1:16">
      <c r="A8" s="57" t="s">
        <v>1679</v>
      </c>
      <c r="B8" s="100"/>
      <c r="C8" s="100">
        <f t="shared" si="6"/>
        <v>0</v>
      </c>
      <c r="D8" s="99">
        <f t="shared" si="1"/>
        <v>0</v>
      </c>
      <c r="E8" s="98">
        <f t="shared" si="2"/>
        <v>0</v>
      </c>
      <c r="F8" s="99">
        <f t="shared" si="3"/>
        <v>0</v>
      </c>
      <c r="G8" s="100"/>
      <c r="H8" s="98">
        <f t="shared" si="4"/>
        <v>0</v>
      </c>
      <c r="I8" s="99">
        <f t="shared" si="5"/>
        <v>0</v>
      </c>
      <c r="J8" s="85">
        <v>1030146</v>
      </c>
      <c r="K8" s="121"/>
      <c r="L8" s="120">
        <f>VLOOKUP(J8,N:P,3,0)</f>
        <v>0</v>
      </c>
      <c r="N8" s="89">
        <v>1030102</v>
      </c>
      <c r="O8" s="90" t="s">
        <v>1680</v>
      </c>
      <c r="P8" s="118"/>
    </row>
    <row r="9" ht="21.2" customHeight="1" spans="1:16">
      <c r="A9" s="57" t="s">
        <v>1681</v>
      </c>
      <c r="B9" s="100"/>
      <c r="C9" s="100">
        <f t="shared" si="6"/>
        <v>0</v>
      </c>
      <c r="D9" s="99">
        <f t="shared" si="1"/>
        <v>0</v>
      </c>
      <c r="E9" s="98">
        <f t="shared" si="2"/>
        <v>0</v>
      </c>
      <c r="F9" s="99">
        <f t="shared" si="3"/>
        <v>0</v>
      </c>
      <c r="G9" s="100"/>
      <c r="H9" s="98">
        <f t="shared" si="4"/>
        <v>0</v>
      </c>
      <c r="I9" s="99">
        <f t="shared" si="5"/>
        <v>0</v>
      </c>
      <c r="J9" s="85">
        <v>1030147</v>
      </c>
      <c r="K9" s="121"/>
      <c r="L9" s="120">
        <f>VLOOKUP(J9,N:P,3,0)</f>
        <v>0</v>
      </c>
      <c r="N9" s="89">
        <v>1030106</v>
      </c>
      <c r="O9" s="90" t="s">
        <v>1682</v>
      </c>
      <c r="P9" s="118"/>
    </row>
    <row r="10" ht="21.2" customHeight="1" spans="1:16">
      <c r="A10" s="57" t="s">
        <v>1683</v>
      </c>
      <c r="B10" s="100"/>
      <c r="C10" s="100">
        <f t="shared" si="6"/>
        <v>0</v>
      </c>
      <c r="D10" s="99">
        <f t="shared" si="1"/>
        <v>0</v>
      </c>
      <c r="E10" s="98">
        <f t="shared" si="2"/>
        <v>0</v>
      </c>
      <c r="F10" s="99">
        <f t="shared" si="3"/>
        <v>0</v>
      </c>
      <c r="G10" s="100"/>
      <c r="H10" s="98">
        <f t="shared" si="4"/>
        <v>0</v>
      </c>
      <c r="I10" s="99">
        <f t="shared" si="5"/>
        <v>0</v>
      </c>
      <c r="J10" s="85">
        <v>1030148</v>
      </c>
      <c r="K10" s="121"/>
      <c r="L10" s="120">
        <f>VLOOKUP(J10,N:P,3,0)</f>
        <v>0</v>
      </c>
      <c r="N10" s="89">
        <v>1030110</v>
      </c>
      <c r="O10" s="90" t="s">
        <v>1684</v>
      </c>
      <c r="P10" s="118"/>
    </row>
    <row r="11" ht="21.2" customHeight="1" spans="1:16">
      <c r="A11" s="57" t="s">
        <v>1685</v>
      </c>
      <c r="B11" s="100">
        <v>4636</v>
      </c>
      <c r="C11" s="100">
        <v>2143</v>
      </c>
      <c r="D11" s="99">
        <f t="shared" si="1"/>
        <v>46.2251941328732</v>
      </c>
      <c r="E11" s="98">
        <f t="shared" si="2"/>
        <v>-3158</v>
      </c>
      <c r="F11" s="99">
        <f t="shared" si="3"/>
        <v>-59.5736653461611</v>
      </c>
      <c r="G11" s="100">
        <v>2500</v>
      </c>
      <c r="H11" s="98">
        <f t="shared" si="4"/>
        <v>357</v>
      </c>
      <c r="I11" s="99">
        <f t="shared" si="5"/>
        <v>16.6588894073728</v>
      </c>
      <c r="J11" s="85">
        <v>1030156</v>
      </c>
      <c r="K11" s="121">
        <v>5301</v>
      </c>
      <c r="L11" s="120">
        <v>1751</v>
      </c>
      <c r="N11" s="89">
        <v>1030112</v>
      </c>
      <c r="O11" s="90" t="s">
        <v>1686</v>
      </c>
      <c r="P11" s="118"/>
    </row>
    <row r="12" ht="21.2" customHeight="1" spans="1:16">
      <c r="A12" s="57" t="s">
        <v>1687</v>
      </c>
      <c r="B12" s="100"/>
      <c r="C12" s="100">
        <f>L12</f>
        <v>0</v>
      </c>
      <c r="D12" s="99">
        <f t="shared" si="1"/>
        <v>0</v>
      </c>
      <c r="E12" s="98">
        <f t="shared" si="2"/>
        <v>0</v>
      </c>
      <c r="F12" s="99">
        <f t="shared" si="3"/>
        <v>0</v>
      </c>
      <c r="G12" s="100"/>
      <c r="H12" s="98">
        <f t="shared" si="4"/>
        <v>0</v>
      </c>
      <c r="I12" s="99">
        <f t="shared" si="5"/>
        <v>0</v>
      </c>
      <c r="J12" s="85">
        <v>1030178</v>
      </c>
      <c r="K12" s="121"/>
      <c r="L12" s="120">
        <f>VLOOKUP(J12,N:P,3,0)</f>
        <v>0</v>
      </c>
      <c r="N12" s="89">
        <v>1030115</v>
      </c>
      <c r="O12" s="90" t="s">
        <v>1688</v>
      </c>
      <c r="P12" s="118"/>
    </row>
    <row r="13" ht="21.2" customHeight="1" spans="1:16">
      <c r="A13" s="57" t="s">
        <v>1689</v>
      </c>
      <c r="B13" s="100"/>
      <c r="C13" s="100">
        <f>L13</f>
        <v>0</v>
      </c>
      <c r="D13" s="99">
        <f t="shared" si="1"/>
        <v>0</v>
      </c>
      <c r="E13" s="98">
        <f t="shared" si="2"/>
        <v>0</v>
      </c>
      <c r="F13" s="99">
        <f t="shared" si="3"/>
        <v>0</v>
      </c>
      <c r="G13" s="100"/>
      <c r="H13" s="98">
        <f t="shared" si="4"/>
        <v>0</v>
      </c>
      <c r="I13" s="99">
        <f t="shared" si="5"/>
        <v>0</v>
      </c>
      <c r="J13" s="85">
        <v>1030199</v>
      </c>
      <c r="K13" s="120"/>
      <c r="L13" s="120">
        <f>VLOOKUP(J13,N:P,3,0)</f>
        <v>0</v>
      </c>
      <c r="N13" s="89">
        <v>1030121</v>
      </c>
      <c r="O13" s="90" t="s">
        <v>1690</v>
      </c>
      <c r="P13" s="118"/>
    </row>
    <row r="14" ht="21.2" customHeight="1" spans="1:16">
      <c r="A14" s="57" t="s">
        <v>1691</v>
      </c>
      <c r="B14" s="100">
        <v>1614</v>
      </c>
      <c r="C14" s="100">
        <v>1015</v>
      </c>
      <c r="D14" s="99">
        <f t="shared" si="1"/>
        <v>62.8872366790582</v>
      </c>
      <c r="E14" s="98">
        <f t="shared" si="2"/>
        <v>6</v>
      </c>
      <c r="F14" s="99">
        <f t="shared" si="3"/>
        <v>0.594648166501477</v>
      </c>
      <c r="G14" s="100">
        <v>3342</v>
      </c>
      <c r="H14" s="98">
        <f t="shared" si="4"/>
        <v>2327</v>
      </c>
      <c r="I14" s="99">
        <f t="shared" si="5"/>
        <v>229.261083743842</v>
      </c>
      <c r="J14" s="82">
        <v>10310</v>
      </c>
      <c r="K14" s="121">
        <v>1009</v>
      </c>
      <c r="L14" s="120">
        <f>VLOOKUP(J14,N:P,3,0)</f>
        <v>0</v>
      </c>
      <c r="N14" s="89">
        <v>1030129</v>
      </c>
      <c r="O14" s="90" t="s">
        <v>1692</v>
      </c>
      <c r="P14" s="118"/>
    </row>
    <row r="15" s="109" customFormat="1" ht="21.2" customHeight="1" spans="1:16">
      <c r="A15" s="54" t="s">
        <v>95</v>
      </c>
      <c r="B15" s="110">
        <f t="shared" ref="B15:G15" si="7">SUM(B16:B19)</f>
        <v>180686</v>
      </c>
      <c r="C15" s="110">
        <f t="shared" si="7"/>
        <v>151444</v>
      </c>
      <c r="D15" s="111"/>
      <c r="E15" s="110"/>
      <c r="F15" s="111"/>
      <c r="G15" s="110">
        <f t="shared" si="7"/>
        <v>194144</v>
      </c>
      <c r="H15" s="110"/>
      <c r="I15" s="111"/>
      <c r="J15" s="84"/>
      <c r="K15" s="122">
        <f>SUM(K16:K19)</f>
        <v>170521</v>
      </c>
      <c r="L15" s="83"/>
      <c r="N15" s="89">
        <v>1030146</v>
      </c>
      <c r="O15" s="90" t="s">
        <v>1693</v>
      </c>
      <c r="P15" s="118"/>
    </row>
    <row r="16" ht="21.2" customHeight="1" spans="1:16">
      <c r="A16" s="57" t="s">
        <v>97</v>
      </c>
      <c r="B16" s="100">
        <v>150000</v>
      </c>
      <c r="C16" s="100">
        <v>72224</v>
      </c>
      <c r="D16" s="112"/>
      <c r="E16" s="100"/>
      <c r="F16" s="112"/>
      <c r="G16" s="100">
        <f>192689-664</f>
        <v>192025</v>
      </c>
      <c r="H16" s="100"/>
      <c r="I16" s="112"/>
      <c r="J16" s="87"/>
      <c r="K16" s="123">
        <v>138336</v>
      </c>
      <c r="L16" s="123"/>
      <c r="N16" s="89">
        <v>1030147</v>
      </c>
      <c r="O16" s="90" t="s">
        <v>1694</v>
      </c>
      <c r="P16" s="118"/>
    </row>
    <row r="17" ht="21.2" customHeight="1" spans="1:16">
      <c r="A17" s="57" t="s">
        <v>216</v>
      </c>
      <c r="B17" s="100"/>
      <c r="C17" s="100"/>
      <c r="D17" s="112"/>
      <c r="E17" s="100"/>
      <c r="F17" s="112"/>
      <c r="G17" s="100"/>
      <c r="H17" s="100"/>
      <c r="I17" s="112"/>
      <c r="J17" s="87"/>
      <c r="K17" s="123"/>
      <c r="L17" s="123"/>
      <c r="N17" s="89">
        <v>1030148</v>
      </c>
      <c r="O17" s="90" t="s">
        <v>1695</v>
      </c>
      <c r="P17" s="118"/>
    </row>
    <row r="18" ht="21.2" customHeight="1" spans="1:16">
      <c r="A18" s="57" t="s">
        <v>222</v>
      </c>
      <c r="B18" s="100">
        <v>30686</v>
      </c>
      <c r="C18" s="100">
        <v>15120</v>
      </c>
      <c r="D18" s="112"/>
      <c r="E18" s="100"/>
      <c r="F18" s="112"/>
      <c r="G18" s="100">
        <f>'9.柳东新区（高新区）政府性基金预算2022年支出预算'!C71</f>
        <v>2119</v>
      </c>
      <c r="H18" s="100"/>
      <c r="I18" s="112"/>
      <c r="J18" s="87"/>
      <c r="K18" s="123">
        <v>185</v>
      </c>
      <c r="L18" s="123"/>
      <c r="N18" s="89">
        <v>103014801</v>
      </c>
      <c r="O18" s="90" t="s">
        <v>1696</v>
      </c>
      <c r="P18" s="118"/>
    </row>
    <row r="19" ht="21.2" customHeight="1" spans="1:16">
      <c r="A19" s="57" t="s">
        <v>1697</v>
      </c>
      <c r="B19" s="100"/>
      <c r="C19" s="100">
        <v>64100</v>
      </c>
      <c r="D19" s="112"/>
      <c r="E19" s="100"/>
      <c r="F19" s="112"/>
      <c r="G19" s="100"/>
      <c r="H19" s="100"/>
      <c r="I19" s="112"/>
      <c r="J19" s="87"/>
      <c r="K19" s="123">
        <v>32000</v>
      </c>
      <c r="L19" s="123"/>
      <c r="N19" s="89">
        <v>103014802</v>
      </c>
      <c r="O19" s="90" t="s">
        <v>1698</v>
      </c>
      <c r="P19" s="118"/>
    </row>
    <row r="20" s="109" customFormat="1" ht="21.2" customHeight="1" spans="1:16">
      <c r="A20" s="54" t="s">
        <v>236</v>
      </c>
      <c r="B20" s="110">
        <f t="shared" ref="B20:G20" si="8">B6+B15</f>
        <v>186936</v>
      </c>
      <c r="C20" s="110">
        <f t="shared" si="8"/>
        <v>154602</v>
      </c>
      <c r="D20" s="111"/>
      <c r="E20" s="110"/>
      <c r="F20" s="111"/>
      <c r="G20" s="110">
        <f t="shared" si="8"/>
        <v>199986</v>
      </c>
      <c r="H20" s="110"/>
      <c r="I20" s="111"/>
      <c r="J20" s="84"/>
      <c r="K20" s="122">
        <f>K6+K15</f>
        <v>176831</v>
      </c>
      <c r="L20" s="83"/>
      <c r="M20" s="124"/>
      <c r="N20" s="89">
        <v>103014803</v>
      </c>
      <c r="O20" s="90" t="s">
        <v>1699</v>
      </c>
      <c r="P20" s="118"/>
    </row>
    <row r="21" spans="14:16">
      <c r="N21" s="89">
        <v>103014898</v>
      </c>
      <c r="O21" s="90" t="s">
        <v>1700</v>
      </c>
      <c r="P21" s="118"/>
    </row>
    <row r="22" spans="3:16">
      <c r="C22" s="113"/>
      <c r="N22" s="89">
        <v>103014899</v>
      </c>
      <c r="O22" s="90" t="s">
        <v>1701</v>
      </c>
      <c r="P22" s="118"/>
    </row>
    <row r="23" spans="14:16">
      <c r="N23" s="89">
        <v>1030149</v>
      </c>
      <c r="O23" s="90" t="s">
        <v>1702</v>
      </c>
      <c r="P23" s="118"/>
    </row>
    <row r="24" spans="3:16">
      <c r="C24" s="113"/>
      <c r="N24" s="89">
        <v>1030150</v>
      </c>
      <c r="O24" s="90" t="s">
        <v>1703</v>
      </c>
      <c r="P24" s="118"/>
    </row>
    <row r="25" spans="14:16">
      <c r="N25" s="89">
        <v>1030152</v>
      </c>
      <c r="O25" s="90" t="s">
        <v>1704</v>
      </c>
      <c r="P25" s="118"/>
    </row>
    <row r="26" spans="3:16">
      <c r="C26" s="113"/>
      <c r="N26" s="89">
        <v>1030153</v>
      </c>
      <c r="O26" s="90" t="s">
        <v>1705</v>
      </c>
      <c r="P26" s="118"/>
    </row>
    <row r="27" spans="14:16">
      <c r="N27" s="89">
        <v>1030154</v>
      </c>
      <c r="O27" s="90" t="s">
        <v>1706</v>
      </c>
      <c r="P27" s="118"/>
    </row>
    <row r="28" spans="14:16">
      <c r="N28" s="89">
        <v>1030155</v>
      </c>
      <c r="O28" s="90" t="s">
        <v>1707</v>
      </c>
      <c r="P28" s="118"/>
    </row>
    <row r="29" spans="14:16">
      <c r="N29" s="89">
        <v>103015501</v>
      </c>
      <c r="O29" s="90" t="s">
        <v>1708</v>
      </c>
      <c r="P29" s="118"/>
    </row>
    <row r="30" spans="14:16">
      <c r="N30" s="89">
        <v>103015502</v>
      </c>
      <c r="O30" s="90" t="s">
        <v>1709</v>
      </c>
      <c r="P30" s="118"/>
    </row>
    <row r="31" spans="14:16">
      <c r="N31" s="89">
        <v>1030156</v>
      </c>
      <c r="O31" s="90" t="s">
        <v>1710</v>
      </c>
      <c r="P31" s="118"/>
    </row>
    <row r="32" spans="14:16">
      <c r="N32" s="89">
        <v>1030157</v>
      </c>
      <c r="O32" s="90" t="s">
        <v>1711</v>
      </c>
      <c r="P32" s="118"/>
    </row>
    <row r="33" spans="14:16">
      <c r="N33" s="89">
        <v>1030158</v>
      </c>
      <c r="O33" s="90" t="s">
        <v>1712</v>
      </c>
      <c r="P33" s="118"/>
    </row>
    <row r="34" spans="14:16">
      <c r="N34" s="89">
        <v>103015801</v>
      </c>
      <c r="O34" s="90" t="s">
        <v>1713</v>
      </c>
      <c r="P34" s="118"/>
    </row>
    <row r="35" spans="14:16">
      <c r="N35" s="89">
        <v>103015803</v>
      </c>
      <c r="O35" s="90" t="s">
        <v>1714</v>
      </c>
      <c r="P35" s="118"/>
    </row>
    <row r="36" spans="14:16">
      <c r="N36" s="89">
        <v>1030159</v>
      </c>
      <c r="O36" s="90" t="s">
        <v>1715</v>
      </c>
      <c r="P36" s="118"/>
    </row>
    <row r="37" spans="14:16">
      <c r="N37" s="89">
        <v>1030166</v>
      </c>
      <c r="O37" s="90" t="s">
        <v>1716</v>
      </c>
      <c r="P37" s="118"/>
    </row>
    <row r="38" spans="14:16">
      <c r="N38" s="89">
        <v>1030168</v>
      </c>
      <c r="O38" s="90" t="s">
        <v>1717</v>
      </c>
      <c r="P38" s="118"/>
    </row>
    <row r="39" spans="14:16">
      <c r="N39" s="89">
        <v>1030171</v>
      </c>
      <c r="O39" s="90" t="s">
        <v>1718</v>
      </c>
      <c r="P39" s="118"/>
    </row>
    <row r="40" spans="14:16">
      <c r="N40" s="89">
        <v>1030175</v>
      </c>
      <c r="O40" s="90" t="s">
        <v>1719</v>
      </c>
      <c r="P40" s="118"/>
    </row>
    <row r="41" spans="14:16">
      <c r="N41" s="89">
        <v>1030178</v>
      </c>
      <c r="O41" s="90" t="s">
        <v>1720</v>
      </c>
      <c r="P41" s="118"/>
    </row>
    <row r="42" spans="14:16">
      <c r="N42" s="89">
        <v>1030180</v>
      </c>
      <c r="O42" s="90" t="s">
        <v>1721</v>
      </c>
      <c r="P42" s="118"/>
    </row>
    <row r="43" spans="14:16">
      <c r="N43" s="89">
        <v>103018001</v>
      </c>
      <c r="O43" s="90" t="s">
        <v>1722</v>
      </c>
      <c r="P43" s="118"/>
    </row>
    <row r="44" spans="14:16">
      <c r="N44" s="89">
        <v>103018002</v>
      </c>
      <c r="O44" s="90" t="s">
        <v>1723</v>
      </c>
      <c r="P44" s="118"/>
    </row>
    <row r="45" spans="14:16">
      <c r="N45" s="89">
        <v>103018003</v>
      </c>
      <c r="O45" s="90" t="s">
        <v>1724</v>
      </c>
      <c r="P45" s="118"/>
    </row>
    <row r="46" spans="14:16">
      <c r="N46" s="89">
        <v>103018004</v>
      </c>
      <c r="O46" s="90" t="s">
        <v>1725</v>
      </c>
      <c r="P46" s="118"/>
    </row>
    <row r="47" spans="14:16">
      <c r="N47" s="89">
        <v>103018005</v>
      </c>
      <c r="O47" s="90" t="s">
        <v>1726</v>
      </c>
      <c r="P47" s="118"/>
    </row>
    <row r="48" spans="14:16">
      <c r="N48" s="89">
        <v>103018006</v>
      </c>
      <c r="O48" s="90" t="s">
        <v>1727</v>
      </c>
      <c r="P48" s="118"/>
    </row>
    <row r="49" spans="14:16">
      <c r="N49" s="89">
        <v>103018007</v>
      </c>
      <c r="O49" s="90" t="s">
        <v>1728</v>
      </c>
      <c r="P49" s="118"/>
    </row>
    <row r="50" spans="14:16">
      <c r="N50" s="89">
        <v>1030199</v>
      </c>
      <c r="O50" s="90" t="s">
        <v>1729</v>
      </c>
      <c r="P50" s="118"/>
    </row>
    <row r="51" spans="14:16">
      <c r="N51" s="89">
        <v>10310</v>
      </c>
      <c r="O51" s="92" t="s">
        <v>1730</v>
      </c>
      <c r="P51" s="118"/>
    </row>
    <row r="52" spans="14:16">
      <c r="N52" s="89">
        <v>1031003</v>
      </c>
      <c r="O52" s="90" t="s">
        <v>1731</v>
      </c>
      <c r="P52" s="118"/>
    </row>
    <row r="53" spans="14:16">
      <c r="N53" s="89">
        <v>1031004</v>
      </c>
      <c r="O53" s="90" t="s">
        <v>1732</v>
      </c>
      <c r="P53" s="118"/>
    </row>
    <row r="54" spans="14:16">
      <c r="N54" s="89">
        <v>1031005</v>
      </c>
      <c r="O54" s="90" t="s">
        <v>1733</v>
      </c>
      <c r="P54" s="118"/>
    </row>
    <row r="55" spans="14:16">
      <c r="N55" s="89">
        <v>1031006</v>
      </c>
      <c r="O55" s="90" t="s">
        <v>1734</v>
      </c>
      <c r="P55" s="118"/>
    </row>
    <row r="56" spans="14:16">
      <c r="N56" s="89">
        <v>103100601</v>
      </c>
      <c r="O56" s="90" t="s">
        <v>1735</v>
      </c>
      <c r="P56" s="118"/>
    </row>
    <row r="57" spans="14:16">
      <c r="N57" s="89">
        <v>103100602</v>
      </c>
      <c r="O57" s="90" t="s">
        <v>1736</v>
      </c>
      <c r="P57" s="118"/>
    </row>
    <row r="58" spans="14:16">
      <c r="N58" s="89">
        <v>103100699</v>
      </c>
      <c r="O58" s="90" t="s">
        <v>1737</v>
      </c>
      <c r="P58" s="118"/>
    </row>
    <row r="59" spans="14:16">
      <c r="N59" s="89">
        <v>1031008</v>
      </c>
      <c r="O59" s="90" t="s">
        <v>1738</v>
      </c>
      <c r="P59" s="118"/>
    </row>
    <row r="60" spans="14:16">
      <c r="N60" s="89">
        <v>1031009</v>
      </c>
      <c r="O60" s="90" t="s">
        <v>1739</v>
      </c>
      <c r="P60" s="118"/>
    </row>
    <row r="61" spans="14:16">
      <c r="N61" s="89">
        <v>1031010</v>
      </c>
      <c r="O61" s="90" t="s">
        <v>1740</v>
      </c>
      <c r="P61" s="118"/>
    </row>
    <row r="62" spans="14:16">
      <c r="N62" s="89">
        <v>1031011</v>
      </c>
      <c r="O62" s="90" t="s">
        <v>1741</v>
      </c>
      <c r="P62" s="118"/>
    </row>
    <row r="63" spans="14:16">
      <c r="N63" s="89">
        <v>1031012</v>
      </c>
      <c r="O63" s="90" t="s">
        <v>1742</v>
      </c>
      <c r="P63" s="118"/>
    </row>
    <row r="64" spans="14:16">
      <c r="N64" s="89">
        <v>1031013</v>
      </c>
      <c r="O64" s="90" t="s">
        <v>1743</v>
      </c>
      <c r="P64" s="118"/>
    </row>
    <row r="65" spans="14:16">
      <c r="N65" s="89">
        <v>103101301</v>
      </c>
      <c r="O65" s="90" t="s">
        <v>1744</v>
      </c>
      <c r="P65" s="118"/>
    </row>
    <row r="66" spans="14:16">
      <c r="N66" s="89">
        <v>103101399</v>
      </c>
      <c r="O66" s="90" t="s">
        <v>1745</v>
      </c>
      <c r="P66" s="118"/>
    </row>
    <row r="67" spans="14:16">
      <c r="N67" s="89">
        <v>1031014</v>
      </c>
      <c r="O67" s="90" t="s">
        <v>1746</v>
      </c>
      <c r="P67" s="118"/>
    </row>
    <row r="68" spans="14:16">
      <c r="N68" s="89">
        <v>1031099</v>
      </c>
      <c r="O68" s="90" t="s">
        <v>1747</v>
      </c>
      <c r="P68" s="118"/>
    </row>
    <row r="69" spans="14:16">
      <c r="N69" s="89">
        <v>103109998</v>
      </c>
      <c r="O69" s="90" t="s">
        <v>1748</v>
      </c>
      <c r="P69" s="118"/>
    </row>
    <row r="70" spans="14:15">
      <c r="N70" s="89">
        <v>103109999</v>
      </c>
      <c r="O70" s="90" t="s">
        <v>1749</v>
      </c>
    </row>
    <row r="216" spans="4:4">
      <c r="D216" s="64">
        <v>701938.11</v>
      </c>
    </row>
    <row r="217" spans="4:4">
      <c r="D217" s="64">
        <v>219742.756</v>
      </c>
    </row>
  </sheetData>
  <sheetProtection selectLockedCells="1" selectUnlockedCells="1" autoFilter="0" pivotTables="0"/>
  <mergeCells count="11">
    <mergeCell ref="A1:I1"/>
    <mergeCell ref="B3:F3"/>
    <mergeCell ref="G3:I3"/>
    <mergeCell ref="E4:F4"/>
    <mergeCell ref="H4:I4"/>
    <mergeCell ref="N4:P4"/>
    <mergeCell ref="A3:A5"/>
    <mergeCell ref="B4:B5"/>
    <mergeCell ref="C4:C5"/>
    <mergeCell ref="D4:D5"/>
    <mergeCell ref="G4:G5"/>
  </mergeCells>
  <printOptions horizontalCentered="1"/>
  <pageMargins left="0.354166666666667" right="0.236111111111111" top="0.550694444444444" bottom="0.590277777777778" header="0.156944444444444" footer="0.393055555555556"/>
  <pageSetup paperSize="9" firstPageNumber="56" fitToWidth="0" fitToHeight="0" orientation="landscape" useFirstPageNumber="1" horizontalDpi="600"/>
  <headerFooter>
    <oddFooter>&amp;C&amp;"仿宋_GB2312"&amp;14—&amp;P—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75"/>
  <sheetViews>
    <sheetView showZeros="0" view="pageBreakPreview" zoomScaleNormal="100" workbookViewId="0">
      <pane xSplit="1" ySplit="5" topLeftCell="B54" activePane="bottomRight" state="frozen"/>
      <selection/>
      <selection pane="topRight"/>
      <selection pane="bottomLeft"/>
      <selection pane="bottomRight" activeCell="A1" sqref="A1:I1"/>
    </sheetView>
  </sheetViews>
  <sheetFormatPr defaultColWidth="9" defaultRowHeight="16.5" customHeight="1"/>
  <cols>
    <col min="1" max="1" width="44.0583333333333" style="68" customWidth="1"/>
    <col min="2" max="3" width="12.625" style="69" customWidth="1"/>
    <col min="4" max="4" width="9.625" style="51" customWidth="1"/>
    <col min="5" max="5" width="12.625" style="51" customWidth="1"/>
    <col min="6" max="6" width="9.625" style="51" customWidth="1"/>
    <col min="7" max="8" width="12.625" style="51" customWidth="1"/>
    <col min="9" max="9" width="9.625" style="51" customWidth="1"/>
    <col min="10" max="10" width="11.2583333333333" style="70" hidden="1" customWidth="1"/>
    <col min="11" max="12" width="13.5" style="71" hidden="1" customWidth="1"/>
    <col min="13" max="13" width="13.375" style="71" hidden="1" customWidth="1"/>
    <col min="14" max="15" width="11.125" style="71" hidden="1" customWidth="1"/>
    <col min="16" max="17" width="9" style="51" hidden="1" customWidth="1"/>
    <col min="18" max="18" width="24" style="51" hidden="1" customWidth="1"/>
    <col min="19" max="19" width="15.2583333333333" style="51" hidden="1" customWidth="1"/>
    <col min="20" max="16384" width="9" style="51"/>
  </cols>
  <sheetData>
    <row r="1" ht="30" customHeight="1" spans="1:9">
      <c r="A1" s="52" t="s">
        <v>1750</v>
      </c>
      <c r="B1" s="52"/>
      <c r="C1" s="52"/>
      <c r="D1" s="52"/>
      <c r="E1" s="52"/>
      <c r="F1" s="52"/>
      <c r="G1" s="52"/>
      <c r="H1" s="52"/>
      <c r="I1" s="52"/>
    </row>
    <row r="2" ht="15.75" customHeight="1" spans="9:9">
      <c r="I2" s="53" t="s">
        <v>439</v>
      </c>
    </row>
    <row r="3" s="49" customFormat="1" ht="15" customHeight="1" spans="1:15">
      <c r="A3" s="72" t="s">
        <v>1751</v>
      </c>
      <c r="B3" s="54" t="s">
        <v>29</v>
      </c>
      <c r="C3" s="54"/>
      <c r="D3" s="54"/>
      <c r="E3" s="54"/>
      <c r="F3" s="54"/>
      <c r="G3" s="54" t="s">
        <v>30</v>
      </c>
      <c r="H3" s="54"/>
      <c r="I3" s="54"/>
      <c r="J3" s="80"/>
      <c r="K3" s="80"/>
      <c r="L3" s="80"/>
      <c r="M3" s="80"/>
      <c r="N3" s="80"/>
      <c r="O3" s="80"/>
    </row>
    <row r="4" s="49" customFormat="1" ht="15" customHeight="1" spans="1:19">
      <c r="A4" s="72"/>
      <c r="B4" s="54" t="s">
        <v>32</v>
      </c>
      <c r="C4" s="54" t="s">
        <v>33</v>
      </c>
      <c r="D4" s="54" t="s">
        <v>34</v>
      </c>
      <c r="E4" s="54" t="s">
        <v>35</v>
      </c>
      <c r="F4" s="54"/>
      <c r="G4" s="54" t="s">
        <v>36</v>
      </c>
      <c r="H4" s="54" t="s">
        <v>442</v>
      </c>
      <c r="I4" s="54"/>
      <c r="J4" s="27" t="s">
        <v>31</v>
      </c>
      <c r="K4" s="80"/>
      <c r="L4" s="80"/>
      <c r="M4" s="80"/>
      <c r="N4" s="80"/>
      <c r="O4" s="80"/>
      <c r="Q4" s="49" t="s">
        <v>1752</v>
      </c>
      <c r="R4" s="88"/>
      <c r="S4" s="88"/>
    </row>
    <row r="5" s="49" customFormat="1" ht="15" customHeight="1" spans="1:15">
      <c r="A5" s="72"/>
      <c r="B5" s="54"/>
      <c r="C5" s="54"/>
      <c r="D5" s="54"/>
      <c r="E5" s="54" t="s">
        <v>42</v>
      </c>
      <c r="F5" s="54" t="s">
        <v>43</v>
      </c>
      <c r="G5" s="54"/>
      <c r="H5" s="54" t="s">
        <v>42</v>
      </c>
      <c r="I5" s="54" t="s">
        <v>43</v>
      </c>
      <c r="J5" s="81" t="s">
        <v>38</v>
      </c>
      <c r="K5" s="54" t="s">
        <v>443</v>
      </c>
      <c r="L5" s="54" t="s">
        <v>1674</v>
      </c>
      <c r="M5" s="54" t="s">
        <v>1753</v>
      </c>
      <c r="N5" s="54" t="s">
        <v>1754</v>
      </c>
      <c r="O5" s="54" t="s">
        <v>1755</v>
      </c>
    </row>
    <row r="6" s="67" customFormat="1" ht="18" customHeight="1" spans="1:19">
      <c r="A6" s="72" t="s">
        <v>1756</v>
      </c>
      <c r="B6" s="95">
        <f t="shared" ref="B6:G6" si="0">SUM(B7,B13,B16,B49,B51,B53,B57,B59,B61,B64)</f>
        <v>100304</v>
      </c>
      <c r="C6" s="95">
        <f t="shared" si="0"/>
        <v>122833</v>
      </c>
      <c r="D6" s="96">
        <f t="shared" ref="D6:D13" si="1">IF(B6&lt;&gt;0,C6/B6*100,0)</f>
        <v>122.460719412985</v>
      </c>
      <c r="E6" s="95">
        <f t="shared" ref="E6:E64" si="2">C6-K6</f>
        <v>24274</v>
      </c>
      <c r="F6" s="96">
        <f t="shared" ref="F6:F64" si="3">IF(K6&lt;&gt;0,(C6/K6-1)*100,0)</f>
        <v>24.628902484806</v>
      </c>
      <c r="G6" s="95">
        <f t="shared" si="0"/>
        <v>133395</v>
      </c>
      <c r="H6" s="95">
        <f t="shared" ref="H6:H64" si="4">G6-B6</f>
        <v>33091</v>
      </c>
      <c r="I6" s="96">
        <f t="shared" ref="I6:I64" si="5">IF(B6&lt;&gt;0,(G6/B6-1)*100,0)</f>
        <v>32.9907082469293</v>
      </c>
      <c r="J6" s="103"/>
      <c r="K6" s="84">
        <f>SUM(K14,K16,K49,K51,K53,K57,K59,K64,)</f>
        <v>98559</v>
      </c>
      <c r="L6" s="104">
        <f>SUM(L7,L13,L16,L49,L51,L53,L57,L59,L61,L64)</f>
        <v>119254</v>
      </c>
      <c r="M6" s="84"/>
      <c r="N6" s="84"/>
      <c r="O6" s="84"/>
      <c r="Q6" s="89"/>
      <c r="R6" s="92" t="s">
        <v>1756</v>
      </c>
      <c r="S6" s="91"/>
    </row>
    <row r="7" ht="18" customHeight="1" spans="1:19">
      <c r="A7" s="97" t="s">
        <v>1757</v>
      </c>
      <c r="B7" s="95">
        <f t="shared" ref="B7:G7" si="6">SUM(B8,B12)</f>
        <v>0</v>
      </c>
      <c r="C7" s="95">
        <f t="shared" si="6"/>
        <v>0</v>
      </c>
      <c r="D7" s="96">
        <f t="shared" si="1"/>
        <v>0</v>
      </c>
      <c r="E7" s="95">
        <f t="shared" si="2"/>
        <v>0</v>
      </c>
      <c r="F7" s="96">
        <f t="shared" si="3"/>
        <v>0</v>
      </c>
      <c r="G7" s="95">
        <f t="shared" si="6"/>
        <v>0</v>
      </c>
      <c r="H7" s="95">
        <f t="shared" si="4"/>
        <v>0</v>
      </c>
      <c r="I7" s="96">
        <f t="shared" si="5"/>
        <v>0</v>
      </c>
      <c r="J7" s="82">
        <v>207</v>
      </c>
      <c r="K7" s="84"/>
      <c r="L7" s="84">
        <f>VLOOKUP(J7,Q:S,3,0)</f>
        <v>0</v>
      </c>
      <c r="M7" s="84"/>
      <c r="N7" s="84"/>
      <c r="O7" s="84"/>
      <c r="Q7" s="89">
        <v>206</v>
      </c>
      <c r="R7" s="92" t="s">
        <v>1758</v>
      </c>
      <c r="S7" s="91"/>
    </row>
    <row r="8" ht="18" customHeight="1" spans="1:19">
      <c r="A8" s="75" t="s">
        <v>1759</v>
      </c>
      <c r="B8" s="98">
        <f t="shared" ref="B8:G8" si="7">SUM(B9:B11)</f>
        <v>0</v>
      </c>
      <c r="C8" s="98">
        <f t="shared" si="7"/>
        <v>0</v>
      </c>
      <c r="D8" s="99">
        <f t="shared" si="1"/>
        <v>0</v>
      </c>
      <c r="E8" s="98">
        <f t="shared" si="2"/>
        <v>0</v>
      </c>
      <c r="F8" s="99">
        <f t="shared" si="3"/>
        <v>0</v>
      </c>
      <c r="G8" s="98">
        <f t="shared" si="7"/>
        <v>0</v>
      </c>
      <c r="H8" s="98">
        <f t="shared" si="4"/>
        <v>0</v>
      </c>
      <c r="I8" s="99">
        <f t="shared" si="5"/>
        <v>0</v>
      </c>
      <c r="J8" s="85">
        <v>20707</v>
      </c>
      <c r="K8" s="87"/>
      <c r="L8" s="84">
        <f>VLOOKUP(J8,Q:S,3,0)</f>
        <v>0</v>
      </c>
      <c r="M8" s="87"/>
      <c r="N8" s="87"/>
      <c r="O8" s="87"/>
      <c r="Q8" s="89">
        <v>20610</v>
      </c>
      <c r="R8" s="92" t="s">
        <v>1760</v>
      </c>
      <c r="S8" s="91"/>
    </row>
    <row r="9" ht="18" customHeight="1" spans="1:19">
      <c r="A9" s="75" t="s">
        <v>1761</v>
      </c>
      <c r="B9" s="98"/>
      <c r="C9" s="98"/>
      <c r="D9" s="99">
        <f t="shared" si="1"/>
        <v>0</v>
      </c>
      <c r="E9" s="98">
        <f t="shared" si="2"/>
        <v>0</v>
      </c>
      <c r="F9" s="99">
        <f t="shared" si="3"/>
        <v>0</v>
      </c>
      <c r="G9" s="100"/>
      <c r="H9" s="98">
        <f t="shared" si="4"/>
        <v>0</v>
      </c>
      <c r="I9" s="99">
        <f t="shared" si="5"/>
        <v>0</v>
      </c>
      <c r="J9" s="85">
        <v>2070701</v>
      </c>
      <c r="K9" s="87"/>
      <c r="L9" s="84">
        <f>VLOOKUP(J9,Q:S,3,0)</f>
        <v>0</v>
      </c>
      <c r="M9" s="87"/>
      <c r="N9" s="87"/>
      <c r="O9" s="87"/>
      <c r="Q9" s="89">
        <v>2061001</v>
      </c>
      <c r="R9" s="90" t="s">
        <v>1762</v>
      </c>
      <c r="S9" s="91"/>
    </row>
    <row r="10" s="67" customFormat="1" ht="18" customHeight="1" spans="1:19">
      <c r="A10" s="75" t="s">
        <v>1763</v>
      </c>
      <c r="B10" s="98"/>
      <c r="C10" s="98"/>
      <c r="D10" s="99">
        <f t="shared" si="1"/>
        <v>0</v>
      </c>
      <c r="E10" s="98">
        <f t="shared" si="2"/>
        <v>0</v>
      </c>
      <c r="F10" s="99">
        <f t="shared" si="3"/>
        <v>0</v>
      </c>
      <c r="G10" s="100"/>
      <c r="H10" s="98">
        <f t="shared" si="4"/>
        <v>0</v>
      </c>
      <c r="I10" s="99">
        <f t="shared" si="5"/>
        <v>0</v>
      </c>
      <c r="J10" s="85">
        <v>2070702</v>
      </c>
      <c r="K10" s="87"/>
      <c r="L10" s="84">
        <f>VLOOKUP(J10,Q:S,3,0)</f>
        <v>0</v>
      </c>
      <c r="M10" s="87"/>
      <c r="N10" s="87"/>
      <c r="O10" s="87"/>
      <c r="Q10" s="89">
        <v>2061002</v>
      </c>
      <c r="R10" s="90" t="s">
        <v>1764</v>
      </c>
      <c r="S10" s="91"/>
    </row>
    <row r="11" ht="18" customHeight="1" spans="1:19">
      <c r="A11" s="75" t="s">
        <v>1765</v>
      </c>
      <c r="B11" s="98"/>
      <c r="C11" s="98"/>
      <c r="D11" s="99">
        <f t="shared" si="1"/>
        <v>0</v>
      </c>
      <c r="E11" s="98">
        <f t="shared" si="2"/>
        <v>0</v>
      </c>
      <c r="F11" s="99">
        <f t="shared" si="3"/>
        <v>0</v>
      </c>
      <c r="G11" s="100"/>
      <c r="H11" s="98">
        <f t="shared" si="4"/>
        <v>0</v>
      </c>
      <c r="I11" s="99">
        <f t="shared" si="5"/>
        <v>0</v>
      </c>
      <c r="J11" s="85">
        <v>2070799</v>
      </c>
      <c r="K11" s="87"/>
      <c r="L11" s="84">
        <f>VLOOKUP(J11,Q:S,3,0)</f>
        <v>0</v>
      </c>
      <c r="M11" s="87"/>
      <c r="N11" s="87"/>
      <c r="O11" s="87"/>
      <c r="Q11" s="89">
        <v>2061003</v>
      </c>
      <c r="R11" s="90" t="s">
        <v>1766</v>
      </c>
      <c r="S11" s="91"/>
    </row>
    <row r="12" s="67" customFormat="1" ht="18" customHeight="1" spans="1:19">
      <c r="A12" s="75" t="s">
        <v>1767</v>
      </c>
      <c r="B12" s="98"/>
      <c r="C12" s="98">
        <f>L12</f>
        <v>0</v>
      </c>
      <c r="D12" s="99">
        <f t="shared" si="1"/>
        <v>0</v>
      </c>
      <c r="E12" s="98">
        <f t="shared" si="2"/>
        <v>0</v>
      </c>
      <c r="F12" s="99">
        <f t="shared" si="3"/>
        <v>0</v>
      </c>
      <c r="G12" s="100"/>
      <c r="H12" s="98">
        <f t="shared" si="4"/>
        <v>0</v>
      </c>
      <c r="I12" s="99">
        <f t="shared" si="5"/>
        <v>0</v>
      </c>
      <c r="J12" s="85">
        <v>20709</v>
      </c>
      <c r="K12" s="87"/>
      <c r="L12" s="84">
        <f>VLOOKUP(J12,Q:S,3,0)</f>
        <v>0</v>
      </c>
      <c r="M12" s="87"/>
      <c r="N12" s="87"/>
      <c r="O12" s="87"/>
      <c r="Q12" s="89">
        <v>2061004</v>
      </c>
      <c r="R12" s="90" t="s">
        <v>1768</v>
      </c>
      <c r="S12" s="91"/>
    </row>
    <row r="13" ht="18" customHeight="1" spans="1:19">
      <c r="A13" s="101" t="s">
        <v>1769</v>
      </c>
      <c r="B13" s="55">
        <f t="shared" ref="B13:G13" si="8">SUM(B14:B15)</f>
        <v>0</v>
      </c>
      <c r="C13" s="55">
        <f t="shared" si="8"/>
        <v>0</v>
      </c>
      <c r="D13" s="96">
        <f t="shared" si="1"/>
        <v>0</v>
      </c>
      <c r="E13" s="95">
        <f t="shared" si="2"/>
        <v>-705</v>
      </c>
      <c r="F13" s="96">
        <f t="shared" si="3"/>
        <v>-100</v>
      </c>
      <c r="G13" s="55">
        <f t="shared" si="8"/>
        <v>0</v>
      </c>
      <c r="H13" s="95">
        <f t="shared" si="4"/>
        <v>0</v>
      </c>
      <c r="I13" s="96">
        <f t="shared" si="5"/>
        <v>0</v>
      </c>
      <c r="J13" s="82">
        <v>208</v>
      </c>
      <c r="K13" s="84">
        <f>K14+K15</f>
        <v>705</v>
      </c>
      <c r="L13" s="84">
        <f>L14+L15</f>
        <v>262</v>
      </c>
      <c r="M13" s="84"/>
      <c r="N13" s="84"/>
      <c r="O13" s="84"/>
      <c r="Q13" s="89">
        <v>2061005</v>
      </c>
      <c r="R13" s="90" t="s">
        <v>1770</v>
      </c>
      <c r="S13" s="91"/>
    </row>
    <row r="14" ht="18" customHeight="1" spans="1:19">
      <c r="A14" s="102" t="s">
        <v>1771</v>
      </c>
      <c r="B14" s="60"/>
      <c r="C14" s="98">
        <f>268-268</f>
        <v>0</v>
      </c>
      <c r="D14" s="99">
        <v>521</v>
      </c>
      <c r="E14" s="98">
        <f t="shared" si="2"/>
        <v>-705</v>
      </c>
      <c r="F14" s="99">
        <f t="shared" si="3"/>
        <v>-100</v>
      </c>
      <c r="G14" s="60"/>
      <c r="H14" s="98">
        <f t="shared" si="4"/>
        <v>0</v>
      </c>
      <c r="I14" s="99">
        <f t="shared" si="5"/>
        <v>0</v>
      </c>
      <c r="J14" s="85">
        <v>20822</v>
      </c>
      <c r="K14" s="87">
        <v>705</v>
      </c>
      <c r="L14" s="84">
        <f>521-259</f>
        <v>262</v>
      </c>
      <c r="M14" s="87"/>
      <c r="N14" s="87"/>
      <c r="O14" s="87"/>
      <c r="Q14" s="89">
        <v>2061099</v>
      </c>
      <c r="R14" s="90" t="s">
        <v>1772</v>
      </c>
      <c r="S14" s="91"/>
    </row>
    <row r="15" ht="18" customHeight="1" spans="1:19">
      <c r="A15" s="102" t="s">
        <v>1773</v>
      </c>
      <c r="B15" s="60"/>
      <c r="C15" s="98"/>
      <c r="D15" s="99">
        <f t="shared" ref="D15:D34" si="9">IF(B15&lt;&gt;0,C15/B15*100,0)</f>
        <v>0</v>
      </c>
      <c r="E15" s="98">
        <f t="shared" si="2"/>
        <v>0</v>
      </c>
      <c r="F15" s="99">
        <f t="shared" si="3"/>
        <v>0</v>
      </c>
      <c r="G15" s="60"/>
      <c r="H15" s="98">
        <f t="shared" si="4"/>
        <v>0</v>
      </c>
      <c r="I15" s="99">
        <f t="shared" si="5"/>
        <v>0</v>
      </c>
      <c r="J15" s="85">
        <v>20823</v>
      </c>
      <c r="K15" s="87"/>
      <c r="L15" s="84">
        <f>VLOOKUP(J15,Q:S,3,0)</f>
        <v>0</v>
      </c>
      <c r="M15" s="87"/>
      <c r="N15" s="87"/>
      <c r="O15" s="87"/>
      <c r="Q15" s="89">
        <v>207</v>
      </c>
      <c r="R15" s="92" t="s">
        <v>783</v>
      </c>
      <c r="S15" s="91"/>
    </row>
    <row r="16" ht="18" customHeight="1" spans="1:19">
      <c r="A16" s="97" t="s">
        <v>1774</v>
      </c>
      <c r="B16" s="95">
        <f t="shared" ref="B16:G16" si="10">SUM(B17,B30,B34,B35,B41,B45)</f>
        <v>95249</v>
      </c>
      <c r="C16" s="95">
        <f t="shared" si="10"/>
        <v>57451</v>
      </c>
      <c r="D16" s="96">
        <f t="shared" si="9"/>
        <v>60.3166437442913</v>
      </c>
      <c r="E16" s="95">
        <f t="shared" si="2"/>
        <v>-4945</v>
      </c>
      <c r="F16" s="96">
        <f t="shared" si="3"/>
        <v>-7.92518751202</v>
      </c>
      <c r="G16" s="95">
        <f t="shared" si="10"/>
        <v>125500</v>
      </c>
      <c r="H16" s="95">
        <f t="shared" si="4"/>
        <v>30251</v>
      </c>
      <c r="I16" s="96">
        <f t="shared" si="5"/>
        <v>31.7599134899054</v>
      </c>
      <c r="J16" s="82">
        <v>212</v>
      </c>
      <c r="K16" s="84">
        <f>K17+K30+K34+K35+K41+K45</f>
        <v>62396</v>
      </c>
      <c r="L16" s="84">
        <f>L17+L30+L34+M35+M41+M45</f>
        <v>53610</v>
      </c>
      <c r="M16" s="84"/>
      <c r="N16" s="84"/>
      <c r="O16" s="84"/>
      <c r="Q16" s="89">
        <v>20707</v>
      </c>
      <c r="R16" s="92" t="s">
        <v>1775</v>
      </c>
      <c r="S16" s="91"/>
    </row>
    <row r="17" ht="18" customHeight="1" spans="1:19">
      <c r="A17" s="75" t="s">
        <v>1776</v>
      </c>
      <c r="B17" s="98">
        <f t="shared" ref="B17:G17" si="11">SUM(B18:B29)</f>
        <v>90613</v>
      </c>
      <c r="C17" s="98">
        <f t="shared" si="11"/>
        <v>53975</v>
      </c>
      <c r="D17" s="99">
        <f t="shared" si="9"/>
        <v>59.5665081169369</v>
      </c>
      <c r="E17" s="98">
        <f t="shared" si="2"/>
        <v>-4383</v>
      </c>
      <c r="F17" s="99">
        <f t="shared" si="3"/>
        <v>-7.51053840090476</v>
      </c>
      <c r="G17" s="98">
        <f t="shared" si="11"/>
        <v>123000</v>
      </c>
      <c r="H17" s="98">
        <f t="shared" si="4"/>
        <v>32387</v>
      </c>
      <c r="I17" s="99">
        <f t="shared" si="5"/>
        <v>35.7421120589761</v>
      </c>
      <c r="J17" s="85">
        <v>21208</v>
      </c>
      <c r="K17" s="87">
        <f>SUM(K18:K29)</f>
        <v>58358</v>
      </c>
      <c r="L17" s="84">
        <f>SUM(L18:L29)</f>
        <v>53597</v>
      </c>
      <c r="M17" s="87"/>
      <c r="N17" s="87"/>
      <c r="O17" s="87"/>
      <c r="Q17" s="89">
        <v>2070701</v>
      </c>
      <c r="R17" s="90" t="s">
        <v>1777</v>
      </c>
      <c r="S17" s="91"/>
    </row>
    <row r="18" ht="18" customHeight="1" spans="1:19">
      <c r="A18" s="75" t="s">
        <v>1778</v>
      </c>
      <c r="B18" s="98"/>
      <c r="C18" s="98"/>
      <c r="D18" s="99">
        <f t="shared" si="9"/>
        <v>0</v>
      </c>
      <c r="E18" s="98">
        <f t="shared" si="2"/>
        <v>-1659</v>
      </c>
      <c r="F18" s="99">
        <f t="shared" si="3"/>
        <v>-100</v>
      </c>
      <c r="G18" s="98">
        <f>24000</f>
        <v>24000</v>
      </c>
      <c r="H18" s="98">
        <f t="shared" si="4"/>
        <v>24000</v>
      </c>
      <c r="I18" s="99">
        <f t="shared" si="5"/>
        <v>0</v>
      </c>
      <c r="J18" s="85">
        <v>2120801</v>
      </c>
      <c r="K18" s="87">
        <v>1659</v>
      </c>
      <c r="L18" s="84">
        <f>VLOOKUP(J18,Q:S,3,0)</f>
        <v>0</v>
      </c>
      <c r="M18" s="87"/>
      <c r="N18" s="87"/>
      <c r="O18" s="87"/>
      <c r="Q18" s="89">
        <v>2070702</v>
      </c>
      <c r="R18" s="90" t="s">
        <v>1779</v>
      </c>
      <c r="S18" s="91"/>
    </row>
    <row r="19" ht="18" customHeight="1" spans="1:19">
      <c r="A19" s="75" t="s">
        <v>1780</v>
      </c>
      <c r="B19" s="98">
        <v>90613</v>
      </c>
      <c r="C19" s="98">
        <v>15694</v>
      </c>
      <c r="D19" s="99">
        <f t="shared" si="9"/>
        <v>17.3198106231998</v>
      </c>
      <c r="E19" s="98">
        <f t="shared" si="2"/>
        <v>-19735</v>
      </c>
      <c r="F19" s="99">
        <f t="shared" si="3"/>
        <v>-55.702955206187</v>
      </c>
      <c r="G19" s="98">
        <v>29000</v>
      </c>
      <c r="H19" s="98">
        <f t="shared" si="4"/>
        <v>-61613</v>
      </c>
      <c r="I19" s="99">
        <f t="shared" si="5"/>
        <v>-67.9957621974772</v>
      </c>
      <c r="J19" s="85">
        <v>2120802</v>
      </c>
      <c r="K19" s="87">
        <v>35429</v>
      </c>
      <c r="L19" s="84">
        <v>17194</v>
      </c>
      <c r="M19" s="87"/>
      <c r="N19" s="87"/>
      <c r="O19" s="87"/>
      <c r="Q19" s="89">
        <v>2070703</v>
      </c>
      <c r="R19" s="90" t="s">
        <v>1781</v>
      </c>
      <c r="S19" s="91"/>
    </row>
    <row r="20" ht="18" customHeight="1" spans="1:19">
      <c r="A20" s="75" t="s">
        <v>1782</v>
      </c>
      <c r="B20" s="98"/>
      <c r="C20" s="98">
        <f>31678+117</f>
        <v>31795</v>
      </c>
      <c r="D20" s="99">
        <f t="shared" si="9"/>
        <v>0</v>
      </c>
      <c r="E20" s="98">
        <f t="shared" si="2"/>
        <v>15165</v>
      </c>
      <c r="F20" s="99">
        <f t="shared" si="3"/>
        <v>91.1906193625977</v>
      </c>
      <c r="G20" s="98">
        <v>70000</v>
      </c>
      <c r="H20" s="98">
        <f t="shared" si="4"/>
        <v>70000</v>
      </c>
      <c r="I20" s="99">
        <f t="shared" si="5"/>
        <v>0</v>
      </c>
      <c r="J20" s="85">
        <v>2120803</v>
      </c>
      <c r="K20" s="87">
        <v>16630</v>
      </c>
      <c r="L20" s="84">
        <v>27768</v>
      </c>
      <c r="M20" s="87"/>
      <c r="N20" s="87"/>
      <c r="O20" s="87"/>
      <c r="Q20" s="89">
        <v>2070704</v>
      </c>
      <c r="R20" s="90" t="s">
        <v>1783</v>
      </c>
      <c r="S20" s="91"/>
    </row>
    <row r="21" ht="18" customHeight="1" spans="1:19">
      <c r="A21" s="75" t="s">
        <v>1784</v>
      </c>
      <c r="B21" s="98"/>
      <c r="C21" s="98">
        <f>401-401</f>
        <v>0</v>
      </c>
      <c r="D21" s="99">
        <f t="shared" si="9"/>
        <v>0</v>
      </c>
      <c r="E21" s="98">
        <f t="shared" si="2"/>
        <v>-1604</v>
      </c>
      <c r="F21" s="99">
        <f t="shared" si="3"/>
        <v>-100</v>
      </c>
      <c r="G21" s="98"/>
      <c r="H21" s="98">
        <f t="shared" si="4"/>
        <v>0</v>
      </c>
      <c r="I21" s="99">
        <f t="shared" si="5"/>
        <v>0</v>
      </c>
      <c r="J21" s="85">
        <v>2120804</v>
      </c>
      <c r="K21" s="87">
        <v>1604</v>
      </c>
      <c r="L21" s="84">
        <f>449-48</f>
        <v>401</v>
      </c>
      <c r="M21" s="87"/>
      <c r="N21" s="87"/>
      <c r="O21" s="87"/>
      <c r="Q21" s="89">
        <v>2070799</v>
      </c>
      <c r="R21" s="90" t="s">
        <v>1785</v>
      </c>
      <c r="S21" s="91"/>
    </row>
    <row r="22" ht="18" customHeight="1" spans="1:19">
      <c r="A22" s="75" t="s">
        <v>1786</v>
      </c>
      <c r="B22" s="98"/>
      <c r="C22" s="98">
        <f>753-3</f>
        <v>750</v>
      </c>
      <c r="D22" s="99">
        <f t="shared" si="9"/>
        <v>0</v>
      </c>
      <c r="E22" s="98">
        <f t="shared" si="2"/>
        <v>-1249</v>
      </c>
      <c r="F22" s="99">
        <f t="shared" si="3"/>
        <v>-62.4812406203102</v>
      </c>
      <c r="G22" s="98"/>
      <c r="H22" s="98">
        <f t="shared" si="4"/>
        <v>0</v>
      </c>
      <c r="I22" s="99">
        <f t="shared" si="5"/>
        <v>0</v>
      </c>
      <c r="J22" s="85">
        <v>2120805</v>
      </c>
      <c r="K22" s="87">
        <v>1999</v>
      </c>
      <c r="L22" s="84">
        <v>753</v>
      </c>
      <c r="M22" s="87"/>
      <c r="N22" s="87"/>
      <c r="O22" s="87"/>
      <c r="Q22" s="89">
        <v>20709</v>
      </c>
      <c r="R22" s="92" t="s">
        <v>1787</v>
      </c>
      <c r="S22" s="91"/>
    </row>
    <row r="23" ht="18" customHeight="1" spans="1:19">
      <c r="A23" s="75" t="s">
        <v>1788</v>
      </c>
      <c r="B23" s="98"/>
      <c r="C23" s="98"/>
      <c r="D23" s="99">
        <f t="shared" si="9"/>
        <v>0</v>
      </c>
      <c r="E23" s="98">
        <f t="shared" si="2"/>
        <v>0</v>
      </c>
      <c r="F23" s="99">
        <f t="shared" si="3"/>
        <v>0</v>
      </c>
      <c r="G23" s="98"/>
      <c r="H23" s="98">
        <f t="shared" si="4"/>
        <v>0</v>
      </c>
      <c r="I23" s="99">
        <f t="shared" si="5"/>
        <v>0</v>
      </c>
      <c r="J23" s="85">
        <v>2120806</v>
      </c>
      <c r="K23" s="87"/>
      <c r="L23" s="84">
        <f>VLOOKUP(J23,Q:S,3,0)</f>
        <v>0</v>
      </c>
      <c r="M23" s="87"/>
      <c r="N23" s="87"/>
      <c r="O23" s="87"/>
      <c r="Q23" s="89">
        <v>2070901</v>
      </c>
      <c r="R23" s="90" t="s">
        <v>1789</v>
      </c>
      <c r="S23" s="91"/>
    </row>
    <row r="24" ht="18" customHeight="1" spans="1:19">
      <c r="A24" s="75" t="s">
        <v>1790</v>
      </c>
      <c r="B24" s="98"/>
      <c r="C24" s="98"/>
      <c r="D24" s="99">
        <f t="shared" si="9"/>
        <v>0</v>
      </c>
      <c r="E24" s="98">
        <f t="shared" si="2"/>
        <v>0</v>
      </c>
      <c r="F24" s="99">
        <f t="shared" si="3"/>
        <v>0</v>
      </c>
      <c r="G24" s="100"/>
      <c r="H24" s="98">
        <f t="shared" si="4"/>
        <v>0</v>
      </c>
      <c r="I24" s="99">
        <f t="shared" si="5"/>
        <v>0</v>
      </c>
      <c r="J24" s="85">
        <v>2120807</v>
      </c>
      <c r="K24" s="87"/>
      <c r="L24" s="84">
        <f>VLOOKUP(J24,Q:S,3,0)</f>
        <v>0</v>
      </c>
      <c r="M24" s="87"/>
      <c r="N24" s="87"/>
      <c r="O24" s="87"/>
      <c r="Q24" s="89">
        <v>2070902</v>
      </c>
      <c r="R24" s="90" t="s">
        <v>1791</v>
      </c>
      <c r="S24" s="91"/>
    </row>
    <row r="25" ht="18" customHeight="1" spans="1:19">
      <c r="A25" s="75" t="s">
        <v>1792</v>
      </c>
      <c r="B25" s="98"/>
      <c r="C25" s="98"/>
      <c r="D25" s="99">
        <f t="shared" si="9"/>
        <v>0</v>
      </c>
      <c r="E25" s="98">
        <f t="shared" si="2"/>
        <v>0</v>
      </c>
      <c r="F25" s="99">
        <f t="shared" si="3"/>
        <v>0</v>
      </c>
      <c r="G25" s="100"/>
      <c r="H25" s="98">
        <f t="shared" si="4"/>
        <v>0</v>
      </c>
      <c r="I25" s="99">
        <f t="shared" si="5"/>
        <v>0</v>
      </c>
      <c r="J25" s="85">
        <v>2120809</v>
      </c>
      <c r="K25" s="87"/>
      <c r="L25" s="84">
        <f>VLOOKUP(J25,Q:S,3,0)</f>
        <v>0</v>
      </c>
      <c r="M25" s="87"/>
      <c r="N25" s="87"/>
      <c r="O25" s="87"/>
      <c r="Q25" s="89">
        <v>2070903</v>
      </c>
      <c r="R25" s="90" t="s">
        <v>1793</v>
      </c>
      <c r="S25" s="91"/>
    </row>
    <row r="26" ht="18" customHeight="1" spans="1:19">
      <c r="A26" s="75" t="s">
        <v>1794</v>
      </c>
      <c r="B26" s="98"/>
      <c r="C26" s="98"/>
      <c r="D26" s="99">
        <f t="shared" si="9"/>
        <v>0</v>
      </c>
      <c r="E26" s="98">
        <f t="shared" si="2"/>
        <v>0</v>
      </c>
      <c r="F26" s="99">
        <f t="shared" si="3"/>
        <v>0</v>
      </c>
      <c r="G26" s="100"/>
      <c r="H26" s="98">
        <f t="shared" si="4"/>
        <v>0</v>
      </c>
      <c r="I26" s="99">
        <f t="shared" si="5"/>
        <v>0</v>
      </c>
      <c r="J26" s="85">
        <v>2120810</v>
      </c>
      <c r="K26" s="87"/>
      <c r="L26" s="84">
        <f>VLOOKUP(J26,Q:S,3,0)</f>
        <v>0</v>
      </c>
      <c r="M26" s="87"/>
      <c r="N26" s="87"/>
      <c r="O26" s="87"/>
      <c r="Q26" s="89">
        <v>2070904</v>
      </c>
      <c r="R26" s="90" t="s">
        <v>1795</v>
      </c>
      <c r="S26" s="91"/>
    </row>
    <row r="27" ht="18" customHeight="1" spans="1:19">
      <c r="A27" s="75" t="s">
        <v>1796</v>
      </c>
      <c r="B27" s="98"/>
      <c r="C27" s="98"/>
      <c r="D27" s="99">
        <f t="shared" si="9"/>
        <v>0</v>
      </c>
      <c r="E27" s="98">
        <f t="shared" si="2"/>
        <v>0</v>
      </c>
      <c r="F27" s="99">
        <f t="shared" si="3"/>
        <v>0</v>
      </c>
      <c r="G27" s="100"/>
      <c r="H27" s="98">
        <f t="shared" si="4"/>
        <v>0</v>
      </c>
      <c r="I27" s="99">
        <f t="shared" si="5"/>
        <v>0</v>
      </c>
      <c r="J27" s="85">
        <v>2120811</v>
      </c>
      <c r="K27" s="87"/>
      <c r="L27" s="84">
        <f>VLOOKUP(J27,Q:S,3,0)</f>
        <v>0</v>
      </c>
      <c r="M27" s="87"/>
      <c r="N27" s="87"/>
      <c r="O27" s="87"/>
      <c r="Q27" s="89">
        <v>2070999</v>
      </c>
      <c r="R27" s="90" t="s">
        <v>1797</v>
      </c>
      <c r="S27" s="91"/>
    </row>
    <row r="28" ht="18" customHeight="1" spans="1:19">
      <c r="A28" s="75" t="s">
        <v>1798</v>
      </c>
      <c r="B28" s="98"/>
      <c r="C28" s="98"/>
      <c r="D28" s="99">
        <f t="shared" si="9"/>
        <v>0</v>
      </c>
      <c r="E28" s="98">
        <f t="shared" si="2"/>
        <v>0</v>
      </c>
      <c r="F28" s="99">
        <f t="shared" si="3"/>
        <v>0</v>
      </c>
      <c r="G28" s="100"/>
      <c r="H28" s="98">
        <f t="shared" si="4"/>
        <v>0</v>
      </c>
      <c r="I28" s="99">
        <f t="shared" si="5"/>
        <v>0</v>
      </c>
      <c r="J28" s="85">
        <v>2120813</v>
      </c>
      <c r="K28" s="87"/>
      <c r="L28" s="84">
        <f>VLOOKUP(J28,Q:S,3,0)</f>
        <v>0</v>
      </c>
      <c r="M28" s="87"/>
      <c r="N28" s="87"/>
      <c r="O28" s="87"/>
      <c r="Q28" s="89">
        <v>20710</v>
      </c>
      <c r="R28" s="92" t="s">
        <v>1799</v>
      </c>
      <c r="S28" s="91"/>
    </row>
    <row r="29" ht="18" customHeight="1" spans="1:19">
      <c r="A29" s="75" t="s">
        <v>1800</v>
      </c>
      <c r="B29" s="98"/>
      <c r="C29" s="98">
        <f>6857-980-141</f>
        <v>5736</v>
      </c>
      <c r="D29" s="99">
        <f t="shared" si="9"/>
        <v>0</v>
      </c>
      <c r="E29" s="98">
        <f t="shared" si="2"/>
        <v>4699</v>
      </c>
      <c r="F29" s="99">
        <f t="shared" si="3"/>
        <v>453.134040501446</v>
      </c>
      <c r="G29" s="98"/>
      <c r="H29" s="98">
        <f t="shared" si="4"/>
        <v>0</v>
      </c>
      <c r="I29" s="99">
        <f t="shared" si="5"/>
        <v>0</v>
      </c>
      <c r="J29" s="85">
        <v>2120899</v>
      </c>
      <c r="K29" s="87">
        <v>1037</v>
      </c>
      <c r="L29" s="84">
        <f>6903+578</f>
        <v>7481</v>
      </c>
      <c r="M29" s="87"/>
      <c r="N29" s="87"/>
      <c r="O29" s="87"/>
      <c r="Q29" s="89">
        <v>2071001</v>
      </c>
      <c r="R29" s="90" t="s">
        <v>1801</v>
      </c>
      <c r="S29" s="91"/>
    </row>
    <row r="30" ht="18" customHeight="1" spans="1:19">
      <c r="A30" s="75" t="s">
        <v>1802</v>
      </c>
      <c r="B30" s="98">
        <f t="shared" ref="B30:G30" si="12">SUM(B31:B33)</f>
        <v>0</v>
      </c>
      <c r="C30" s="98">
        <f t="shared" si="12"/>
        <v>0</v>
      </c>
      <c r="D30" s="99">
        <f t="shared" si="9"/>
        <v>0</v>
      </c>
      <c r="E30" s="98">
        <f t="shared" si="2"/>
        <v>0</v>
      </c>
      <c r="F30" s="99">
        <f t="shared" si="3"/>
        <v>0</v>
      </c>
      <c r="G30" s="98">
        <f t="shared" si="12"/>
        <v>0</v>
      </c>
      <c r="H30" s="98">
        <f t="shared" si="4"/>
        <v>0</v>
      </c>
      <c r="I30" s="99">
        <f t="shared" si="5"/>
        <v>0</v>
      </c>
      <c r="J30" s="85">
        <v>21210</v>
      </c>
      <c r="K30" s="87"/>
      <c r="L30" s="84">
        <f>VLOOKUP(J30,Q:S,3,0)</f>
        <v>0</v>
      </c>
      <c r="M30" s="87"/>
      <c r="N30" s="87"/>
      <c r="O30" s="87"/>
      <c r="Q30" s="89">
        <v>2071099</v>
      </c>
      <c r="R30" s="90" t="s">
        <v>1803</v>
      </c>
      <c r="S30" s="91"/>
    </row>
    <row r="31" ht="18" customHeight="1" spans="1:19">
      <c r="A31" s="75" t="s">
        <v>1778</v>
      </c>
      <c r="B31" s="98"/>
      <c r="C31" s="98"/>
      <c r="D31" s="99">
        <f t="shared" si="9"/>
        <v>0</v>
      </c>
      <c r="E31" s="98">
        <f t="shared" si="2"/>
        <v>0</v>
      </c>
      <c r="F31" s="99">
        <f t="shared" si="3"/>
        <v>0</v>
      </c>
      <c r="G31" s="98"/>
      <c r="H31" s="98">
        <f t="shared" si="4"/>
        <v>0</v>
      </c>
      <c r="I31" s="99">
        <f t="shared" si="5"/>
        <v>0</v>
      </c>
      <c r="J31" s="85">
        <v>2121001</v>
      </c>
      <c r="K31" s="87"/>
      <c r="L31" s="84">
        <f>VLOOKUP(J31,Q:S,3,0)</f>
        <v>0</v>
      </c>
      <c r="M31" s="87"/>
      <c r="N31" s="87"/>
      <c r="O31" s="87"/>
      <c r="Q31" s="89">
        <v>208</v>
      </c>
      <c r="R31" s="92" t="s">
        <v>1804</v>
      </c>
      <c r="S31" s="91"/>
    </row>
    <row r="32" ht="18" customHeight="1" spans="1:19">
      <c r="A32" s="75" t="s">
        <v>1780</v>
      </c>
      <c r="B32" s="98"/>
      <c r="C32" s="98"/>
      <c r="D32" s="99">
        <f t="shared" si="9"/>
        <v>0</v>
      </c>
      <c r="E32" s="98">
        <f t="shared" si="2"/>
        <v>0</v>
      </c>
      <c r="F32" s="99">
        <f t="shared" si="3"/>
        <v>0</v>
      </c>
      <c r="G32" s="98"/>
      <c r="H32" s="98">
        <f t="shared" si="4"/>
        <v>0</v>
      </c>
      <c r="I32" s="99">
        <f t="shared" si="5"/>
        <v>0</v>
      </c>
      <c r="J32" s="85">
        <v>2121002</v>
      </c>
      <c r="K32" s="87"/>
      <c r="L32" s="84">
        <f>VLOOKUP(J32,Q:S,3,0)</f>
        <v>0</v>
      </c>
      <c r="M32" s="87"/>
      <c r="N32" s="87"/>
      <c r="O32" s="87"/>
      <c r="Q32" s="89">
        <v>20822</v>
      </c>
      <c r="R32" s="92" t="s">
        <v>1805</v>
      </c>
      <c r="S32" s="91"/>
    </row>
    <row r="33" ht="18" customHeight="1" spans="1:19">
      <c r="A33" s="75" t="s">
        <v>1806</v>
      </c>
      <c r="B33" s="98"/>
      <c r="C33" s="98"/>
      <c r="D33" s="99">
        <f t="shared" si="9"/>
        <v>0</v>
      </c>
      <c r="E33" s="98">
        <f t="shared" si="2"/>
        <v>0</v>
      </c>
      <c r="F33" s="99">
        <f t="shared" si="3"/>
        <v>0</v>
      </c>
      <c r="G33" s="98"/>
      <c r="H33" s="98">
        <f t="shared" si="4"/>
        <v>0</v>
      </c>
      <c r="I33" s="99">
        <f t="shared" si="5"/>
        <v>0</v>
      </c>
      <c r="J33" s="85">
        <v>2121099</v>
      </c>
      <c r="K33" s="87"/>
      <c r="L33" s="84">
        <f>VLOOKUP(J33,Q:S,3,0)</f>
        <v>0</v>
      </c>
      <c r="M33" s="87"/>
      <c r="N33" s="87"/>
      <c r="O33" s="87"/>
      <c r="Q33" s="89">
        <v>2082201</v>
      </c>
      <c r="R33" s="90" t="s">
        <v>1807</v>
      </c>
      <c r="S33" s="91"/>
    </row>
    <row r="34" s="67" customFormat="1" ht="18" customHeight="1" spans="1:19">
      <c r="A34" s="75" t="s">
        <v>1808</v>
      </c>
      <c r="B34" s="98"/>
      <c r="C34" s="98">
        <v>13</v>
      </c>
      <c r="D34" s="99">
        <f t="shared" si="9"/>
        <v>0</v>
      </c>
      <c r="E34" s="98">
        <f t="shared" si="2"/>
        <v>-44</v>
      </c>
      <c r="F34" s="99">
        <f t="shared" si="3"/>
        <v>-77.1929824561403</v>
      </c>
      <c r="G34" s="98"/>
      <c r="H34" s="98">
        <f t="shared" si="4"/>
        <v>0</v>
      </c>
      <c r="I34" s="99">
        <f t="shared" si="5"/>
        <v>0</v>
      </c>
      <c r="J34" s="85">
        <v>21211</v>
      </c>
      <c r="K34" s="87">
        <v>57</v>
      </c>
      <c r="L34" s="84">
        <v>13</v>
      </c>
      <c r="M34" s="87"/>
      <c r="N34" s="87"/>
      <c r="O34" s="87"/>
      <c r="Q34" s="89">
        <v>2082202</v>
      </c>
      <c r="R34" s="90" t="s">
        <v>1809</v>
      </c>
      <c r="S34" s="91"/>
    </row>
    <row r="35" ht="18" customHeight="1" spans="1:19">
      <c r="A35" s="75" t="s">
        <v>1810</v>
      </c>
      <c r="B35" s="98">
        <f t="shared" ref="B35:G35" si="13">SUM(B36:B40)</f>
        <v>4636</v>
      </c>
      <c r="C35" s="98">
        <f t="shared" si="13"/>
        <v>3463</v>
      </c>
      <c r="D35" s="99">
        <f t="shared" si="13"/>
        <v>0</v>
      </c>
      <c r="E35" s="98">
        <f t="shared" si="2"/>
        <v>-518</v>
      </c>
      <c r="F35" s="99">
        <f t="shared" si="3"/>
        <v>-13.0118060788747</v>
      </c>
      <c r="G35" s="98">
        <f t="shared" si="13"/>
        <v>2500</v>
      </c>
      <c r="H35" s="98">
        <f t="shared" si="4"/>
        <v>-2136</v>
      </c>
      <c r="I35" s="99">
        <f t="shared" si="5"/>
        <v>-46.0742018981881</v>
      </c>
      <c r="J35" s="85">
        <v>21213</v>
      </c>
      <c r="K35" s="87">
        <f>SUM(K36:K40)</f>
        <v>3981</v>
      </c>
      <c r="L35" s="84">
        <f>SUM(L36:L40)</f>
        <v>3466</v>
      </c>
      <c r="M35" s="87"/>
      <c r="N35" s="87"/>
      <c r="O35" s="87"/>
      <c r="Q35" s="89">
        <v>2082299</v>
      </c>
      <c r="R35" s="90" t="s">
        <v>1811</v>
      </c>
      <c r="S35" s="91"/>
    </row>
    <row r="36" ht="18" customHeight="1" spans="1:19">
      <c r="A36" s="75" t="s">
        <v>1812</v>
      </c>
      <c r="B36" s="98">
        <v>3701</v>
      </c>
      <c r="C36" s="98">
        <v>2723</v>
      </c>
      <c r="D36" s="99"/>
      <c r="E36" s="98">
        <f t="shared" si="2"/>
        <v>22</v>
      </c>
      <c r="F36" s="99">
        <f t="shared" si="3"/>
        <v>0.814513143280271</v>
      </c>
      <c r="G36" s="98">
        <v>2500</v>
      </c>
      <c r="H36" s="98">
        <f t="shared" si="4"/>
        <v>-1201</v>
      </c>
      <c r="I36" s="99">
        <f t="shared" si="5"/>
        <v>-32.4506890029722</v>
      </c>
      <c r="J36" s="85">
        <v>2121301</v>
      </c>
      <c r="K36" s="87">
        <v>2701</v>
      </c>
      <c r="L36" s="84">
        <v>2727</v>
      </c>
      <c r="M36" s="87"/>
      <c r="N36" s="87"/>
      <c r="O36" s="87"/>
      <c r="Q36" s="89">
        <v>20823</v>
      </c>
      <c r="R36" s="92" t="s">
        <v>1813</v>
      </c>
      <c r="S36" s="91"/>
    </row>
    <row r="37" ht="18" customHeight="1" spans="1:19">
      <c r="A37" s="75" t="s">
        <v>1814</v>
      </c>
      <c r="B37" s="98">
        <v>935</v>
      </c>
      <c r="C37" s="98">
        <v>567</v>
      </c>
      <c r="D37" s="99"/>
      <c r="E37" s="98">
        <f t="shared" si="2"/>
        <v>-713</v>
      </c>
      <c r="F37" s="99">
        <f t="shared" si="3"/>
        <v>-55.703125</v>
      </c>
      <c r="G37" s="98"/>
      <c r="H37" s="98">
        <f t="shared" si="4"/>
        <v>-935</v>
      </c>
      <c r="I37" s="99">
        <f t="shared" si="5"/>
        <v>-100</v>
      </c>
      <c r="J37" s="85">
        <v>2121302</v>
      </c>
      <c r="K37" s="87">
        <v>1280</v>
      </c>
      <c r="L37" s="84">
        <f>553+13</f>
        <v>566</v>
      </c>
      <c r="M37" s="87"/>
      <c r="N37" s="87"/>
      <c r="O37" s="87"/>
      <c r="Q37" s="89">
        <v>2082301</v>
      </c>
      <c r="R37" s="90" t="s">
        <v>1807</v>
      </c>
      <c r="S37" s="91"/>
    </row>
    <row r="38" ht="18" customHeight="1" spans="1:19">
      <c r="A38" s="75" t="s">
        <v>1815</v>
      </c>
      <c r="B38" s="98"/>
      <c r="C38" s="98"/>
      <c r="D38" s="99">
        <f t="shared" ref="D38:D64" si="14">IF(B38&lt;&gt;0,C38/B38*100,0)</f>
        <v>0</v>
      </c>
      <c r="E38" s="98">
        <f t="shared" si="2"/>
        <v>0</v>
      </c>
      <c r="F38" s="99">
        <f t="shared" si="3"/>
        <v>0</v>
      </c>
      <c r="G38" s="98"/>
      <c r="H38" s="98">
        <f t="shared" si="4"/>
        <v>0</v>
      </c>
      <c r="I38" s="99">
        <f t="shared" si="5"/>
        <v>0</v>
      </c>
      <c r="J38" s="85">
        <v>2121303</v>
      </c>
      <c r="K38" s="87"/>
      <c r="L38" s="84">
        <f>VLOOKUP(J38,Q:S,3,0)</f>
        <v>0</v>
      </c>
      <c r="M38" s="87"/>
      <c r="N38" s="87"/>
      <c r="O38" s="87"/>
      <c r="Q38" s="89">
        <v>2082302</v>
      </c>
      <c r="R38" s="90" t="s">
        <v>1809</v>
      </c>
      <c r="S38" s="91"/>
    </row>
    <row r="39" s="67" customFormat="1" ht="18" customHeight="1" spans="1:19">
      <c r="A39" s="75" t="s">
        <v>1816</v>
      </c>
      <c r="B39" s="98"/>
      <c r="C39" s="98"/>
      <c r="D39" s="99">
        <f t="shared" si="14"/>
        <v>0</v>
      </c>
      <c r="E39" s="98">
        <f t="shared" si="2"/>
        <v>0</v>
      </c>
      <c r="F39" s="99">
        <f t="shared" si="3"/>
        <v>0</v>
      </c>
      <c r="G39" s="98"/>
      <c r="H39" s="98">
        <f t="shared" si="4"/>
        <v>0</v>
      </c>
      <c r="I39" s="99">
        <f t="shared" si="5"/>
        <v>0</v>
      </c>
      <c r="J39" s="85">
        <v>2121304</v>
      </c>
      <c r="K39" s="87"/>
      <c r="L39" s="84">
        <f>VLOOKUP(J39,Q:S,3,0)</f>
        <v>0</v>
      </c>
      <c r="M39" s="87"/>
      <c r="N39" s="87"/>
      <c r="O39" s="87"/>
      <c r="Q39" s="89">
        <v>2082399</v>
      </c>
      <c r="R39" s="90" t="s">
        <v>1817</v>
      </c>
      <c r="S39" s="91"/>
    </row>
    <row r="40" ht="18" customHeight="1" spans="1:19">
      <c r="A40" s="75" t="s">
        <v>1818</v>
      </c>
      <c r="B40" s="98"/>
      <c r="C40" s="98">
        <v>173</v>
      </c>
      <c r="D40" s="99">
        <f t="shared" si="14"/>
        <v>0</v>
      </c>
      <c r="E40" s="98">
        <f t="shared" si="2"/>
        <v>173</v>
      </c>
      <c r="F40" s="99">
        <f t="shared" si="3"/>
        <v>0</v>
      </c>
      <c r="G40" s="98"/>
      <c r="H40" s="98">
        <f t="shared" si="4"/>
        <v>0</v>
      </c>
      <c r="I40" s="99">
        <f t="shared" si="5"/>
        <v>0</v>
      </c>
      <c r="J40" s="85">
        <v>2121399</v>
      </c>
      <c r="K40" s="87"/>
      <c r="L40" s="84">
        <v>173</v>
      </c>
      <c r="M40" s="87"/>
      <c r="N40" s="87"/>
      <c r="O40" s="87"/>
      <c r="Q40" s="89">
        <v>20829</v>
      </c>
      <c r="R40" s="92" t="s">
        <v>1819</v>
      </c>
      <c r="S40" s="91"/>
    </row>
    <row r="41" ht="18" customHeight="1" spans="1:19">
      <c r="A41" s="75" t="s">
        <v>1820</v>
      </c>
      <c r="B41" s="98">
        <f t="shared" ref="B41:G41" si="15">SUM(B42:B44)</f>
        <v>0</v>
      </c>
      <c r="C41" s="98">
        <f t="shared" si="15"/>
        <v>0</v>
      </c>
      <c r="D41" s="99">
        <f t="shared" si="14"/>
        <v>0</v>
      </c>
      <c r="E41" s="98">
        <f t="shared" si="2"/>
        <v>0</v>
      </c>
      <c r="F41" s="99">
        <f t="shared" si="3"/>
        <v>0</v>
      </c>
      <c r="G41" s="98">
        <f t="shared" si="15"/>
        <v>0</v>
      </c>
      <c r="H41" s="98">
        <f t="shared" si="4"/>
        <v>0</v>
      </c>
      <c r="I41" s="99">
        <f t="shared" si="5"/>
        <v>0</v>
      </c>
      <c r="J41" s="85">
        <v>21214</v>
      </c>
      <c r="K41" s="87"/>
      <c r="L41" s="84">
        <f>VLOOKUP(J41,Q:S,3,0)</f>
        <v>0</v>
      </c>
      <c r="M41" s="87"/>
      <c r="N41" s="87"/>
      <c r="O41" s="87"/>
      <c r="Q41" s="89">
        <v>2082901</v>
      </c>
      <c r="R41" s="90" t="s">
        <v>1809</v>
      </c>
      <c r="S41" s="91"/>
    </row>
    <row r="42" s="67" customFormat="1" ht="18" customHeight="1" spans="1:19">
      <c r="A42" s="75" t="s">
        <v>1821</v>
      </c>
      <c r="B42" s="98"/>
      <c r="C42" s="98"/>
      <c r="D42" s="99">
        <f t="shared" si="14"/>
        <v>0</v>
      </c>
      <c r="E42" s="98">
        <f t="shared" si="2"/>
        <v>0</v>
      </c>
      <c r="F42" s="99">
        <f t="shared" si="3"/>
        <v>0</v>
      </c>
      <c r="G42" s="98"/>
      <c r="H42" s="98">
        <f t="shared" si="4"/>
        <v>0</v>
      </c>
      <c r="I42" s="99">
        <f t="shared" si="5"/>
        <v>0</v>
      </c>
      <c r="J42" s="85">
        <v>2121401</v>
      </c>
      <c r="K42" s="87"/>
      <c r="L42" s="84">
        <f>VLOOKUP(J42,Q:S,3,0)</f>
        <v>0</v>
      </c>
      <c r="M42" s="87"/>
      <c r="N42" s="87"/>
      <c r="O42" s="87"/>
      <c r="Q42" s="89">
        <v>2082999</v>
      </c>
      <c r="R42" s="90" t="s">
        <v>1822</v>
      </c>
      <c r="S42" s="91"/>
    </row>
    <row r="43" ht="18" customHeight="1" spans="1:19">
      <c r="A43" s="75" t="s">
        <v>1823</v>
      </c>
      <c r="B43" s="98"/>
      <c r="C43" s="98"/>
      <c r="D43" s="99">
        <f t="shared" si="14"/>
        <v>0</v>
      </c>
      <c r="E43" s="98">
        <f t="shared" si="2"/>
        <v>0</v>
      </c>
      <c r="F43" s="99">
        <f t="shared" si="3"/>
        <v>0</v>
      </c>
      <c r="G43" s="98"/>
      <c r="H43" s="98">
        <f t="shared" si="4"/>
        <v>0</v>
      </c>
      <c r="I43" s="99">
        <f t="shared" si="5"/>
        <v>0</v>
      </c>
      <c r="J43" s="85">
        <v>2121402</v>
      </c>
      <c r="K43" s="87"/>
      <c r="L43" s="84">
        <f>VLOOKUP(J43,Q:S,3,0)</f>
        <v>0</v>
      </c>
      <c r="M43" s="87"/>
      <c r="N43" s="87"/>
      <c r="O43" s="87"/>
      <c r="Q43" s="89">
        <v>211</v>
      </c>
      <c r="R43" s="92" t="s">
        <v>1824</v>
      </c>
      <c r="S43" s="91"/>
    </row>
    <row r="44" ht="18" customHeight="1" spans="1:19">
      <c r="A44" s="75" t="s">
        <v>1825</v>
      </c>
      <c r="B44" s="98"/>
      <c r="C44" s="98"/>
      <c r="D44" s="99">
        <f t="shared" si="14"/>
        <v>0</v>
      </c>
      <c r="E44" s="98">
        <f t="shared" si="2"/>
        <v>0</v>
      </c>
      <c r="F44" s="99">
        <f t="shared" si="3"/>
        <v>0</v>
      </c>
      <c r="G44" s="98"/>
      <c r="H44" s="98">
        <f t="shared" si="4"/>
        <v>0</v>
      </c>
      <c r="I44" s="99">
        <f t="shared" si="5"/>
        <v>0</v>
      </c>
      <c r="J44" s="85">
        <v>2121499</v>
      </c>
      <c r="K44" s="87"/>
      <c r="L44" s="84">
        <f>VLOOKUP(J44,Q:S,3,0)</f>
        <v>0</v>
      </c>
      <c r="M44" s="87"/>
      <c r="N44" s="87"/>
      <c r="O44" s="87"/>
      <c r="Q44" s="89">
        <v>21160</v>
      </c>
      <c r="R44" s="92" t="s">
        <v>1826</v>
      </c>
      <c r="S44" s="91"/>
    </row>
    <row r="45" s="67" customFormat="1" ht="18" customHeight="1" spans="1:19">
      <c r="A45" s="75" t="s">
        <v>1827</v>
      </c>
      <c r="B45" s="98">
        <f t="shared" ref="B45:G45" si="16">SUM(B46:B48)</f>
        <v>0</v>
      </c>
      <c r="C45" s="98">
        <f t="shared" si="16"/>
        <v>0</v>
      </c>
      <c r="D45" s="99">
        <f t="shared" si="14"/>
        <v>0</v>
      </c>
      <c r="E45" s="98">
        <f t="shared" si="2"/>
        <v>0</v>
      </c>
      <c r="F45" s="99">
        <f t="shared" si="3"/>
        <v>0</v>
      </c>
      <c r="G45" s="98">
        <f t="shared" si="16"/>
        <v>0</v>
      </c>
      <c r="H45" s="98">
        <f t="shared" si="4"/>
        <v>0</v>
      </c>
      <c r="I45" s="99">
        <f t="shared" si="5"/>
        <v>0</v>
      </c>
      <c r="J45" s="85">
        <v>21215</v>
      </c>
      <c r="K45" s="87"/>
      <c r="L45" s="84">
        <f>VLOOKUP(J45,Q:S,3,0)</f>
        <v>0</v>
      </c>
      <c r="M45" s="87"/>
      <c r="N45" s="87"/>
      <c r="O45" s="87"/>
      <c r="Q45" s="89">
        <v>2116001</v>
      </c>
      <c r="R45" s="90" t="s">
        <v>1828</v>
      </c>
      <c r="S45" s="91"/>
    </row>
    <row r="46" ht="18" customHeight="1" spans="1:19">
      <c r="A46" s="75" t="s">
        <v>1778</v>
      </c>
      <c r="B46" s="98"/>
      <c r="C46" s="98"/>
      <c r="D46" s="99">
        <f t="shared" si="14"/>
        <v>0</v>
      </c>
      <c r="E46" s="98">
        <f t="shared" si="2"/>
        <v>0</v>
      </c>
      <c r="F46" s="99">
        <f t="shared" si="3"/>
        <v>0</v>
      </c>
      <c r="G46" s="98"/>
      <c r="H46" s="98">
        <f t="shared" si="4"/>
        <v>0</v>
      </c>
      <c r="I46" s="99">
        <f t="shared" si="5"/>
        <v>0</v>
      </c>
      <c r="J46" s="85">
        <v>2121501</v>
      </c>
      <c r="K46" s="87"/>
      <c r="L46" s="84">
        <f>VLOOKUP(J46,Q:S,3,0)</f>
        <v>0</v>
      </c>
      <c r="M46" s="87"/>
      <c r="N46" s="87"/>
      <c r="O46" s="87"/>
      <c r="Q46" s="89">
        <v>2116002</v>
      </c>
      <c r="R46" s="90" t="s">
        <v>1829</v>
      </c>
      <c r="S46" s="91"/>
    </row>
    <row r="47" ht="18" customHeight="1" spans="1:19">
      <c r="A47" s="75" t="s">
        <v>1780</v>
      </c>
      <c r="B47" s="98"/>
      <c r="C47" s="98"/>
      <c r="D47" s="99">
        <f t="shared" si="14"/>
        <v>0</v>
      </c>
      <c r="E47" s="98">
        <f t="shared" si="2"/>
        <v>0</v>
      </c>
      <c r="F47" s="99">
        <f t="shared" si="3"/>
        <v>0</v>
      </c>
      <c r="G47" s="98"/>
      <c r="H47" s="98">
        <f t="shared" si="4"/>
        <v>0</v>
      </c>
      <c r="I47" s="99">
        <f t="shared" si="5"/>
        <v>0</v>
      </c>
      <c r="J47" s="85">
        <v>2121502</v>
      </c>
      <c r="K47" s="87"/>
      <c r="L47" s="84">
        <f>VLOOKUP(J47,Q:S,3,0)</f>
        <v>0</v>
      </c>
      <c r="M47" s="87"/>
      <c r="N47" s="87"/>
      <c r="O47" s="87"/>
      <c r="Q47" s="89">
        <v>2116003</v>
      </c>
      <c r="R47" s="90" t="s">
        <v>1830</v>
      </c>
      <c r="S47" s="91"/>
    </row>
    <row r="48" ht="18" customHeight="1" spans="1:19">
      <c r="A48" s="75" t="s">
        <v>1831</v>
      </c>
      <c r="B48" s="98"/>
      <c r="C48" s="98"/>
      <c r="D48" s="99">
        <f t="shared" si="14"/>
        <v>0</v>
      </c>
      <c r="E48" s="98">
        <f t="shared" si="2"/>
        <v>0</v>
      </c>
      <c r="F48" s="99">
        <f t="shared" si="3"/>
        <v>0</v>
      </c>
      <c r="G48" s="98"/>
      <c r="H48" s="98">
        <f t="shared" si="4"/>
        <v>0</v>
      </c>
      <c r="I48" s="99">
        <f t="shared" si="5"/>
        <v>0</v>
      </c>
      <c r="J48" s="85">
        <v>2121599</v>
      </c>
      <c r="K48" s="87"/>
      <c r="L48" s="84">
        <f>VLOOKUP(J48,Q:S,3,0)</f>
        <v>0</v>
      </c>
      <c r="M48" s="87"/>
      <c r="N48" s="87"/>
      <c r="O48" s="87"/>
      <c r="Q48" s="89">
        <v>2116099</v>
      </c>
      <c r="R48" s="90" t="s">
        <v>1832</v>
      </c>
      <c r="S48" s="91"/>
    </row>
    <row r="49" ht="18" customHeight="1" spans="1:19">
      <c r="A49" s="97" t="s">
        <v>1833</v>
      </c>
      <c r="B49" s="95">
        <f t="shared" ref="B49:G49" si="17">B50</f>
        <v>0</v>
      </c>
      <c r="C49" s="95">
        <f t="shared" si="17"/>
        <v>0</v>
      </c>
      <c r="D49" s="96">
        <f t="shared" si="14"/>
        <v>0</v>
      </c>
      <c r="E49" s="95">
        <f t="shared" si="2"/>
        <v>0</v>
      </c>
      <c r="F49" s="96">
        <f t="shared" si="3"/>
        <v>0</v>
      </c>
      <c r="G49" s="95">
        <f t="shared" si="17"/>
        <v>0</v>
      </c>
      <c r="H49" s="95">
        <f t="shared" si="4"/>
        <v>0</v>
      </c>
      <c r="I49" s="96">
        <f t="shared" si="5"/>
        <v>0</v>
      </c>
      <c r="J49" s="82">
        <v>213</v>
      </c>
      <c r="K49" s="84"/>
      <c r="L49" s="84">
        <f>VLOOKUP(J49,Q:S,3,0)</f>
        <v>0</v>
      </c>
      <c r="M49" s="84"/>
      <c r="N49" s="84"/>
      <c r="O49" s="84"/>
      <c r="Q49" s="89">
        <v>21161</v>
      </c>
      <c r="R49" s="92" t="s">
        <v>1834</v>
      </c>
      <c r="S49" s="91"/>
    </row>
    <row r="50" ht="18" customHeight="1" spans="1:19">
      <c r="A50" s="75" t="s">
        <v>1835</v>
      </c>
      <c r="B50" s="98"/>
      <c r="C50" s="98"/>
      <c r="D50" s="99">
        <f t="shared" si="14"/>
        <v>0</v>
      </c>
      <c r="E50" s="98">
        <f t="shared" si="2"/>
        <v>0</v>
      </c>
      <c r="F50" s="99">
        <f t="shared" si="3"/>
        <v>0</v>
      </c>
      <c r="G50" s="100"/>
      <c r="H50" s="98">
        <f t="shared" si="4"/>
        <v>0</v>
      </c>
      <c r="I50" s="99">
        <f t="shared" si="5"/>
        <v>0</v>
      </c>
      <c r="J50" s="85">
        <v>21369</v>
      </c>
      <c r="K50" s="87"/>
      <c r="L50" s="84">
        <f>VLOOKUP(J50,Q:S,3,0)</f>
        <v>0</v>
      </c>
      <c r="M50" s="87"/>
      <c r="N50" s="87"/>
      <c r="O50" s="87"/>
      <c r="Q50" s="89">
        <v>2116101</v>
      </c>
      <c r="R50" s="90" t="s">
        <v>1836</v>
      </c>
      <c r="S50" s="91"/>
    </row>
    <row r="51" ht="18" customHeight="1" spans="1:19">
      <c r="A51" s="97" t="s">
        <v>1837</v>
      </c>
      <c r="B51" s="95">
        <f t="shared" ref="B51:G51" si="18">B52</f>
        <v>0</v>
      </c>
      <c r="C51" s="95">
        <f t="shared" si="18"/>
        <v>0</v>
      </c>
      <c r="D51" s="96">
        <f t="shared" si="14"/>
        <v>0</v>
      </c>
      <c r="E51" s="95">
        <f t="shared" si="2"/>
        <v>0</v>
      </c>
      <c r="F51" s="96">
        <f t="shared" si="3"/>
        <v>0</v>
      </c>
      <c r="G51" s="95">
        <f t="shared" si="18"/>
        <v>0</v>
      </c>
      <c r="H51" s="95">
        <f t="shared" si="4"/>
        <v>0</v>
      </c>
      <c r="I51" s="96">
        <f t="shared" si="5"/>
        <v>0</v>
      </c>
      <c r="J51" s="82">
        <v>214</v>
      </c>
      <c r="K51" s="84"/>
      <c r="L51" s="84">
        <f>VLOOKUP(J51,Q:S,3,0)</f>
        <v>0</v>
      </c>
      <c r="M51" s="84"/>
      <c r="N51" s="84"/>
      <c r="O51" s="84"/>
      <c r="Q51" s="89">
        <v>2116102</v>
      </c>
      <c r="R51" s="90" t="s">
        <v>1838</v>
      </c>
      <c r="S51" s="91"/>
    </row>
    <row r="52" ht="18" customHeight="1" spans="1:19">
      <c r="A52" s="75" t="s">
        <v>1839</v>
      </c>
      <c r="B52" s="98"/>
      <c r="C52" s="98"/>
      <c r="D52" s="99">
        <f t="shared" si="14"/>
        <v>0</v>
      </c>
      <c r="E52" s="98">
        <f t="shared" si="2"/>
        <v>0</v>
      </c>
      <c r="F52" s="99">
        <f t="shared" si="3"/>
        <v>0</v>
      </c>
      <c r="G52" s="100"/>
      <c r="H52" s="98">
        <f t="shared" si="4"/>
        <v>0</v>
      </c>
      <c r="I52" s="99">
        <f t="shared" si="5"/>
        <v>0</v>
      </c>
      <c r="J52" s="105" t="s">
        <v>1840</v>
      </c>
      <c r="K52" s="87"/>
      <c r="L52" s="84"/>
      <c r="M52" s="87"/>
      <c r="N52" s="87"/>
      <c r="O52" s="87"/>
      <c r="Q52" s="89">
        <v>2116103</v>
      </c>
      <c r="R52" s="90" t="s">
        <v>1841</v>
      </c>
      <c r="S52" s="91"/>
    </row>
    <row r="53" ht="18" customHeight="1" spans="1:19">
      <c r="A53" s="97" t="s">
        <v>1842</v>
      </c>
      <c r="B53" s="95">
        <f t="shared" ref="B53:G53" si="19">SUM(B54:B56)</f>
        <v>0</v>
      </c>
      <c r="C53" s="95">
        <f t="shared" si="19"/>
        <v>64104</v>
      </c>
      <c r="D53" s="96">
        <f t="shared" si="14"/>
        <v>0</v>
      </c>
      <c r="E53" s="95">
        <f t="shared" si="2"/>
        <v>32088</v>
      </c>
      <c r="F53" s="96">
        <f t="shared" si="3"/>
        <v>100.224887556222</v>
      </c>
      <c r="G53" s="95">
        <f t="shared" si="19"/>
        <v>0</v>
      </c>
      <c r="H53" s="95">
        <f t="shared" si="4"/>
        <v>0</v>
      </c>
      <c r="I53" s="96">
        <f t="shared" si="5"/>
        <v>0</v>
      </c>
      <c r="J53" s="82">
        <v>229</v>
      </c>
      <c r="K53" s="84">
        <f>SUM(K54:K56)</f>
        <v>32016</v>
      </c>
      <c r="L53" s="84">
        <f>SUM(L54:L56)</f>
        <v>64104</v>
      </c>
      <c r="M53" s="84"/>
      <c r="N53" s="84"/>
      <c r="O53" s="84"/>
      <c r="Q53" s="89">
        <v>2116104</v>
      </c>
      <c r="R53" s="90" t="s">
        <v>1843</v>
      </c>
      <c r="S53" s="91"/>
    </row>
    <row r="54" ht="18" customHeight="1" spans="1:19">
      <c r="A54" s="75" t="s">
        <v>1844</v>
      </c>
      <c r="B54" s="98"/>
      <c r="C54" s="98">
        <v>64100</v>
      </c>
      <c r="D54" s="99">
        <f t="shared" si="14"/>
        <v>0</v>
      </c>
      <c r="E54" s="98">
        <f t="shared" si="2"/>
        <v>32100</v>
      </c>
      <c r="F54" s="99">
        <f t="shared" si="3"/>
        <v>100.3125</v>
      </c>
      <c r="G54" s="98"/>
      <c r="H54" s="98">
        <f t="shared" si="4"/>
        <v>0</v>
      </c>
      <c r="I54" s="99">
        <f t="shared" si="5"/>
        <v>0</v>
      </c>
      <c r="J54" s="85">
        <v>22904</v>
      </c>
      <c r="K54" s="87">
        <v>32000</v>
      </c>
      <c r="L54" s="84">
        <v>64100</v>
      </c>
      <c r="M54" s="87"/>
      <c r="N54" s="87"/>
      <c r="O54" s="87"/>
      <c r="Q54" s="89">
        <v>212</v>
      </c>
      <c r="R54" s="92" t="s">
        <v>1146</v>
      </c>
      <c r="S54" s="91"/>
    </row>
    <row r="55" s="67" customFormat="1" ht="18" customHeight="1" spans="1:19">
      <c r="A55" s="75" t="s">
        <v>1845</v>
      </c>
      <c r="B55" s="98"/>
      <c r="C55" s="98"/>
      <c r="D55" s="99">
        <f t="shared" si="14"/>
        <v>0</v>
      </c>
      <c r="E55" s="98">
        <f t="shared" si="2"/>
        <v>0</v>
      </c>
      <c r="F55" s="99">
        <f t="shared" si="3"/>
        <v>0</v>
      </c>
      <c r="G55" s="98"/>
      <c r="H55" s="98">
        <f t="shared" si="4"/>
        <v>0</v>
      </c>
      <c r="I55" s="99">
        <f t="shared" si="5"/>
        <v>0</v>
      </c>
      <c r="J55" s="85">
        <v>22908</v>
      </c>
      <c r="K55" s="87"/>
      <c r="L55" s="84">
        <f>VLOOKUP(J55,Q:S,3,0)</f>
        <v>0</v>
      </c>
      <c r="M55" s="87"/>
      <c r="N55" s="87"/>
      <c r="O55" s="87"/>
      <c r="Q55" s="89">
        <v>21208</v>
      </c>
      <c r="R55" s="92" t="s">
        <v>1846</v>
      </c>
      <c r="S55" s="91"/>
    </row>
    <row r="56" ht="18" customHeight="1" spans="1:19">
      <c r="A56" s="75" t="s">
        <v>1847</v>
      </c>
      <c r="B56" s="98"/>
      <c r="C56" s="98">
        <v>4</v>
      </c>
      <c r="D56" s="99">
        <f t="shared" si="14"/>
        <v>0</v>
      </c>
      <c r="E56" s="98">
        <f t="shared" si="2"/>
        <v>-12</v>
      </c>
      <c r="F56" s="99">
        <f t="shared" si="3"/>
        <v>-75</v>
      </c>
      <c r="G56" s="98"/>
      <c r="H56" s="98">
        <f t="shared" si="4"/>
        <v>0</v>
      </c>
      <c r="I56" s="99">
        <f t="shared" si="5"/>
        <v>0</v>
      </c>
      <c r="J56" s="85">
        <v>22960</v>
      </c>
      <c r="K56" s="87">
        <v>16</v>
      </c>
      <c r="L56" s="84">
        <f>39-35</f>
        <v>4</v>
      </c>
      <c r="M56" s="87"/>
      <c r="N56" s="87"/>
      <c r="O56" s="87"/>
      <c r="Q56" s="89">
        <v>2120801</v>
      </c>
      <c r="R56" s="90" t="s">
        <v>1848</v>
      </c>
      <c r="S56" s="91"/>
    </row>
    <row r="57" ht="18" customHeight="1" spans="1:19">
      <c r="A57" s="97" t="s">
        <v>1849</v>
      </c>
      <c r="B57" s="95">
        <f t="shared" ref="B57:G57" si="20">B58</f>
        <v>5055</v>
      </c>
      <c r="C57" s="95">
        <f t="shared" si="20"/>
        <v>1278</v>
      </c>
      <c r="D57" s="96">
        <f t="shared" si="14"/>
        <v>25.2818991097923</v>
      </c>
      <c r="E57" s="95">
        <f t="shared" si="2"/>
        <v>-2117</v>
      </c>
      <c r="F57" s="96">
        <f t="shared" si="3"/>
        <v>-62.3564064801178</v>
      </c>
      <c r="G57" s="95">
        <f t="shared" si="20"/>
        <v>5776</v>
      </c>
      <c r="H57" s="95">
        <f t="shared" si="4"/>
        <v>721</v>
      </c>
      <c r="I57" s="96">
        <f t="shared" si="5"/>
        <v>14.2631058358061</v>
      </c>
      <c r="J57" s="82">
        <v>232</v>
      </c>
      <c r="K57" s="84">
        <f>K58</f>
        <v>3395</v>
      </c>
      <c r="L57" s="84">
        <f>L58</f>
        <v>1278</v>
      </c>
      <c r="M57" s="84"/>
      <c r="N57" s="84"/>
      <c r="O57" s="84"/>
      <c r="Q57" s="89">
        <v>2120802</v>
      </c>
      <c r="R57" s="90" t="s">
        <v>1850</v>
      </c>
      <c r="S57" s="91"/>
    </row>
    <row r="58" s="67" customFormat="1" ht="18" customHeight="1" spans="1:19">
      <c r="A58" s="75" t="s">
        <v>1851</v>
      </c>
      <c r="B58" s="98">
        <v>5055</v>
      </c>
      <c r="C58" s="98">
        <v>1278</v>
      </c>
      <c r="D58" s="99">
        <f t="shared" si="14"/>
        <v>25.2818991097923</v>
      </c>
      <c r="E58" s="98">
        <f t="shared" si="2"/>
        <v>-2117</v>
      </c>
      <c r="F58" s="99">
        <f t="shared" si="3"/>
        <v>-62.3564064801178</v>
      </c>
      <c r="G58" s="98">
        <v>5776</v>
      </c>
      <c r="H58" s="98">
        <f t="shared" si="4"/>
        <v>721</v>
      </c>
      <c r="I58" s="99">
        <f t="shared" si="5"/>
        <v>14.2631058358061</v>
      </c>
      <c r="J58" s="85">
        <v>23204</v>
      </c>
      <c r="K58" s="87">
        <v>3395</v>
      </c>
      <c r="L58" s="84">
        <v>1278</v>
      </c>
      <c r="M58" s="87"/>
      <c r="N58" s="87"/>
      <c r="O58" s="87"/>
      <c r="Q58" s="89">
        <v>2120803</v>
      </c>
      <c r="R58" s="90" t="s">
        <v>1852</v>
      </c>
      <c r="S58" s="91"/>
    </row>
    <row r="59" s="67" customFormat="1" ht="18" customHeight="1" spans="1:19">
      <c r="A59" s="97" t="s">
        <v>1853</v>
      </c>
      <c r="B59" s="95">
        <f t="shared" ref="B59:G59" si="21">B60</f>
        <v>0</v>
      </c>
      <c r="C59" s="95">
        <f t="shared" si="21"/>
        <v>0</v>
      </c>
      <c r="D59" s="96">
        <f t="shared" si="14"/>
        <v>0</v>
      </c>
      <c r="E59" s="95">
        <f t="shared" si="2"/>
        <v>-47</v>
      </c>
      <c r="F59" s="96">
        <f t="shared" si="3"/>
        <v>-100</v>
      </c>
      <c r="G59" s="95">
        <f t="shared" si="21"/>
        <v>0</v>
      </c>
      <c r="H59" s="95">
        <f t="shared" si="4"/>
        <v>0</v>
      </c>
      <c r="I59" s="96">
        <f t="shared" si="5"/>
        <v>0</v>
      </c>
      <c r="J59" s="82">
        <v>233</v>
      </c>
      <c r="K59" s="84">
        <f>K60</f>
        <v>47</v>
      </c>
      <c r="L59" s="84">
        <f>VLOOKUP(J59,Q:S,3,0)</f>
        <v>0</v>
      </c>
      <c r="M59" s="84"/>
      <c r="N59" s="84"/>
      <c r="O59" s="84"/>
      <c r="Q59" s="89">
        <v>2120804</v>
      </c>
      <c r="R59" s="90" t="s">
        <v>1854</v>
      </c>
      <c r="S59" s="91"/>
    </row>
    <row r="60" s="67" customFormat="1" ht="18" customHeight="1" spans="1:19">
      <c r="A60" s="75" t="s">
        <v>1855</v>
      </c>
      <c r="B60" s="98"/>
      <c r="C60" s="98"/>
      <c r="D60" s="99">
        <f t="shared" si="14"/>
        <v>0</v>
      </c>
      <c r="E60" s="98">
        <f t="shared" si="2"/>
        <v>-47</v>
      </c>
      <c r="F60" s="99">
        <f t="shared" si="3"/>
        <v>-100</v>
      </c>
      <c r="G60" s="100"/>
      <c r="H60" s="98">
        <f t="shared" si="4"/>
        <v>0</v>
      </c>
      <c r="I60" s="99">
        <f t="shared" si="5"/>
        <v>0</v>
      </c>
      <c r="J60" s="85">
        <v>23304</v>
      </c>
      <c r="K60" s="87">
        <v>47</v>
      </c>
      <c r="L60" s="84">
        <f>VLOOKUP(J60,Q:S,3,0)</f>
        <v>0</v>
      </c>
      <c r="M60" s="87"/>
      <c r="N60" s="87"/>
      <c r="O60" s="87"/>
      <c r="Q60" s="89">
        <v>2120805</v>
      </c>
      <c r="R60" s="90" t="s">
        <v>1856</v>
      </c>
      <c r="S60" s="91"/>
    </row>
    <row r="61" ht="18" customHeight="1" spans="1:19">
      <c r="A61" s="97" t="s">
        <v>1857</v>
      </c>
      <c r="B61" s="95">
        <f t="shared" ref="B61:G61" si="22">SUM(B62:B63)</f>
        <v>0</v>
      </c>
      <c r="C61" s="95">
        <f t="shared" si="22"/>
        <v>0</v>
      </c>
      <c r="D61" s="96">
        <f t="shared" si="14"/>
        <v>0</v>
      </c>
      <c r="E61" s="95">
        <f t="shared" si="2"/>
        <v>0</v>
      </c>
      <c r="F61" s="96">
        <f t="shared" si="3"/>
        <v>0</v>
      </c>
      <c r="G61" s="95">
        <f t="shared" si="22"/>
        <v>0</v>
      </c>
      <c r="H61" s="95">
        <f t="shared" si="4"/>
        <v>0</v>
      </c>
      <c r="I61" s="96">
        <f t="shared" si="5"/>
        <v>0</v>
      </c>
      <c r="J61" s="82">
        <v>234</v>
      </c>
      <c r="K61" s="84"/>
      <c r="L61" s="84">
        <f>VLOOKUP(J61,Q:S,3,0)</f>
        <v>0</v>
      </c>
      <c r="M61" s="84"/>
      <c r="N61" s="84"/>
      <c r="O61" s="84"/>
      <c r="Q61" s="89">
        <v>2120806</v>
      </c>
      <c r="R61" s="90" t="s">
        <v>1858</v>
      </c>
      <c r="S61" s="91"/>
    </row>
    <row r="62" ht="18" customHeight="1" spans="1:19">
      <c r="A62" s="75" t="s">
        <v>1859</v>
      </c>
      <c r="B62" s="98"/>
      <c r="C62" s="98"/>
      <c r="D62" s="99">
        <f t="shared" si="14"/>
        <v>0</v>
      </c>
      <c r="E62" s="98">
        <f t="shared" si="2"/>
        <v>0</v>
      </c>
      <c r="F62" s="99">
        <f t="shared" si="3"/>
        <v>0</v>
      </c>
      <c r="G62" s="100"/>
      <c r="H62" s="98">
        <f t="shared" si="4"/>
        <v>0</v>
      </c>
      <c r="I62" s="99">
        <f t="shared" si="5"/>
        <v>0</v>
      </c>
      <c r="J62" s="85">
        <v>23401</v>
      </c>
      <c r="K62" s="87"/>
      <c r="L62" s="84">
        <f>VLOOKUP(J62,Q:S,3,0)</f>
        <v>0</v>
      </c>
      <c r="M62" s="87"/>
      <c r="N62" s="87"/>
      <c r="O62" s="87"/>
      <c r="Q62" s="89">
        <v>2120807</v>
      </c>
      <c r="R62" s="90" t="s">
        <v>1860</v>
      </c>
      <c r="S62" s="91"/>
    </row>
    <row r="63" ht="18" customHeight="1" spans="1:19">
      <c r="A63" s="75" t="s">
        <v>1861</v>
      </c>
      <c r="B63" s="98"/>
      <c r="C63" s="98"/>
      <c r="D63" s="99">
        <f t="shared" si="14"/>
        <v>0</v>
      </c>
      <c r="E63" s="98">
        <f t="shared" si="2"/>
        <v>0</v>
      </c>
      <c r="F63" s="99">
        <f t="shared" si="3"/>
        <v>0</v>
      </c>
      <c r="G63" s="100"/>
      <c r="H63" s="98">
        <f t="shared" si="4"/>
        <v>0</v>
      </c>
      <c r="I63" s="99">
        <f t="shared" si="5"/>
        <v>0</v>
      </c>
      <c r="J63" s="85">
        <v>23402</v>
      </c>
      <c r="K63" s="87"/>
      <c r="L63" s="84">
        <f>VLOOKUP(J63,Q:S,3,0)</f>
        <v>0</v>
      </c>
      <c r="M63" s="87"/>
      <c r="N63" s="87"/>
      <c r="O63" s="87"/>
      <c r="Q63" s="89">
        <v>2120809</v>
      </c>
      <c r="R63" s="90" t="s">
        <v>1862</v>
      </c>
      <c r="S63" s="91"/>
    </row>
    <row r="64" ht="18" customHeight="1" spans="1:19">
      <c r="A64" s="97" t="s">
        <v>1863</v>
      </c>
      <c r="B64" s="95"/>
      <c r="C64" s="95"/>
      <c r="D64" s="96">
        <f t="shared" si="14"/>
        <v>0</v>
      </c>
      <c r="E64" s="95">
        <f t="shared" si="2"/>
        <v>0</v>
      </c>
      <c r="F64" s="96">
        <f t="shared" si="3"/>
        <v>0</v>
      </c>
      <c r="G64" s="95">
        <f>C71</f>
        <v>2119</v>
      </c>
      <c r="H64" s="95">
        <f t="shared" si="4"/>
        <v>2119</v>
      </c>
      <c r="I64" s="96">
        <f t="shared" si="5"/>
        <v>0</v>
      </c>
      <c r="J64" s="106"/>
      <c r="K64" s="84"/>
      <c r="L64" s="84"/>
      <c r="M64" s="84"/>
      <c r="N64" s="84"/>
      <c r="O64" s="84"/>
      <c r="Q64" s="89">
        <v>2120810</v>
      </c>
      <c r="R64" s="90" t="s">
        <v>1864</v>
      </c>
      <c r="S64" s="91"/>
    </row>
    <row r="65" ht="18" customHeight="1" spans="1:19">
      <c r="A65" s="72" t="s">
        <v>1540</v>
      </c>
      <c r="B65" s="73">
        <f t="shared" ref="B65:G65" si="23">SUM(B66:B71)</f>
        <v>86632</v>
      </c>
      <c r="C65" s="73">
        <f t="shared" si="23"/>
        <v>31769</v>
      </c>
      <c r="D65" s="74"/>
      <c r="E65" s="73"/>
      <c r="F65" s="74"/>
      <c r="G65" s="73">
        <f t="shared" si="23"/>
        <v>66591</v>
      </c>
      <c r="H65" s="73"/>
      <c r="I65" s="74"/>
      <c r="J65" s="82"/>
      <c r="K65" s="83"/>
      <c r="L65" s="84"/>
      <c r="M65" s="83"/>
      <c r="N65" s="83"/>
      <c r="O65" s="83"/>
      <c r="Q65" s="89">
        <v>2120811</v>
      </c>
      <c r="R65" s="90" t="s">
        <v>1865</v>
      </c>
      <c r="S65" s="91"/>
    </row>
    <row r="66" ht="18" customHeight="1" spans="1:19">
      <c r="A66" s="75" t="s">
        <v>1866</v>
      </c>
      <c r="B66" s="76"/>
      <c r="C66" s="77"/>
      <c r="D66" s="78"/>
      <c r="E66" s="76"/>
      <c r="F66" s="78"/>
      <c r="G66" s="76">
        <f>N66+O66</f>
        <v>0</v>
      </c>
      <c r="H66" s="76"/>
      <c r="I66" s="78"/>
      <c r="J66" s="85"/>
      <c r="K66" s="86"/>
      <c r="L66" s="87"/>
      <c r="M66" s="86"/>
      <c r="N66" s="86"/>
      <c r="O66" s="86"/>
      <c r="Q66" s="89">
        <v>2120813</v>
      </c>
      <c r="R66" s="90" t="s">
        <v>1867</v>
      </c>
      <c r="S66" s="91"/>
    </row>
    <row r="67" ht="18" customHeight="1" spans="1:19">
      <c r="A67" s="75" t="s">
        <v>1868</v>
      </c>
      <c r="B67" s="76"/>
      <c r="C67" s="76"/>
      <c r="D67" s="78"/>
      <c r="E67" s="76"/>
      <c r="F67" s="78"/>
      <c r="G67" s="76">
        <v>0</v>
      </c>
      <c r="H67" s="76"/>
      <c r="I67" s="78"/>
      <c r="J67" s="85"/>
      <c r="K67" s="86"/>
      <c r="L67" s="87"/>
      <c r="M67" s="86"/>
      <c r="N67" s="86"/>
      <c r="O67" s="86"/>
      <c r="Q67" s="89">
        <v>2120899</v>
      </c>
      <c r="R67" s="90" t="s">
        <v>1869</v>
      </c>
      <c r="S67" s="91"/>
    </row>
    <row r="68" ht="18" customHeight="1" spans="1:19">
      <c r="A68" s="75" t="s">
        <v>1547</v>
      </c>
      <c r="B68" s="76">
        <v>86632</v>
      </c>
      <c r="C68" s="76">
        <f>'1.柳东新区（高新区）一般公共预算2022年收入预算表'!C97</f>
        <v>29650</v>
      </c>
      <c r="D68" s="78"/>
      <c r="E68" s="76"/>
      <c r="F68" s="78"/>
      <c r="G68" s="76">
        <f>'1.柳东新区（高新区）一般公共预算2022年收入预算表'!G97</f>
        <v>66591</v>
      </c>
      <c r="H68" s="76"/>
      <c r="I68" s="78"/>
      <c r="J68" s="85"/>
      <c r="K68" s="86"/>
      <c r="L68" s="87"/>
      <c r="M68" s="86"/>
      <c r="N68" s="86"/>
      <c r="O68" s="86"/>
      <c r="Q68" s="89">
        <v>21210</v>
      </c>
      <c r="R68" s="92" t="s">
        <v>1870</v>
      </c>
      <c r="S68" s="91"/>
    </row>
    <row r="69" ht="18" customHeight="1" spans="1:19">
      <c r="A69" s="75" t="s">
        <v>1871</v>
      </c>
      <c r="B69" s="76"/>
      <c r="C69" s="76"/>
      <c r="D69" s="78"/>
      <c r="E69" s="76"/>
      <c r="F69" s="78"/>
      <c r="G69" s="76"/>
      <c r="H69" s="76"/>
      <c r="I69" s="78"/>
      <c r="J69" s="85"/>
      <c r="K69" s="86"/>
      <c r="L69" s="87"/>
      <c r="M69" s="86"/>
      <c r="N69" s="86"/>
      <c r="O69" s="86"/>
      <c r="Q69" s="89">
        <v>2121001</v>
      </c>
      <c r="R69" s="90" t="s">
        <v>1848</v>
      </c>
      <c r="S69" s="91"/>
    </row>
    <row r="70" ht="18" customHeight="1" spans="1:19">
      <c r="A70" s="75" t="s">
        <v>1872</v>
      </c>
      <c r="B70" s="76"/>
      <c r="C70" s="76"/>
      <c r="D70" s="78"/>
      <c r="E70" s="76"/>
      <c r="F70" s="78"/>
      <c r="G70" s="76"/>
      <c r="H70" s="76"/>
      <c r="I70" s="78"/>
      <c r="J70" s="85"/>
      <c r="K70" s="86"/>
      <c r="L70" s="87"/>
      <c r="M70" s="86"/>
      <c r="N70" s="86"/>
      <c r="O70" s="86"/>
      <c r="Q70" s="89">
        <v>2121002</v>
      </c>
      <c r="R70" s="90" t="s">
        <v>1850</v>
      </c>
      <c r="S70" s="91"/>
    </row>
    <row r="71" s="67" customFormat="1" ht="18" customHeight="1" spans="1:19">
      <c r="A71" s="75" t="s">
        <v>1873</v>
      </c>
      <c r="B71" s="76"/>
      <c r="C71" s="76">
        <f>315+1804</f>
        <v>2119</v>
      </c>
      <c r="D71" s="78"/>
      <c r="E71" s="76"/>
      <c r="F71" s="78"/>
      <c r="G71" s="76">
        <f>'8.柳东新区（高新区）政府性基金预算2022年收入预算表'!G20-'9.柳东新区（高新区）政府性基金预算2022年支出预算'!G6-'9.柳东新区（高新区）政府性基金预算2022年支出预算'!G66-'9.柳东新区（高新区）政府性基金预算2022年支出预算'!G67-'9.柳东新区（高新区）政府性基金预算2022年支出预算'!G68-'9.柳东新区（高新区）政府性基金预算2022年支出预算'!G69-'9.柳东新区（高新区）政府性基金预算2022年支出预算'!G70</f>
        <v>0</v>
      </c>
      <c r="H71" s="76"/>
      <c r="I71" s="78"/>
      <c r="J71" s="85"/>
      <c r="K71" s="86"/>
      <c r="L71" s="87"/>
      <c r="M71" s="86"/>
      <c r="N71" s="86"/>
      <c r="O71" s="86"/>
      <c r="Q71" s="89">
        <v>2121099</v>
      </c>
      <c r="R71" s="90" t="s">
        <v>1874</v>
      </c>
      <c r="S71" s="91"/>
    </row>
    <row r="72" ht="18" customHeight="1" spans="1:19">
      <c r="A72" s="72" t="s">
        <v>1557</v>
      </c>
      <c r="B72" s="95">
        <f t="shared" ref="B72:G72" si="24">B6+B65</f>
        <v>186936</v>
      </c>
      <c r="C72" s="95">
        <f t="shared" si="24"/>
        <v>154602</v>
      </c>
      <c r="D72" s="96"/>
      <c r="E72" s="95"/>
      <c r="F72" s="96"/>
      <c r="G72" s="95">
        <f t="shared" si="24"/>
        <v>199986</v>
      </c>
      <c r="H72" s="95"/>
      <c r="I72" s="96"/>
      <c r="J72" s="82"/>
      <c r="K72" s="107"/>
      <c r="L72" s="84"/>
      <c r="M72" s="84"/>
      <c r="N72" s="84"/>
      <c r="O72" s="84"/>
      <c r="Q72" s="89">
        <v>21211</v>
      </c>
      <c r="R72" s="92" t="s">
        <v>1875</v>
      </c>
      <c r="S72" s="91"/>
    </row>
    <row r="73" customHeight="1" spans="17:19">
      <c r="Q73" s="89">
        <v>21213</v>
      </c>
      <c r="R73" s="92" t="s">
        <v>1876</v>
      </c>
      <c r="S73" s="91"/>
    </row>
    <row r="74" customHeight="1" spans="3:19">
      <c r="C74" s="69">
        <f>'8.柳东新区（高新区）政府性基金预算2022年收入预算表'!C20-C72</f>
        <v>0</v>
      </c>
      <c r="Q74" s="89">
        <v>2121301</v>
      </c>
      <c r="R74" s="90" t="s">
        <v>1877</v>
      </c>
      <c r="S74" s="91"/>
    </row>
    <row r="75" customHeight="1" spans="7:19">
      <c r="G75" s="79"/>
      <c r="Q75" s="89">
        <v>2121302</v>
      </c>
      <c r="R75" s="90" t="s">
        <v>1878</v>
      </c>
      <c r="S75" s="91"/>
    </row>
    <row r="76" customHeight="1" spans="17:19">
      <c r="Q76" s="89">
        <v>2121303</v>
      </c>
      <c r="R76" s="90" t="s">
        <v>1879</v>
      </c>
      <c r="S76" s="91"/>
    </row>
    <row r="77" customHeight="1" spans="17:19">
      <c r="Q77" s="89">
        <v>2121304</v>
      </c>
      <c r="R77" s="90" t="s">
        <v>1880</v>
      </c>
      <c r="S77" s="91"/>
    </row>
    <row r="78" customHeight="1" spans="17:19">
      <c r="Q78" s="89">
        <v>2121399</v>
      </c>
      <c r="R78" s="90" t="s">
        <v>1881</v>
      </c>
      <c r="S78" s="91"/>
    </row>
    <row r="79" customHeight="1" spans="17:19">
      <c r="Q79" s="89">
        <v>21214</v>
      </c>
      <c r="R79" s="92" t="s">
        <v>1882</v>
      </c>
      <c r="S79" s="91"/>
    </row>
    <row r="80" customHeight="1" spans="17:19">
      <c r="Q80" s="89">
        <v>2121401</v>
      </c>
      <c r="R80" s="90" t="s">
        <v>1883</v>
      </c>
      <c r="S80" s="91"/>
    </row>
    <row r="81" customHeight="1" spans="17:19">
      <c r="Q81" s="89">
        <v>2121402</v>
      </c>
      <c r="R81" s="90" t="s">
        <v>1884</v>
      </c>
      <c r="S81" s="91"/>
    </row>
    <row r="82" customHeight="1" spans="17:19">
      <c r="Q82" s="89">
        <v>2121499</v>
      </c>
      <c r="R82" s="90" t="s">
        <v>1885</v>
      </c>
      <c r="S82" s="91"/>
    </row>
    <row r="83" customHeight="1" spans="17:19">
      <c r="Q83" s="89">
        <v>21215</v>
      </c>
      <c r="R83" s="92" t="s">
        <v>1886</v>
      </c>
      <c r="S83" s="91"/>
    </row>
    <row r="84" customHeight="1" spans="17:19">
      <c r="Q84" s="89">
        <v>2121501</v>
      </c>
      <c r="R84" s="90" t="s">
        <v>1848</v>
      </c>
      <c r="S84" s="91"/>
    </row>
    <row r="85" customHeight="1" spans="17:19">
      <c r="Q85" s="89">
        <v>2121502</v>
      </c>
      <c r="R85" s="90" t="s">
        <v>1850</v>
      </c>
      <c r="S85" s="91"/>
    </row>
    <row r="86" customHeight="1" spans="17:19">
      <c r="Q86" s="89">
        <v>2121599</v>
      </c>
      <c r="R86" s="90" t="s">
        <v>1887</v>
      </c>
      <c r="S86" s="91"/>
    </row>
    <row r="87" customHeight="1" spans="17:19">
      <c r="Q87" s="89">
        <v>21216</v>
      </c>
      <c r="R87" s="92" t="s">
        <v>1888</v>
      </c>
      <c r="S87" s="91"/>
    </row>
    <row r="88" customHeight="1" spans="17:19">
      <c r="Q88" s="89">
        <v>2121601</v>
      </c>
      <c r="R88" s="90" t="s">
        <v>1848</v>
      </c>
      <c r="S88" s="91"/>
    </row>
    <row r="89" customHeight="1" spans="17:19">
      <c r="Q89" s="89">
        <v>2121602</v>
      </c>
      <c r="R89" s="90" t="s">
        <v>1850</v>
      </c>
      <c r="S89" s="91"/>
    </row>
    <row r="90" customHeight="1" spans="17:19">
      <c r="Q90" s="89">
        <v>2121699</v>
      </c>
      <c r="R90" s="90" t="s">
        <v>1889</v>
      </c>
      <c r="S90" s="91"/>
    </row>
    <row r="91" customHeight="1" spans="17:19">
      <c r="Q91" s="89">
        <v>21217</v>
      </c>
      <c r="R91" s="92" t="s">
        <v>1890</v>
      </c>
      <c r="S91" s="91"/>
    </row>
    <row r="92" customHeight="1" spans="17:19">
      <c r="Q92" s="89">
        <v>2121701</v>
      </c>
      <c r="R92" s="90" t="s">
        <v>1877</v>
      </c>
      <c r="S92" s="91"/>
    </row>
    <row r="93" customHeight="1" spans="17:19">
      <c r="Q93" s="89">
        <v>2121702</v>
      </c>
      <c r="R93" s="90" t="s">
        <v>1878</v>
      </c>
      <c r="S93" s="91"/>
    </row>
    <row r="94" customHeight="1" spans="17:19">
      <c r="Q94" s="89">
        <v>2121703</v>
      </c>
      <c r="R94" s="90" t="s">
        <v>1879</v>
      </c>
      <c r="S94" s="91"/>
    </row>
    <row r="95" customHeight="1" spans="17:19">
      <c r="Q95" s="89">
        <v>2121704</v>
      </c>
      <c r="R95" s="90" t="s">
        <v>1880</v>
      </c>
      <c r="S95" s="91"/>
    </row>
    <row r="96" customHeight="1" spans="17:19">
      <c r="Q96" s="89">
        <v>2121799</v>
      </c>
      <c r="R96" s="90" t="s">
        <v>1891</v>
      </c>
      <c r="S96" s="91"/>
    </row>
    <row r="97" customHeight="1" spans="17:19">
      <c r="Q97" s="89">
        <v>21218</v>
      </c>
      <c r="R97" s="92" t="s">
        <v>1892</v>
      </c>
      <c r="S97" s="91"/>
    </row>
    <row r="98" customHeight="1" spans="17:19">
      <c r="Q98" s="89">
        <v>2121801</v>
      </c>
      <c r="R98" s="90" t="s">
        <v>1883</v>
      </c>
      <c r="S98" s="91"/>
    </row>
    <row r="99" customHeight="1" spans="17:19">
      <c r="Q99" s="89">
        <v>2121899</v>
      </c>
      <c r="R99" s="90" t="s">
        <v>1893</v>
      </c>
      <c r="S99" s="91"/>
    </row>
    <row r="100" customHeight="1" spans="17:19">
      <c r="Q100" s="89">
        <v>21219</v>
      </c>
      <c r="R100" s="92" t="s">
        <v>1894</v>
      </c>
      <c r="S100" s="91"/>
    </row>
    <row r="101" customHeight="1" spans="17:19">
      <c r="Q101" s="89">
        <v>2121901</v>
      </c>
      <c r="R101" s="90" t="s">
        <v>1848</v>
      </c>
      <c r="S101" s="91"/>
    </row>
    <row r="102" customHeight="1" spans="17:19">
      <c r="Q102" s="89">
        <v>2121902</v>
      </c>
      <c r="R102" s="90" t="s">
        <v>1850</v>
      </c>
      <c r="S102" s="91"/>
    </row>
    <row r="103" customHeight="1" spans="17:19">
      <c r="Q103" s="89">
        <v>2121903</v>
      </c>
      <c r="R103" s="90" t="s">
        <v>1852</v>
      </c>
      <c r="S103" s="91"/>
    </row>
    <row r="104" customHeight="1" spans="17:19">
      <c r="Q104" s="89">
        <v>2121904</v>
      </c>
      <c r="R104" s="90" t="s">
        <v>1854</v>
      </c>
      <c r="S104" s="91"/>
    </row>
    <row r="105" customHeight="1" spans="17:19">
      <c r="Q105" s="89">
        <v>2121905</v>
      </c>
      <c r="R105" s="90" t="s">
        <v>1860</v>
      </c>
      <c r="S105" s="93"/>
    </row>
    <row r="106" customHeight="1" spans="17:19">
      <c r="Q106" s="89">
        <v>2121906</v>
      </c>
      <c r="R106" s="90" t="s">
        <v>1864</v>
      </c>
      <c r="S106" s="91"/>
    </row>
    <row r="107" customHeight="1" spans="17:19">
      <c r="Q107" s="89">
        <v>2121907</v>
      </c>
      <c r="R107" s="90" t="s">
        <v>1865</v>
      </c>
      <c r="S107" s="94"/>
    </row>
    <row r="108" customHeight="1" spans="17:19">
      <c r="Q108" s="89">
        <v>2121999</v>
      </c>
      <c r="R108" s="90" t="s">
        <v>1895</v>
      </c>
      <c r="S108" s="91"/>
    </row>
    <row r="109" customHeight="1" spans="17:19">
      <c r="Q109" s="89">
        <v>213</v>
      </c>
      <c r="R109" s="92" t="s">
        <v>1896</v>
      </c>
      <c r="S109" s="91"/>
    </row>
    <row r="110" customHeight="1" spans="17:19">
      <c r="Q110" s="89">
        <v>21366</v>
      </c>
      <c r="R110" s="92" t="s">
        <v>1897</v>
      </c>
      <c r="S110" s="91"/>
    </row>
    <row r="111" customHeight="1" spans="17:19">
      <c r="Q111" s="89">
        <v>2136601</v>
      </c>
      <c r="R111" s="90" t="s">
        <v>1809</v>
      </c>
      <c r="S111" s="91"/>
    </row>
    <row r="112" customHeight="1" spans="17:19">
      <c r="Q112" s="89">
        <v>2136602</v>
      </c>
      <c r="R112" s="90" t="s">
        <v>1898</v>
      </c>
      <c r="S112" s="91"/>
    </row>
    <row r="113" customHeight="1" spans="17:19">
      <c r="Q113" s="89">
        <v>2136603</v>
      </c>
      <c r="R113" s="90" t="s">
        <v>1899</v>
      </c>
      <c r="S113" s="91"/>
    </row>
    <row r="114" customHeight="1" spans="17:19">
      <c r="Q114" s="89">
        <v>2136699</v>
      </c>
      <c r="R114" s="90" t="s">
        <v>1900</v>
      </c>
      <c r="S114" s="91"/>
    </row>
    <row r="115" customHeight="1" spans="17:19">
      <c r="Q115" s="89">
        <v>21367</v>
      </c>
      <c r="R115" s="92" t="s">
        <v>1901</v>
      </c>
      <c r="S115" s="91"/>
    </row>
    <row r="116" customHeight="1" spans="17:19">
      <c r="Q116" s="89">
        <v>2136701</v>
      </c>
      <c r="R116" s="90" t="s">
        <v>1809</v>
      </c>
      <c r="S116" s="91"/>
    </row>
    <row r="117" customHeight="1" spans="17:19">
      <c r="Q117" s="89">
        <v>2136702</v>
      </c>
      <c r="R117" s="90" t="s">
        <v>1898</v>
      </c>
      <c r="S117" s="91"/>
    </row>
    <row r="118" customHeight="1" spans="17:19">
      <c r="Q118" s="89">
        <v>2136703</v>
      </c>
      <c r="R118" s="90" t="s">
        <v>1902</v>
      </c>
      <c r="S118" s="91"/>
    </row>
    <row r="119" customHeight="1" spans="17:19">
      <c r="Q119" s="89">
        <v>2136799</v>
      </c>
      <c r="R119" s="90" t="s">
        <v>1903</v>
      </c>
      <c r="S119" s="91"/>
    </row>
    <row r="120" customHeight="1" spans="17:19">
      <c r="Q120" s="89">
        <v>21369</v>
      </c>
      <c r="R120" s="92" t="s">
        <v>1835</v>
      </c>
      <c r="S120" s="91"/>
    </row>
    <row r="121" customHeight="1" spans="17:19">
      <c r="Q121" s="89">
        <v>2136901</v>
      </c>
      <c r="R121" s="90" t="s">
        <v>1268</v>
      </c>
      <c r="S121" s="91"/>
    </row>
    <row r="122" customHeight="1" spans="17:19">
      <c r="Q122" s="89">
        <v>2136902</v>
      </c>
      <c r="R122" s="90" t="s">
        <v>1904</v>
      </c>
      <c r="S122" s="91"/>
    </row>
    <row r="123" customHeight="1" spans="17:19">
      <c r="Q123" s="89">
        <v>2136903</v>
      </c>
      <c r="R123" s="90" t="s">
        <v>1905</v>
      </c>
      <c r="S123" s="91"/>
    </row>
    <row r="124" customHeight="1" spans="17:19">
      <c r="Q124" s="89">
        <v>2136999</v>
      </c>
      <c r="R124" s="90" t="s">
        <v>1906</v>
      </c>
      <c r="S124" s="91"/>
    </row>
    <row r="125" customHeight="1" spans="17:19">
      <c r="Q125" s="89">
        <v>21370</v>
      </c>
      <c r="R125" s="92" t="s">
        <v>1907</v>
      </c>
      <c r="S125" s="91"/>
    </row>
    <row r="126" customHeight="1" spans="17:19">
      <c r="Q126" s="89">
        <v>2137001</v>
      </c>
      <c r="R126" s="90" t="s">
        <v>1809</v>
      </c>
      <c r="S126" s="91"/>
    </row>
    <row r="127" customHeight="1" spans="17:19">
      <c r="Q127" s="89">
        <v>2137099</v>
      </c>
      <c r="R127" s="90" t="s">
        <v>1908</v>
      </c>
      <c r="S127" s="91"/>
    </row>
    <row r="128" customHeight="1" spans="17:19">
      <c r="Q128" s="89">
        <v>21371</v>
      </c>
      <c r="R128" s="92" t="s">
        <v>1909</v>
      </c>
      <c r="S128" s="91"/>
    </row>
    <row r="129" customHeight="1" spans="17:19">
      <c r="Q129" s="89">
        <v>2137101</v>
      </c>
      <c r="R129" s="90" t="s">
        <v>1268</v>
      </c>
      <c r="S129" s="91"/>
    </row>
    <row r="130" customHeight="1" spans="17:19">
      <c r="Q130" s="89">
        <v>2137102</v>
      </c>
      <c r="R130" s="90" t="s">
        <v>1910</v>
      </c>
      <c r="S130" s="91"/>
    </row>
    <row r="131" customHeight="1" spans="17:19">
      <c r="Q131" s="89">
        <v>2137103</v>
      </c>
      <c r="R131" s="90" t="s">
        <v>1905</v>
      </c>
      <c r="S131" s="91"/>
    </row>
    <row r="132" customHeight="1" spans="17:19">
      <c r="Q132" s="89">
        <v>2137199</v>
      </c>
      <c r="R132" s="90" t="s">
        <v>1911</v>
      </c>
      <c r="S132" s="91"/>
    </row>
    <row r="133" customHeight="1" spans="17:19">
      <c r="Q133" s="89">
        <v>214</v>
      </c>
      <c r="R133" s="92" t="s">
        <v>1912</v>
      </c>
      <c r="S133" s="91"/>
    </row>
    <row r="134" customHeight="1" spans="17:19">
      <c r="Q134" s="89">
        <v>21460</v>
      </c>
      <c r="R134" s="92" t="s">
        <v>1913</v>
      </c>
      <c r="S134" s="91"/>
    </row>
    <row r="135" customHeight="1" spans="17:19">
      <c r="Q135" s="89">
        <v>2146001</v>
      </c>
      <c r="R135" s="90" t="s">
        <v>1914</v>
      </c>
      <c r="S135" s="91"/>
    </row>
    <row r="136" customHeight="1" spans="17:19">
      <c r="Q136" s="89">
        <v>2146002</v>
      </c>
      <c r="R136" s="90" t="s">
        <v>1915</v>
      </c>
      <c r="S136" s="91"/>
    </row>
    <row r="137" customHeight="1" spans="17:19">
      <c r="Q137" s="89">
        <v>2146003</v>
      </c>
      <c r="R137" s="90" t="s">
        <v>1916</v>
      </c>
      <c r="S137" s="91"/>
    </row>
    <row r="138" customHeight="1" spans="17:19">
      <c r="Q138" s="89">
        <v>2146099</v>
      </c>
      <c r="R138" s="90" t="s">
        <v>1917</v>
      </c>
      <c r="S138" s="91"/>
    </row>
    <row r="139" customHeight="1" spans="17:19">
      <c r="Q139" s="89">
        <v>21462</v>
      </c>
      <c r="R139" s="92" t="s">
        <v>1918</v>
      </c>
      <c r="S139" s="91"/>
    </row>
    <row r="140" customHeight="1" spans="17:19">
      <c r="Q140" s="89">
        <v>2146201</v>
      </c>
      <c r="R140" s="90" t="s">
        <v>1916</v>
      </c>
      <c r="S140" s="91"/>
    </row>
    <row r="141" customHeight="1" spans="17:19">
      <c r="Q141" s="89">
        <v>2146202</v>
      </c>
      <c r="R141" s="90" t="s">
        <v>1919</v>
      </c>
      <c r="S141" s="91"/>
    </row>
    <row r="142" customHeight="1" spans="17:19">
      <c r="Q142" s="89">
        <v>2146203</v>
      </c>
      <c r="R142" s="90" t="s">
        <v>1920</v>
      </c>
      <c r="S142" s="91"/>
    </row>
    <row r="143" customHeight="1" spans="17:19">
      <c r="Q143" s="89">
        <v>2146299</v>
      </c>
      <c r="R143" s="90" t="s">
        <v>1921</v>
      </c>
      <c r="S143" s="91"/>
    </row>
    <row r="144" customHeight="1" spans="17:19">
      <c r="Q144" s="89">
        <v>21463</v>
      </c>
      <c r="R144" s="92" t="s">
        <v>1839</v>
      </c>
      <c r="S144" s="91"/>
    </row>
    <row r="145" customHeight="1" spans="17:19">
      <c r="Q145" s="89">
        <v>2146301</v>
      </c>
      <c r="R145" s="90" t="s">
        <v>1922</v>
      </c>
      <c r="S145" s="91"/>
    </row>
    <row r="146" customHeight="1" spans="17:19">
      <c r="Q146" s="89">
        <v>2146302</v>
      </c>
      <c r="R146" s="90" t="s">
        <v>1923</v>
      </c>
      <c r="S146" s="91"/>
    </row>
    <row r="147" customHeight="1" spans="17:19">
      <c r="Q147" s="89">
        <v>2146303</v>
      </c>
      <c r="R147" s="90" t="s">
        <v>1924</v>
      </c>
      <c r="S147" s="91"/>
    </row>
    <row r="148" customHeight="1" spans="17:19">
      <c r="Q148" s="89">
        <v>2146399</v>
      </c>
      <c r="R148" s="90" t="s">
        <v>1925</v>
      </c>
      <c r="S148" s="91"/>
    </row>
    <row r="149" customHeight="1" spans="17:19">
      <c r="Q149" s="89">
        <v>21464</v>
      </c>
      <c r="R149" s="92" t="s">
        <v>1926</v>
      </c>
      <c r="S149" s="91"/>
    </row>
    <row r="150" customHeight="1" spans="17:19">
      <c r="Q150" s="89">
        <v>2146401</v>
      </c>
      <c r="R150" s="90" t="s">
        <v>1927</v>
      </c>
      <c r="S150" s="91"/>
    </row>
    <row r="151" customHeight="1" spans="17:19">
      <c r="Q151" s="89">
        <v>2146402</v>
      </c>
      <c r="R151" s="90" t="s">
        <v>1928</v>
      </c>
      <c r="S151" s="91"/>
    </row>
    <row r="152" customHeight="1" spans="17:19">
      <c r="Q152" s="89">
        <v>2146403</v>
      </c>
      <c r="R152" s="90" t="s">
        <v>1929</v>
      </c>
      <c r="S152" s="91"/>
    </row>
    <row r="153" customHeight="1" spans="17:19">
      <c r="Q153" s="89">
        <v>2146404</v>
      </c>
      <c r="R153" s="90" t="s">
        <v>1930</v>
      </c>
      <c r="S153" s="91"/>
    </row>
    <row r="154" customHeight="1" spans="17:19">
      <c r="Q154" s="89">
        <v>2146405</v>
      </c>
      <c r="R154" s="90" t="s">
        <v>1931</v>
      </c>
      <c r="S154" s="91"/>
    </row>
    <row r="155" customHeight="1" spans="17:19">
      <c r="Q155" s="89">
        <v>2146406</v>
      </c>
      <c r="R155" s="90" t="s">
        <v>1932</v>
      </c>
      <c r="S155" s="91"/>
    </row>
    <row r="156" customHeight="1" spans="17:19">
      <c r="Q156" s="89">
        <v>2146407</v>
      </c>
      <c r="R156" s="90" t="s">
        <v>1933</v>
      </c>
      <c r="S156" s="91"/>
    </row>
    <row r="157" customHeight="1" spans="17:19">
      <c r="Q157" s="89">
        <v>2146499</v>
      </c>
      <c r="R157" s="90" t="s">
        <v>1934</v>
      </c>
      <c r="S157" s="91"/>
    </row>
    <row r="158" customHeight="1" spans="17:19">
      <c r="Q158" s="89">
        <v>21468</v>
      </c>
      <c r="R158" s="92" t="s">
        <v>1935</v>
      </c>
      <c r="S158" s="91"/>
    </row>
    <row r="159" customHeight="1" spans="17:19">
      <c r="Q159" s="89">
        <v>2146801</v>
      </c>
      <c r="R159" s="90" t="s">
        <v>1936</v>
      </c>
      <c r="S159" s="91"/>
    </row>
    <row r="160" customHeight="1" spans="17:19">
      <c r="Q160" s="89">
        <v>2146802</v>
      </c>
      <c r="R160" s="90" t="s">
        <v>1937</v>
      </c>
      <c r="S160" s="91"/>
    </row>
    <row r="161" customHeight="1" spans="17:19">
      <c r="Q161" s="89">
        <v>2146803</v>
      </c>
      <c r="R161" s="90" t="s">
        <v>1938</v>
      </c>
      <c r="S161" s="91"/>
    </row>
    <row r="162" customHeight="1" spans="17:19">
      <c r="Q162" s="89">
        <v>2146804</v>
      </c>
      <c r="R162" s="90" t="s">
        <v>1939</v>
      </c>
      <c r="S162" s="91"/>
    </row>
    <row r="163" customHeight="1" spans="17:19">
      <c r="Q163" s="89">
        <v>2146805</v>
      </c>
      <c r="R163" s="90" t="s">
        <v>1940</v>
      </c>
      <c r="S163" s="91"/>
    </row>
    <row r="164" customHeight="1" spans="17:19">
      <c r="Q164" s="89">
        <v>2146899</v>
      </c>
      <c r="R164" s="90" t="s">
        <v>1941</v>
      </c>
      <c r="S164" s="91"/>
    </row>
    <row r="165" customHeight="1" spans="17:19">
      <c r="Q165" s="89">
        <v>21469</v>
      </c>
      <c r="R165" s="92" t="s">
        <v>1942</v>
      </c>
      <c r="S165" s="91"/>
    </row>
    <row r="166" customHeight="1" spans="17:19">
      <c r="Q166" s="89">
        <v>2146901</v>
      </c>
      <c r="R166" s="90" t="s">
        <v>1943</v>
      </c>
      <c r="S166" s="91"/>
    </row>
    <row r="167" customHeight="1" spans="17:19">
      <c r="Q167" s="89">
        <v>2146902</v>
      </c>
      <c r="R167" s="90" t="s">
        <v>1944</v>
      </c>
      <c r="S167" s="91"/>
    </row>
    <row r="168" customHeight="1" spans="17:19">
      <c r="Q168" s="89">
        <v>2146903</v>
      </c>
      <c r="R168" s="90" t="s">
        <v>1945</v>
      </c>
      <c r="S168" s="91"/>
    </row>
    <row r="169" customHeight="1" spans="17:19">
      <c r="Q169" s="89">
        <v>2146904</v>
      </c>
      <c r="R169" s="90" t="s">
        <v>1946</v>
      </c>
      <c r="S169" s="91"/>
    </row>
    <row r="170" customHeight="1" spans="17:19">
      <c r="Q170" s="89">
        <v>2146906</v>
      </c>
      <c r="R170" s="90" t="s">
        <v>1947</v>
      </c>
      <c r="S170" s="91"/>
    </row>
    <row r="171" customHeight="1" spans="17:19">
      <c r="Q171" s="89">
        <v>2146907</v>
      </c>
      <c r="R171" s="90" t="s">
        <v>1948</v>
      </c>
      <c r="S171" s="91"/>
    </row>
    <row r="172" customHeight="1" spans="17:19">
      <c r="Q172" s="89">
        <v>2146908</v>
      </c>
      <c r="R172" s="90" t="s">
        <v>1949</v>
      </c>
      <c r="S172" s="91"/>
    </row>
    <row r="173" customHeight="1" spans="17:19">
      <c r="Q173" s="89">
        <v>2146999</v>
      </c>
      <c r="R173" s="90" t="s">
        <v>1950</v>
      </c>
      <c r="S173" s="91"/>
    </row>
    <row r="174" customHeight="1" spans="17:19">
      <c r="Q174" s="89">
        <v>21470</v>
      </c>
      <c r="R174" s="92" t="s">
        <v>1951</v>
      </c>
      <c r="S174" s="91"/>
    </row>
    <row r="175" customHeight="1" spans="17:19">
      <c r="Q175" s="89">
        <v>2147001</v>
      </c>
      <c r="R175" s="90" t="s">
        <v>1914</v>
      </c>
      <c r="S175" s="91"/>
    </row>
    <row r="176" customHeight="1" spans="17:19">
      <c r="Q176" s="89">
        <v>2147099</v>
      </c>
      <c r="R176" s="90" t="s">
        <v>1952</v>
      </c>
      <c r="S176" s="91"/>
    </row>
    <row r="177" customHeight="1" spans="17:19">
      <c r="Q177" s="89">
        <v>21471</v>
      </c>
      <c r="R177" s="92" t="s">
        <v>1953</v>
      </c>
      <c r="S177" s="91"/>
    </row>
    <row r="178" customHeight="1" spans="17:19">
      <c r="Q178" s="89">
        <v>2147101</v>
      </c>
      <c r="R178" s="90" t="s">
        <v>1914</v>
      </c>
      <c r="S178" s="91"/>
    </row>
    <row r="179" customHeight="1" spans="17:19">
      <c r="Q179" s="89">
        <v>2147199</v>
      </c>
      <c r="R179" s="90" t="s">
        <v>1954</v>
      </c>
      <c r="S179" s="91"/>
    </row>
    <row r="180" customHeight="1" spans="17:19">
      <c r="Q180" s="89">
        <v>21472</v>
      </c>
      <c r="R180" s="92" t="s">
        <v>1955</v>
      </c>
      <c r="S180" s="91"/>
    </row>
    <row r="181" customHeight="1" spans="17:19">
      <c r="Q181" s="89">
        <v>21473</v>
      </c>
      <c r="R181" s="92" t="s">
        <v>1956</v>
      </c>
      <c r="S181" s="91"/>
    </row>
    <row r="182" customHeight="1" spans="17:19">
      <c r="Q182" s="89">
        <v>2147301</v>
      </c>
      <c r="R182" s="90" t="s">
        <v>1922</v>
      </c>
      <c r="S182" s="91"/>
    </row>
    <row r="183" customHeight="1" spans="17:19">
      <c r="Q183" s="89">
        <v>2147303</v>
      </c>
      <c r="R183" s="90" t="s">
        <v>1924</v>
      </c>
      <c r="S183" s="91"/>
    </row>
    <row r="184" customHeight="1" spans="17:19">
      <c r="Q184" s="89">
        <v>2147399</v>
      </c>
      <c r="R184" s="90" t="s">
        <v>1957</v>
      </c>
      <c r="S184" s="91"/>
    </row>
    <row r="185" customHeight="1" spans="17:19">
      <c r="Q185" s="89">
        <v>215</v>
      </c>
      <c r="R185" s="92" t="s">
        <v>1958</v>
      </c>
      <c r="S185" s="91"/>
    </row>
    <row r="186" customHeight="1" spans="17:19">
      <c r="Q186" s="89">
        <v>21562</v>
      </c>
      <c r="R186" s="92" t="s">
        <v>1959</v>
      </c>
      <c r="S186" s="91"/>
    </row>
    <row r="187" customHeight="1" spans="17:19">
      <c r="Q187" s="89">
        <v>2156201</v>
      </c>
      <c r="R187" s="90" t="s">
        <v>1960</v>
      </c>
      <c r="S187" s="91"/>
    </row>
    <row r="188" customHeight="1" spans="17:19">
      <c r="Q188" s="89">
        <v>2156202</v>
      </c>
      <c r="R188" s="90" t="s">
        <v>1961</v>
      </c>
      <c r="S188" s="91"/>
    </row>
    <row r="189" customHeight="1" spans="17:19">
      <c r="Q189" s="89">
        <v>2156299</v>
      </c>
      <c r="R189" s="90" t="s">
        <v>1962</v>
      </c>
      <c r="S189" s="91"/>
    </row>
    <row r="190" customHeight="1" spans="17:19">
      <c r="Q190" s="89">
        <v>217</v>
      </c>
      <c r="R190" s="92" t="s">
        <v>1375</v>
      </c>
      <c r="S190" s="91"/>
    </row>
    <row r="191" customHeight="1" spans="17:19">
      <c r="Q191" s="89">
        <v>2170402</v>
      </c>
      <c r="R191" s="90" t="s">
        <v>1963</v>
      </c>
      <c r="S191" s="91"/>
    </row>
    <row r="192" customHeight="1" spans="17:19">
      <c r="Q192" s="89">
        <v>2170403</v>
      </c>
      <c r="R192" s="90" t="s">
        <v>1964</v>
      </c>
      <c r="S192" s="91"/>
    </row>
    <row r="193" customHeight="1" spans="17:19">
      <c r="Q193" s="89">
        <v>229</v>
      </c>
      <c r="R193" s="92" t="s">
        <v>1519</v>
      </c>
      <c r="S193" s="91"/>
    </row>
    <row r="194" customHeight="1" spans="17:19">
      <c r="Q194" s="89">
        <v>22904</v>
      </c>
      <c r="R194" s="92" t="s">
        <v>1965</v>
      </c>
      <c r="S194" s="91"/>
    </row>
    <row r="195" customHeight="1" spans="17:19">
      <c r="Q195" s="89">
        <v>2290401</v>
      </c>
      <c r="R195" s="90" t="s">
        <v>1966</v>
      </c>
      <c r="S195" s="91"/>
    </row>
    <row r="196" customHeight="1" spans="17:19">
      <c r="Q196" s="89">
        <v>2290402</v>
      </c>
      <c r="R196" s="90" t="s">
        <v>1967</v>
      </c>
      <c r="S196" s="91"/>
    </row>
    <row r="197" customHeight="1" spans="17:19">
      <c r="Q197" s="89">
        <v>2290403</v>
      </c>
      <c r="R197" s="90" t="s">
        <v>1968</v>
      </c>
      <c r="S197" s="91"/>
    </row>
    <row r="198" customHeight="1" spans="17:19">
      <c r="Q198" s="89">
        <v>22908</v>
      </c>
      <c r="R198" s="92" t="s">
        <v>1969</v>
      </c>
      <c r="S198" s="91"/>
    </row>
    <row r="199" customHeight="1" spans="17:19">
      <c r="Q199" s="89">
        <v>2290802</v>
      </c>
      <c r="R199" s="90" t="s">
        <v>1970</v>
      </c>
      <c r="S199" s="91"/>
    </row>
    <row r="200" customHeight="1" spans="17:19">
      <c r="Q200" s="89">
        <v>2290803</v>
      </c>
      <c r="R200" s="90" t="s">
        <v>1971</v>
      </c>
      <c r="S200" s="91"/>
    </row>
    <row r="201" customHeight="1" spans="17:19">
      <c r="Q201" s="89">
        <v>2290804</v>
      </c>
      <c r="R201" s="90" t="s">
        <v>1972</v>
      </c>
      <c r="S201" s="91"/>
    </row>
    <row r="202" customHeight="1" spans="17:19">
      <c r="Q202" s="89">
        <v>2290805</v>
      </c>
      <c r="R202" s="90" t="s">
        <v>1973</v>
      </c>
      <c r="S202" s="91"/>
    </row>
    <row r="203" customHeight="1" spans="17:19">
      <c r="Q203" s="89">
        <v>2290806</v>
      </c>
      <c r="R203" s="90" t="s">
        <v>1974</v>
      </c>
      <c r="S203" s="91"/>
    </row>
    <row r="204" customHeight="1" spans="17:19">
      <c r="Q204" s="89">
        <v>2290807</v>
      </c>
      <c r="R204" s="90" t="s">
        <v>1975</v>
      </c>
      <c r="S204" s="91"/>
    </row>
    <row r="205" customHeight="1" spans="17:19">
      <c r="Q205" s="89">
        <v>2290808</v>
      </c>
      <c r="R205" s="90" t="s">
        <v>1976</v>
      </c>
      <c r="S205" s="91"/>
    </row>
    <row r="206" customHeight="1" spans="17:19">
      <c r="Q206" s="89">
        <v>2290899</v>
      </c>
      <c r="R206" s="90" t="s">
        <v>1977</v>
      </c>
      <c r="S206" s="91"/>
    </row>
    <row r="207" customHeight="1" spans="17:19">
      <c r="Q207" s="89">
        <v>22960</v>
      </c>
      <c r="R207" s="92" t="s">
        <v>1978</v>
      </c>
      <c r="S207" s="91"/>
    </row>
    <row r="208" customHeight="1" spans="17:19">
      <c r="Q208" s="89">
        <v>2296001</v>
      </c>
      <c r="R208" s="90" t="s">
        <v>1979</v>
      </c>
      <c r="S208" s="91"/>
    </row>
    <row r="209" customHeight="1" spans="17:19">
      <c r="Q209" s="89">
        <v>2296002</v>
      </c>
      <c r="R209" s="90" t="s">
        <v>1980</v>
      </c>
      <c r="S209" s="91"/>
    </row>
    <row r="210" customHeight="1" spans="17:19">
      <c r="Q210" s="89">
        <v>2296003</v>
      </c>
      <c r="R210" s="90" t="s">
        <v>1981</v>
      </c>
      <c r="S210" s="91"/>
    </row>
    <row r="211" customHeight="1" spans="17:19">
      <c r="Q211" s="89">
        <v>2296004</v>
      </c>
      <c r="R211" s="90" t="s">
        <v>1982</v>
      </c>
      <c r="S211" s="91"/>
    </row>
    <row r="212" customHeight="1" spans="17:19">
      <c r="Q212" s="89">
        <v>2296005</v>
      </c>
      <c r="R212" s="90" t="s">
        <v>1983</v>
      </c>
      <c r="S212" s="91"/>
    </row>
    <row r="213" customHeight="1" spans="17:19">
      <c r="Q213" s="89">
        <v>2296006</v>
      </c>
      <c r="R213" s="90" t="s">
        <v>1984</v>
      </c>
      <c r="S213" s="91"/>
    </row>
    <row r="214" customHeight="1" spans="17:19">
      <c r="Q214" s="89">
        <v>2296010</v>
      </c>
      <c r="R214" s="90" t="s">
        <v>1985</v>
      </c>
      <c r="S214" s="91"/>
    </row>
    <row r="215" customHeight="1" spans="17:19">
      <c r="Q215" s="89">
        <v>2296011</v>
      </c>
      <c r="R215" s="90" t="s">
        <v>1986</v>
      </c>
      <c r="S215" s="91"/>
    </row>
    <row r="216" customHeight="1" spans="17:19">
      <c r="Q216" s="89">
        <v>2296012</v>
      </c>
      <c r="R216" s="90" t="s">
        <v>1987</v>
      </c>
      <c r="S216" s="91"/>
    </row>
    <row r="217" customHeight="1" spans="17:19">
      <c r="Q217" s="89">
        <v>2296013</v>
      </c>
      <c r="R217" s="90" t="s">
        <v>1988</v>
      </c>
      <c r="S217" s="91"/>
    </row>
    <row r="218" customHeight="1" spans="17:19">
      <c r="Q218" s="89">
        <v>2296099</v>
      </c>
      <c r="R218" s="90" t="s">
        <v>1989</v>
      </c>
      <c r="S218" s="91"/>
    </row>
    <row r="219" customHeight="1" spans="17:19">
      <c r="Q219" s="89">
        <v>232</v>
      </c>
      <c r="R219" s="92" t="s">
        <v>1580</v>
      </c>
      <c r="S219" s="91"/>
    </row>
    <row r="220" customHeight="1" spans="17:19">
      <c r="Q220" s="89">
        <v>23204</v>
      </c>
      <c r="R220" s="92" t="s">
        <v>1851</v>
      </c>
      <c r="S220" s="91"/>
    </row>
    <row r="221" customHeight="1" spans="17:19">
      <c r="Q221" s="89">
        <v>2320401</v>
      </c>
      <c r="R221" s="90" t="s">
        <v>1990</v>
      </c>
      <c r="S221" s="91"/>
    </row>
    <row r="222" customHeight="1" spans="17:19">
      <c r="Q222" s="89">
        <v>2320402</v>
      </c>
      <c r="R222" s="90" t="s">
        <v>1991</v>
      </c>
      <c r="S222" s="91"/>
    </row>
    <row r="223" customHeight="1" spans="17:19">
      <c r="Q223" s="89">
        <v>2320405</v>
      </c>
      <c r="R223" s="90" t="s">
        <v>1992</v>
      </c>
      <c r="S223" s="91"/>
    </row>
    <row r="224" customHeight="1" spans="17:19">
      <c r="Q224" s="89">
        <v>2320411</v>
      </c>
      <c r="R224" s="90" t="s">
        <v>1993</v>
      </c>
      <c r="S224" s="91"/>
    </row>
    <row r="225" customHeight="1" spans="17:19">
      <c r="Q225" s="89">
        <v>2320413</v>
      </c>
      <c r="R225" s="90" t="s">
        <v>1994</v>
      </c>
      <c r="S225" s="91"/>
    </row>
    <row r="226" customHeight="1" spans="17:19">
      <c r="Q226" s="89">
        <v>2320414</v>
      </c>
      <c r="R226" s="90" t="s">
        <v>1995</v>
      </c>
      <c r="S226" s="91"/>
    </row>
    <row r="227" customHeight="1" spans="17:19">
      <c r="Q227" s="89">
        <v>2320416</v>
      </c>
      <c r="R227" s="90" t="s">
        <v>1996</v>
      </c>
      <c r="S227" s="91"/>
    </row>
    <row r="228" customHeight="1" spans="17:19">
      <c r="Q228" s="89">
        <v>2320417</v>
      </c>
      <c r="R228" s="90" t="s">
        <v>1997</v>
      </c>
      <c r="S228" s="91"/>
    </row>
    <row r="229" customHeight="1" spans="17:19">
      <c r="Q229" s="89">
        <v>2320418</v>
      </c>
      <c r="R229" s="90" t="s">
        <v>1998</v>
      </c>
      <c r="S229" s="91"/>
    </row>
    <row r="230" customHeight="1" spans="17:19">
      <c r="Q230" s="89">
        <v>2320419</v>
      </c>
      <c r="R230" s="90" t="s">
        <v>1999</v>
      </c>
      <c r="S230" s="91"/>
    </row>
    <row r="231" customHeight="1" spans="17:19">
      <c r="Q231" s="89">
        <v>2320420</v>
      </c>
      <c r="R231" s="90" t="s">
        <v>2000</v>
      </c>
      <c r="S231" s="91"/>
    </row>
    <row r="232" customHeight="1" spans="17:19">
      <c r="Q232" s="89">
        <v>2320431</v>
      </c>
      <c r="R232" s="90" t="s">
        <v>2001</v>
      </c>
      <c r="S232" s="91"/>
    </row>
    <row r="233" customHeight="1" spans="17:19">
      <c r="Q233" s="89">
        <v>2320432</v>
      </c>
      <c r="R233" s="90" t="s">
        <v>2002</v>
      </c>
      <c r="S233" s="91"/>
    </row>
    <row r="234" customHeight="1" spans="17:19">
      <c r="Q234" s="89">
        <v>2320433</v>
      </c>
      <c r="R234" s="90" t="s">
        <v>2003</v>
      </c>
      <c r="S234" s="91"/>
    </row>
    <row r="235" customHeight="1" spans="17:19">
      <c r="Q235" s="89">
        <v>2320498</v>
      </c>
      <c r="R235" s="90" t="s">
        <v>2004</v>
      </c>
      <c r="S235" s="91"/>
    </row>
    <row r="236" customHeight="1" spans="17:19">
      <c r="Q236" s="89">
        <v>2320499</v>
      </c>
      <c r="R236" s="90" t="s">
        <v>2005</v>
      </c>
      <c r="S236" s="91"/>
    </row>
    <row r="237" customHeight="1" spans="17:19">
      <c r="Q237" s="89">
        <v>233</v>
      </c>
      <c r="R237" s="92" t="s">
        <v>1588</v>
      </c>
      <c r="S237" s="91"/>
    </row>
    <row r="238" customHeight="1" spans="17:19">
      <c r="Q238" s="89">
        <v>23304</v>
      </c>
      <c r="R238" s="92" t="s">
        <v>1855</v>
      </c>
      <c r="S238" s="91"/>
    </row>
    <row r="239" customHeight="1" spans="17:19">
      <c r="Q239" s="89">
        <v>2330401</v>
      </c>
      <c r="R239" s="90" t="s">
        <v>2006</v>
      </c>
      <c r="S239" s="91"/>
    </row>
    <row r="240" customHeight="1" spans="17:19">
      <c r="Q240" s="89">
        <v>2330402</v>
      </c>
      <c r="R240" s="90" t="s">
        <v>2007</v>
      </c>
      <c r="S240" s="91"/>
    </row>
    <row r="241" customHeight="1" spans="17:19">
      <c r="Q241" s="89">
        <v>2330405</v>
      </c>
      <c r="R241" s="90" t="s">
        <v>2008</v>
      </c>
      <c r="S241" s="91"/>
    </row>
    <row r="242" customHeight="1" spans="17:19">
      <c r="Q242" s="89">
        <v>2330411</v>
      </c>
      <c r="R242" s="90" t="s">
        <v>2009</v>
      </c>
      <c r="S242" s="91"/>
    </row>
    <row r="243" customHeight="1" spans="17:19">
      <c r="Q243" s="89">
        <v>2330413</v>
      </c>
      <c r="R243" s="90" t="s">
        <v>2010</v>
      </c>
      <c r="S243" s="91"/>
    </row>
    <row r="244" customHeight="1" spans="17:19">
      <c r="Q244" s="89">
        <v>2330414</v>
      </c>
      <c r="R244" s="90" t="s">
        <v>2011</v>
      </c>
      <c r="S244" s="91"/>
    </row>
    <row r="245" customHeight="1" spans="17:19">
      <c r="Q245" s="89">
        <v>2330416</v>
      </c>
      <c r="R245" s="90" t="s">
        <v>2012</v>
      </c>
      <c r="S245" s="91"/>
    </row>
    <row r="246" customHeight="1" spans="17:19">
      <c r="Q246" s="89">
        <v>2330417</v>
      </c>
      <c r="R246" s="90" t="s">
        <v>2013</v>
      </c>
      <c r="S246" s="91"/>
    </row>
    <row r="247" customHeight="1" spans="17:19">
      <c r="Q247" s="89">
        <v>2330418</v>
      </c>
      <c r="R247" s="90" t="s">
        <v>2014</v>
      </c>
      <c r="S247" s="91"/>
    </row>
    <row r="248" customHeight="1" spans="17:19">
      <c r="Q248" s="89">
        <v>2330419</v>
      </c>
      <c r="R248" s="90" t="s">
        <v>2015</v>
      </c>
      <c r="S248" s="91"/>
    </row>
    <row r="249" customHeight="1" spans="17:19">
      <c r="Q249" s="89">
        <v>2330420</v>
      </c>
      <c r="R249" s="90" t="s">
        <v>2016</v>
      </c>
      <c r="S249" s="91"/>
    </row>
    <row r="250" customHeight="1" spans="17:19">
      <c r="Q250" s="89">
        <v>2330431</v>
      </c>
      <c r="R250" s="90" t="s">
        <v>2017</v>
      </c>
      <c r="S250" s="91"/>
    </row>
    <row r="251" customHeight="1" spans="17:19">
      <c r="Q251" s="89">
        <v>2330432</v>
      </c>
      <c r="R251" s="90" t="s">
        <v>2018</v>
      </c>
      <c r="S251" s="91"/>
    </row>
    <row r="252" customHeight="1" spans="17:19">
      <c r="Q252" s="89">
        <v>2330433</v>
      </c>
      <c r="R252" s="90" t="s">
        <v>2019</v>
      </c>
      <c r="S252" s="91"/>
    </row>
    <row r="253" customHeight="1" spans="17:19">
      <c r="Q253" s="89">
        <v>2330498</v>
      </c>
      <c r="R253" s="90" t="s">
        <v>2020</v>
      </c>
      <c r="S253" s="91"/>
    </row>
    <row r="254" customHeight="1" spans="17:19">
      <c r="Q254" s="89">
        <v>2330499</v>
      </c>
      <c r="R254" s="90" t="s">
        <v>2021</v>
      </c>
      <c r="S254" s="93"/>
    </row>
    <row r="255" customHeight="1" spans="17:19">
      <c r="Q255" s="89">
        <v>234</v>
      </c>
      <c r="R255" s="92" t="s">
        <v>2022</v>
      </c>
      <c r="S255" s="91"/>
    </row>
    <row r="256" customHeight="1" spans="17:19">
      <c r="Q256" s="89">
        <v>23401</v>
      </c>
      <c r="R256" s="92" t="s">
        <v>2023</v>
      </c>
      <c r="S256" s="94"/>
    </row>
    <row r="257" customHeight="1" spans="17:19">
      <c r="Q257" s="89">
        <v>2340101</v>
      </c>
      <c r="R257" s="90" t="s">
        <v>2024</v>
      </c>
      <c r="S257" s="91"/>
    </row>
    <row r="258" customHeight="1" spans="17:19">
      <c r="Q258" s="89">
        <v>2340102</v>
      </c>
      <c r="R258" s="90" t="s">
        <v>2025</v>
      </c>
      <c r="S258" s="91"/>
    </row>
    <row r="259" customHeight="1" spans="17:19">
      <c r="Q259" s="89">
        <v>2340103</v>
      </c>
      <c r="R259" s="90" t="s">
        <v>2026</v>
      </c>
      <c r="S259" s="91"/>
    </row>
    <row r="260" customHeight="1" spans="17:19">
      <c r="Q260" s="89">
        <v>2340104</v>
      </c>
      <c r="R260" s="90" t="s">
        <v>2027</v>
      </c>
      <c r="S260" s="91"/>
    </row>
    <row r="261" customHeight="1" spans="17:19">
      <c r="Q261" s="89">
        <v>2340105</v>
      </c>
      <c r="R261" s="90" t="s">
        <v>2028</v>
      </c>
      <c r="S261" s="91"/>
    </row>
    <row r="262" customHeight="1" spans="17:19">
      <c r="Q262" s="89">
        <v>2340106</v>
      </c>
      <c r="R262" s="90" t="s">
        <v>2029</v>
      </c>
      <c r="S262" s="91"/>
    </row>
    <row r="263" customHeight="1" spans="17:19">
      <c r="Q263" s="89">
        <v>2340107</v>
      </c>
      <c r="R263" s="90" t="s">
        <v>2030</v>
      </c>
      <c r="S263" s="91"/>
    </row>
    <row r="264" customHeight="1" spans="17:19">
      <c r="Q264" s="89">
        <v>2340108</v>
      </c>
      <c r="R264" s="90" t="s">
        <v>2031</v>
      </c>
      <c r="S264" s="91"/>
    </row>
    <row r="265" customHeight="1" spans="17:19">
      <c r="Q265" s="89">
        <v>2340109</v>
      </c>
      <c r="R265" s="90" t="s">
        <v>2032</v>
      </c>
      <c r="S265" s="91"/>
    </row>
    <row r="266" customHeight="1" spans="17:19">
      <c r="Q266" s="89">
        <v>2340110</v>
      </c>
      <c r="R266" s="90" t="s">
        <v>2033</v>
      </c>
      <c r="S266" s="91"/>
    </row>
    <row r="267" customHeight="1" spans="17:19">
      <c r="Q267" s="89">
        <v>2340111</v>
      </c>
      <c r="R267" s="90" t="s">
        <v>2034</v>
      </c>
      <c r="S267" s="91"/>
    </row>
    <row r="268" customHeight="1" spans="17:19">
      <c r="Q268" s="89">
        <v>2340199</v>
      </c>
      <c r="R268" s="90" t="s">
        <v>2035</v>
      </c>
      <c r="S268" s="91"/>
    </row>
    <row r="269" customHeight="1" spans="17:19">
      <c r="Q269" s="89">
        <v>23402</v>
      </c>
      <c r="R269" s="92" t="s">
        <v>2036</v>
      </c>
      <c r="S269" s="91"/>
    </row>
    <row r="270" customHeight="1" spans="17:19">
      <c r="Q270" s="89">
        <v>2340201</v>
      </c>
      <c r="R270" s="90" t="s">
        <v>2037</v>
      </c>
      <c r="S270" s="91"/>
    </row>
    <row r="271" customHeight="1" spans="17:19">
      <c r="Q271" s="89">
        <v>2340202</v>
      </c>
      <c r="R271" s="90" t="s">
        <v>2038</v>
      </c>
      <c r="S271" s="91"/>
    </row>
    <row r="272" customHeight="1" spans="17:19">
      <c r="Q272" s="89">
        <v>2340203</v>
      </c>
      <c r="R272" s="90" t="s">
        <v>2039</v>
      </c>
      <c r="S272" s="91"/>
    </row>
    <row r="273" customHeight="1" spans="17:19">
      <c r="Q273" s="89">
        <v>2340204</v>
      </c>
      <c r="R273" s="90" t="s">
        <v>2040</v>
      </c>
      <c r="S273" s="91"/>
    </row>
    <row r="274" customHeight="1" spans="17:19">
      <c r="Q274" s="89">
        <v>2340205</v>
      </c>
      <c r="R274" s="90" t="s">
        <v>2041</v>
      </c>
      <c r="S274" s="91"/>
    </row>
    <row r="275" customHeight="1" spans="17:19">
      <c r="Q275" s="89">
        <v>2340299</v>
      </c>
      <c r="R275" s="90" t="s">
        <v>2042</v>
      </c>
      <c r="S275" s="91"/>
    </row>
  </sheetData>
  <sheetProtection selectLockedCells="1" selectUnlockedCells="1" autoFilter="0" pivotTables="0"/>
  <mergeCells count="11">
    <mergeCell ref="A1:I1"/>
    <mergeCell ref="B3:F3"/>
    <mergeCell ref="G3:I3"/>
    <mergeCell ref="E4:F4"/>
    <mergeCell ref="H4:I4"/>
    <mergeCell ref="Q4:S4"/>
    <mergeCell ref="A3:A5"/>
    <mergeCell ref="B4:B5"/>
    <mergeCell ref="C4:C5"/>
    <mergeCell ref="D4:D5"/>
    <mergeCell ref="G4:G5"/>
  </mergeCells>
  <printOptions horizontalCentered="1"/>
  <pageMargins left="0.354166666666667" right="0.236111111111111" top="0.550694444444444" bottom="0.590277777777778" header="0.156944444444444" footer="0.393055555555556"/>
  <pageSetup paperSize="9" firstPageNumber="57" fitToWidth="0" fitToHeight="0" orientation="landscape" useFirstPageNumber="1" horizontalDpi="600"/>
  <headerFooter>
    <oddFooter>&amp;C&amp;"仿宋_GB2312"&amp;14—&amp;P—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67"/>
  <sheetViews>
    <sheetView showZeros="0" view="pageBreakPreview" zoomScaleNormal="100" workbookViewId="0">
      <pane xSplit="1" ySplit="5" topLeftCell="E53" activePane="bottomRight" state="frozen"/>
      <selection/>
      <selection pane="topRight"/>
      <selection pane="bottomLeft"/>
      <selection pane="bottomRight" activeCell="A65" sqref="$A65:$XFD72"/>
    </sheetView>
  </sheetViews>
  <sheetFormatPr defaultColWidth="9" defaultRowHeight="16.5" customHeight="1"/>
  <cols>
    <col min="1" max="1" width="44.0583333333333" style="68" customWidth="1"/>
    <col min="2" max="3" width="12.625" style="69" customWidth="1"/>
    <col min="4" max="4" width="9.625" style="51" customWidth="1"/>
    <col min="5" max="5" width="12.625" style="51" customWidth="1"/>
    <col min="6" max="6" width="9.625" style="51" customWidth="1"/>
    <col min="7" max="8" width="12.625" style="51" customWidth="1"/>
    <col min="9" max="9" width="9.625" style="51" customWidth="1"/>
    <col min="10" max="10" width="11.2583333333333" style="70" hidden="1" customWidth="1"/>
    <col min="11" max="12" width="13.5" style="71" hidden="1" customWidth="1"/>
    <col min="13" max="13" width="13.375" style="71" hidden="1" customWidth="1"/>
    <col min="14" max="15" width="11.125" style="71" hidden="1" customWidth="1"/>
    <col min="16" max="17" width="9" style="51" hidden="1" customWidth="1"/>
    <col min="18" max="18" width="24" style="51" hidden="1" customWidth="1"/>
    <col min="19" max="19" width="15.2583333333333" style="51" hidden="1" customWidth="1"/>
    <col min="20" max="16384" width="9" style="51"/>
  </cols>
  <sheetData>
    <row r="1" ht="30" customHeight="1" spans="1:9">
      <c r="A1" s="52" t="s">
        <v>2043</v>
      </c>
      <c r="B1" s="52"/>
      <c r="C1" s="52"/>
      <c r="D1" s="52"/>
      <c r="E1" s="52"/>
      <c r="F1" s="52"/>
      <c r="G1" s="52"/>
      <c r="H1" s="52"/>
      <c r="I1" s="52"/>
    </row>
    <row r="2" ht="15.75" customHeight="1" spans="9:9">
      <c r="I2" s="53" t="s">
        <v>439</v>
      </c>
    </row>
    <row r="3" s="49" customFormat="1" ht="15" customHeight="1" spans="1:15">
      <c r="A3" s="72" t="s">
        <v>1751</v>
      </c>
      <c r="B3" s="54" t="s">
        <v>29</v>
      </c>
      <c r="C3" s="54"/>
      <c r="D3" s="54"/>
      <c r="E3" s="54"/>
      <c r="F3" s="54"/>
      <c r="G3" s="54" t="s">
        <v>30</v>
      </c>
      <c r="H3" s="54"/>
      <c r="I3" s="54"/>
      <c r="J3" s="80"/>
      <c r="K3" s="80"/>
      <c r="L3" s="80"/>
      <c r="M3" s="80"/>
      <c r="N3" s="80"/>
      <c r="O3" s="80"/>
    </row>
    <row r="4" s="49" customFormat="1" ht="15" customHeight="1" spans="1:19">
      <c r="A4" s="72"/>
      <c r="B4" s="54" t="s">
        <v>32</v>
      </c>
      <c r="C4" s="54" t="s">
        <v>33</v>
      </c>
      <c r="D4" s="54" t="s">
        <v>34</v>
      </c>
      <c r="E4" s="54" t="s">
        <v>35</v>
      </c>
      <c r="F4" s="54"/>
      <c r="G4" s="54" t="s">
        <v>36</v>
      </c>
      <c r="H4" s="54" t="s">
        <v>442</v>
      </c>
      <c r="I4" s="54"/>
      <c r="J4" s="27" t="s">
        <v>31</v>
      </c>
      <c r="K4" s="80"/>
      <c r="L4" s="80"/>
      <c r="M4" s="80"/>
      <c r="N4" s="80"/>
      <c r="O4" s="80"/>
      <c r="Q4" s="49" t="s">
        <v>1752</v>
      </c>
      <c r="R4" s="88"/>
      <c r="S4" s="88"/>
    </row>
    <row r="5" s="49" customFormat="1" ht="15" customHeight="1" spans="1:15">
      <c r="A5" s="72"/>
      <c r="B5" s="54"/>
      <c r="C5" s="54"/>
      <c r="D5" s="54"/>
      <c r="E5" s="54" t="s">
        <v>42</v>
      </c>
      <c r="F5" s="54" t="s">
        <v>43</v>
      </c>
      <c r="G5" s="54"/>
      <c r="H5" s="54" t="s">
        <v>42</v>
      </c>
      <c r="I5" s="54" t="s">
        <v>43</v>
      </c>
      <c r="J5" s="81" t="s">
        <v>38</v>
      </c>
      <c r="K5" s="54" t="s">
        <v>443</v>
      </c>
      <c r="L5" s="54" t="s">
        <v>1674</v>
      </c>
      <c r="M5" s="54" t="s">
        <v>1753</v>
      </c>
      <c r="N5" s="54" t="s">
        <v>1754</v>
      </c>
      <c r="O5" s="54" t="s">
        <v>1755</v>
      </c>
    </row>
    <row r="6" s="67" customFormat="1" ht="18" customHeight="1" spans="1:19">
      <c r="A6" s="72" t="s">
        <v>1756</v>
      </c>
      <c r="B6" s="95">
        <f t="shared" ref="B6:G6" si="0">SUM(B7,B13,B16,B49,B51,B53,B57,B59,B61,B64)</f>
        <v>100304</v>
      </c>
      <c r="C6" s="95">
        <f t="shared" si="0"/>
        <v>122833</v>
      </c>
      <c r="D6" s="96">
        <f t="shared" ref="D6:D13" si="1">IF(B6&lt;&gt;0,C6/B6*100,0)</f>
        <v>122.460719412985</v>
      </c>
      <c r="E6" s="95">
        <f t="shared" ref="E6:E64" si="2">C6-K6</f>
        <v>24274</v>
      </c>
      <c r="F6" s="96">
        <f t="shared" ref="F6:F64" si="3">IF(K6&lt;&gt;0,(C6/K6-1)*100,0)</f>
        <v>24.628902484806</v>
      </c>
      <c r="G6" s="95">
        <f t="shared" si="0"/>
        <v>133395</v>
      </c>
      <c r="H6" s="95">
        <f t="shared" ref="H6:H64" si="4">G6-B6</f>
        <v>33091</v>
      </c>
      <c r="I6" s="96">
        <f t="shared" ref="I6:I64" si="5">IF(B6&lt;&gt;0,(G6/B6-1)*100,0)</f>
        <v>32.9907082469293</v>
      </c>
      <c r="J6" s="103"/>
      <c r="K6" s="84">
        <f>SUM(K14,K16,K49,K51,K53,K57,K59,K64,)</f>
        <v>98559</v>
      </c>
      <c r="L6" s="104" t="e">
        <f>SUM(L7,L13,L16,L49,L51,L53,L57,L59,L61,L64)</f>
        <v>#N/A</v>
      </c>
      <c r="M6" s="84"/>
      <c r="N6" s="84"/>
      <c r="O6" s="84"/>
      <c r="Q6" s="89"/>
      <c r="R6" s="92" t="s">
        <v>1756</v>
      </c>
      <c r="S6" s="91"/>
    </row>
    <row r="7" ht="18" customHeight="1" spans="1:19">
      <c r="A7" s="97" t="s">
        <v>1757</v>
      </c>
      <c r="B7" s="95">
        <f t="shared" ref="B7:G7" si="6">SUM(B8,B12)</f>
        <v>0</v>
      </c>
      <c r="C7" s="95">
        <f t="shared" si="6"/>
        <v>0</v>
      </c>
      <c r="D7" s="96">
        <f t="shared" si="1"/>
        <v>0</v>
      </c>
      <c r="E7" s="95">
        <f t="shared" si="2"/>
        <v>0</v>
      </c>
      <c r="F7" s="96">
        <f t="shared" si="3"/>
        <v>0</v>
      </c>
      <c r="G7" s="95">
        <f t="shared" si="6"/>
        <v>0</v>
      </c>
      <c r="H7" s="95">
        <f t="shared" si="4"/>
        <v>0</v>
      </c>
      <c r="I7" s="96">
        <f t="shared" si="5"/>
        <v>0</v>
      </c>
      <c r="J7" s="82">
        <v>207</v>
      </c>
      <c r="K7" s="84"/>
      <c r="L7" s="84">
        <f>VLOOKUP(J7,Q:S,3,0)</f>
        <v>0</v>
      </c>
      <c r="M7" s="84"/>
      <c r="N7" s="84"/>
      <c r="O7" s="84"/>
      <c r="Q7" s="89">
        <v>206</v>
      </c>
      <c r="R7" s="92" t="s">
        <v>1758</v>
      </c>
      <c r="S7" s="91"/>
    </row>
    <row r="8" ht="18" customHeight="1" spans="1:19">
      <c r="A8" s="75" t="s">
        <v>1759</v>
      </c>
      <c r="B8" s="98">
        <f t="shared" ref="B8:G8" si="7">SUM(B9:B11)</f>
        <v>0</v>
      </c>
      <c r="C8" s="98">
        <f t="shared" si="7"/>
        <v>0</v>
      </c>
      <c r="D8" s="99">
        <f t="shared" si="1"/>
        <v>0</v>
      </c>
      <c r="E8" s="98">
        <f t="shared" si="2"/>
        <v>0</v>
      </c>
      <c r="F8" s="99">
        <f t="shared" si="3"/>
        <v>0</v>
      </c>
      <c r="G8" s="98">
        <f t="shared" si="7"/>
        <v>0</v>
      </c>
      <c r="H8" s="98">
        <f t="shared" si="4"/>
        <v>0</v>
      </c>
      <c r="I8" s="99">
        <f t="shared" si="5"/>
        <v>0</v>
      </c>
      <c r="J8" s="85">
        <v>20707</v>
      </c>
      <c r="K8" s="87"/>
      <c r="L8" s="84">
        <f>VLOOKUP(J8,Q:S,3,0)</f>
        <v>0</v>
      </c>
      <c r="M8" s="87"/>
      <c r="N8" s="87"/>
      <c r="O8" s="87"/>
      <c r="Q8" s="89">
        <v>20610</v>
      </c>
      <c r="R8" s="92" t="s">
        <v>1760</v>
      </c>
      <c r="S8" s="91"/>
    </row>
    <row r="9" ht="18" customHeight="1" spans="1:19">
      <c r="A9" s="75" t="s">
        <v>1761</v>
      </c>
      <c r="B9" s="98"/>
      <c r="C9" s="98"/>
      <c r="D9" s="99">
        <f t="shared" si="1"/>
        <v>0</v>
      </c>
      <c r="E9" s="98">
        <f t="shared" si="2"/>
        <v>0</v>
      </c>
      <c r="F9" s="99">
        <f t="shared" si="3"/>
        <v>0</v>
      </c>
      <c r="G9" s="100"/>
      <c r="H9" s="98">
        <f t="shared" si="4"/>
        <v>0</v>
      </c>
      <c r="I9" s="99">
        <f t="shared" si="5"/>
        <v>0</v>
      </c>
      <c r="J9" s="85">
        <v>2070701</v>
      </c>
      <c r="K9" s="87"/>
      <c r="L9" s="84">
        <f>VLOOKUP(J9,Q:S,3,0)</f>
        <v>0</v>
      </c>
      <c r="M9" s="87"/>
      <c r="N9" s="87"/>
      <c r="O9" s="87"/>
      <c r="Q9" s="89">
        <v>2061001</v>
      </c>
      <c r="R9" s="90" t="s">
        <v>1762</v>
      </c>
      <c r="S9" s="91"/>
    </row>
    <row r="10" s="67" customFormat="1" ht="18" customHeight="1" spans="1:19">
      <c r="A10" s="75" t="s">
        <v>1763</v>
      </c>
      <c r="B10" s="98"/>
      <c r="C10" s="98"/>
      <c r="D10" s="99">
        <f t="shared" si="1"/>
        <v>0</v>
      </c>
      <c r="E10" s="98">
        <f t="shared" si="2"/>
        <v>0</v>
      </c>
      <c r="F10" s="99">
        <f t="shared" si="3"/>
        <v>0</v>
      </c>
      <c r="G10" s="100"/>
      <c r="H10" s="98">
        <f t="shared" si="4"/>
        <v>0</v>
      </c>
      <c r="I10" s="99">
        <f t="shared" si="5"/>
        <v>0</v>
      </c>
      <c r="J10" s="85">
        <v>2070702</v>
      </c>
      <c r="K10" s="87"/>
      <c r="L10" s="84">
        <f>VLOOKUP(J10,Q:S,3,0)</f>
        <v>0</v>
      </c>
      <c r="M10" s="87"/>
      <c r="N10" s="87"/>
      <c r="O10" s="87"/>
      <c r="Q10" s="89">
        <v>2061002</v>
      </c>
      <c r="R10" s="90" t="s">
        <v>1764</v>
      </c>
      <c r="S10" s="91"/>
    </row>
    <row r="11" ht="18" customHeight="1" spans="1:19">
      <c r="A11" s="75" t="s">
        <v>1765</v>
      </c>
      <c r="B11" s="98"/>
      <c r="C11" s="98"/>
      <c r="D11" s="99">
        <f t="shared" si="1"/>
        <v>0</v>
      </c>
      <c r="E11" s="98">
        <f t="shared" si="2"/>
        <v>0</v>
      </c>
      <c r="F11" s="99">
        <f t="shared" si="3"/>
        <v>0</v>
      </c>
      <c r="G11" s="100"/>
      <c r="H11" s="98">
        <f t="shared" si="4"/>
        <v>0</v>
      </c>
      <c r="I11" s="99">
        <f t="shared" si="5"/>
        <v>0</v>
      </c>
      <c r="J11" s="85">
        <v>2070799</v>
      </c>
      <c r="K11" s="87"/>
      <c r="L11" s="84">
        <f>VLOOKUP(J11,Q:S,3,0)</f>
        <v>0</v>
      </c>
      <c r="M11" s="87"/>
      <c r="N11" s="87"/>
      <c r="O11" s="87"/>
      <c r="Q11" s="89">
        <v>2061003</v>
      </c>
      <c r="R11" s="90" t="s">
        <v>1766</v>
      </c>
      <c r="S11" s="91"/>
    </row>
    <row r="12" s="67" customFormat="1" ht="18" customHeight="1" spans="1:19">
      <c r="A12" s="75" t="s">
        <v>1767</v>
      </c>
      <c r="B12" s="98"/>
      <c r="C12" s="98">
        <f>L12</f>
        <v>0</v>
      </c>
      <c r="D12" s="99">
        <f t="shared" si="1"/>
        <v>0</v>
      </c>
      <c r="E12" s="98">
        <f t="shared" si="2"/>
        <v>0</v>
      </c>
      <c r="F12" s="99">
        <f t="shared" si="3"/>
        <v>0</v>
      </c>
      <c r="G12" s="100"/>
      <c r="H12" s="98">
        <f t="shared" si="4"/>
        <v>0</v>
      </c>
      <c r="I12" s="99">
        <f t="shared" si="5"/>
        <v>0</v>
      </c>
      <c r="J12" s="85">
        <v>20709</v>
      </c>
      <c r="K12" s="87"/>
      <c r="L12" s="84">
        <f>VLOOKUP(J12,Q:S,3,0)</f>
        <v>0</v>
      </c>
      <c r="M12" s="87"/>
      <c r="N12" s="87"/>
      <c r="O12" s="87"/>
      <c r="Q12" s="89">
        <v>2061004</v>
      </c>
      <c r="R12" s="90" t="s">
        <v>1768</v>
      </c>
      <c r="S12" s="91"/>
    </row>
    <row r="13" ht="18" customHeight="1" spans="1:19">
      <c r="A13" s="101" t="s">
        <v>1769</v>
      </c>
      <c r="B13" s="55">
        <f t="shared" ref="B13:G13" si="8">SUM(B14:B15)</f>
        <v>0</v>
      </c>
      <c r="C13" s="55">
        <f t="shared" si="8"/>
        <v>0</v>
      </c>
      <c r="D13" s="96">
        <f t="shared" si="1"/>
        <v>0</v>
      </c>
      <c r="E13" s="95">
        <f t="shared" si="2"/>
        <v>-705</v>
      </c>
      <c r="F13" s="96">
        <f t="shared" si="3"/>
        <v>-100</v>
      </c>
      <c r="G13" s="55">
        <f t="shared" si="8"/>
        <v>0</v>
      </c>
      <c r="H13" s="95">
        <f t="shared" si="4"/>
        <v>0</v>
      </c>
      <c r="I13" s="96">
        <f t="shared" si="5"/>
        <v>0</v>
      </c>
      <c r="J13" s="82">
        <v>208</v>
      </c>
      <c r="K13" s="84">
        <f>K14+K15</f>
        <v>705</v>
      </c>
      <c r="L13" s="84">
        <f>L14+L15</f>
        <v>262</v>
      </c>
      <c r="M13" s="84"/>
      <c r="N13" s="84"/>
      <c r="O13" s="84"/>
      <c r="Q13" s="89">
        <v>2061005</v>
      </c>
      <c r="R13" s="90" t="s">
        <v>1770</v>
      </c>
      <c r="S13" s="91"/>
    </row>
    <row r="14" ht="18" customHeight="1" spans="1:19">
      <c r="A14" s="102" t="s">
        <v>1771</v>
      </c>
      <c r="B14" s="60"/>
      <c r="C14" s="98">
        <f>268-268</f>
        <v>0</v>
      </c>
      <c r="D14" s="99">
        <v>521</v>
      </c>
      <c r="E14" s="98">
        <f t="shared" si="2"/>
        <v>-705</v>
      </c>
      <c r="F14" s="99">
        <f t="shared" si="3"/>
        <v>-100</v>
      </c>
      <c r="G14" s="60"/>
      <c r="H14" s="98">
        <f t="shared" si="4"/>
        <v>0</v>
      </c>
      <c r="I14" s="99">
        <f t="shared" si="5"/>
        <v>0</v>
      </c>
      <c r="J14" s="85">
        <v>20822</v>
      </c>
      <c r="K14" s="87">
        <v>705</v>
      </c>
      <c r="L14" s="84">
        <f>521-259</f>
        <v>262</v>
      </c>
      <c r="M14" s="87"/>
      <c r="N14" s="87"/>
      <c r="O14" s="87"/>
      <c r="Q14" s="89">
        <v>2061099</v>
      </c>
      <c r="R14" s="90" t="s">
        <v>1772</v>
      </c>
      <c r="S14" s="91"/>
    </row>
    <row r="15" ht="18" customHeight="1" spans="1:19">
      <c r="A15" s="102" t="s">
        <v>1773</v>
      </c>
      <c r="B15" s="60"/>
      <c r="C15" s="98"/>
      <c r="D15" s="99">
        <f t="shared" ref="D15:D34" si="9">IF(B15&lt;&gt;0,C15/B15*100,0)</f>
        <v>0</v>
      </c>
      <c r="E15" s="98">
        <f t="shared" si="2"/>
        <v>0</v>
      </c>
      <c r="F15" s="99">
        <f t="shared" si="3"/>
        <v>0</v>
      </c>
      <c r="G15" s="60"/>
      <c r="H15" s="98">
        <f t="shared" si="4"/>
        <v>0</v>
      </c>
      <c r="I15" s="99">
        <f t="shared" si="5"/>
        <v>0</v>
      </c>
      <c r="J15" s="85">
        <v>20823</v>
      </c>
      <c r="K15" s="87"/>
      <c r="L15" s="84">
        <f>VLOOKUP(J15,Q:S,3,0)</f>
        <v>0</v>
      </c>
      <c r="M15" s="87"/>
      <c r="N15" s="87"/>
      <c r="O15" s="87"/>
      <c r="Q15" s="89">
        <v>207</v>
      </c>
      <c r="R15" s="92" t="s">
        <v>783</v>
      </c>
      <c r="S15" s="91"/>
    </row>
    <row r="16" ht="18" customHeight="1" spans="1:19">
      <c r="A16" s="97" t="s">
        <v>1774</v>
      </c>
      <c r="B16" s="95">
        <f t="shared" ref="B16:G16" si="10">SUM(B17,B30,B34,B35,B41,B45)</f>
        <v>95249</v>
      </c>
      <c r="C16" s="95">
        <f t="shared" si="10"/>
        <v>57451</v>
      </c>
      <c r="D16" s="96">
        <f t="shared" si="9"/>
        <v>60.3166437442913</v>
      </c>
      <c r="E16" s="95">
        <f t="shared" si="2"/>
        <v>-4945</v>
      </c>
      <c r="F16" s="96">
        <f t="shared" si="3"/>
        <v>-7.92518751202</v>
      </c>
      <c r="G16" s="95">
        <f t="shared" si="10"/>
        <v>125500</v>
      </c>
      <c r="H16" s="95">
        <f t="shared" si="4"/>
        <v>30251</v>
      </c>
      <c r="I16" s="96">
        <f t="shared" si="5"/>
        <v>31.7599134899054</v>
      </c>
      <c r="J16" s="82">
        <v>212</v>
      </c>
      <c r="K16" s="84">
        <f>K17+K30+K34+K35+K41+K45</f>
        <v>62396</v>
      </c>
      <c r="L16" s="84" t="e">
        <f>L17+L30+L34+M35+M41+M45</f>
        <v>#N/A</v>
      </c>
      <c r="M16" s="84"/>
      <c r="N16" s="84"/>
      <c r="O16" s="84"/>
      <c r="Q16" s="89">
        <v>20707</v>
      </c>
      <c r="R16" s="92" t="s">
        <v>1775</v>
      </c>
      <c r="S16" s="91"/>
    </row>
    <row r="17" ht="18" customHeight="1" spans="1:19">
      <c r="A17" s="75" t="s">
        <v>1776</v>
      </c>
      <c r="B17" s="98">
        <f t="shared" ref="B17:G17" si="11">SUM(B18:B29)</f>
        <v>90613</v>
      </c>
      <c r="C17" s="98">
        <f t="shared" si="11"/>
        <v>53975</v>
      </c>
      <c r="D17" s="99">
        <f t="shared" si="9"/>
        <v>59.5665081169369</v>
      </c>
      <c r="E17" s="98">
        <f t="shared" si="2"/>
        <v>-4383</v>
      </c>
      <c r="F17" s="99">
        <f t="shared" si="3"/>
        <v>-7.51053840090476</v>
      </c>
      <c r="G17" s="98">
        <f t="shared" si="11"/>
        <v>123000</v>
      </c>
      <c r="H17" s="98">
        <f t="shared" si="4"/>
        <v>32387</v>
      </c>
      <c r="I17" s="99">
        <f t="shared" si="5"/>
        <v>35.7421120589761</v>
      </c>
      <c r="J17" s="85">
        <v>21208</v>
      </c>
      <c r="K17" s="87">
        <f>SUM(K18:K29)</f>
        <v>58358</v>
      </c>
      <c r="L17" s="84" t="e">
        <f>SUM(L18:L29)</f>
        <v>#N/A</v>
      </c>
      <c r="M17" s="87"/>
      <c r="N17" s="87"/>
      <c r="O17" s="87"/>
      <c r="Q17" s="89">
        <v>2070701</v>
      </c>
      <c r="R17" s="90" t="s">
        <v>1777</v>
      </c>
      <c r="S17" s="91"/>
    </row>
    <row r="18" ht="18" customHeight="1" spans="1:19">
      <c r="A18" s="75" t="s">
        <v>1778</v>
      </c>
      <c r="B18" s="98"/>
      <c r="C18" s="98"/>
      <c r="D18" s="99">
        <f t="shared" si="9"/>
        <v>0</v>
      </c>
      <c r="E18" s="98">
        <f t="shared" si="2"/>
        <v>-1659</v>
      </c>
      <c r="F18" s="99">
        <f t="shared" si="3"/>
        <v>-100</v>
      </c>
      <c r="G18" s="98">
        <f>24000</f>
        <v>24000</v>
      </c>
      <c r="H18" s="98">
        <f t="shared" si="4"/>
        <v>24000</v>
      </c>
      <c r="I18" s="99">
        <f t="shared" si="5"/>
        <v>0</v>
      </c>
      <c r="J18" s="85">
        <v>2120801</v>
      </c>
      <c r="K18" s="87">
        <v>1659</v>
      </c>
      <c r="L18" s="84">
        <f>VLOOKUP(J18,Q:S,3,0)</f>
        <v>0</v>
      </c>
      <c r="M18" s="87"/>
      <c r="N18" s="87"/>
      <c r="O18" s="87"/>
      <c r="Q18" s="89">
        <v>2070702</v>
      </c>
      <c r="R18" s="90" t="s">
        <v>1779</v>
      </c>
      <c r="S18" s="91"/>
    </row>
    <row r="19" ht="18" customHeight="1" spans="1:19">
      <c r="A19" s="75" t="s">
        <v>1780</v>
      </c>
      <c r="B19" s="98">
        <v>90613</v>
      </c>
      <c r="C19" s="98">
        <v>15694</v>
      </c>
      <c r="D19" s="99">
        <f t="shared" si="9"/>
        <v>17.3198106231998</v>
      </c>
      <c r="E19" s="98">
        <f t="shared" si="2"/>
        <v>-19735</v>
      </c>
      <c r="F19" s="99">
        <f t="shared" si="3"/>
        <v>-55.702955206187</v>
      </c>
      <c r="G19" s="98">
        <v>29000</v>
      </c>
      <c r="H19" s="98">
        <f t="shared" si="4"/>
        <v>-61613</v>
      </c>
      <c r="I19" s="99">
        <f t="shared" si="5"/>
        <v>-67.9957621974772</v>
      </c>
      <c r="J19" s="85">
        <v>2120802</v>
      </c>
      <c r="K19" s="87">
        <v>35429</v>
      </c>
      <c r="L19" s="84">
        <v>17194</v>
      </c>
      <c r="M19" s="87"/>
      <c r="N19" s="87"/>
      <c r="O19" s="87"/>
      <c r="Q19" s="89">
        <v>2070703</v>
      </c>
      <c r="R19" s="90" t="s">
        <v>1781</v>
      </c>
      <c r="S19" s="91"/>
    </row>
    <row r="20" ht="18" customHeight="1" spans="1:19">
      <c r="A20" s="75" t="s">
        <v>1782</v>
      </c>
      <c r="B20" s="98"/>
      <c r="C20" s="98">
        <f>31678+117</f>
        <v>31795</v>
      </c>
      <c r="D20" s="99">
        <f t="shared" si="9"/>
        <v>0</v>
      </c>
      <c r="E20" s="98">
        <f t="shared" si="2"/>
        <v>15165</v>
      </c>
      <c r="F20" s="99">
        <f t="shared" si="3"/>
        <v>91.1906193625977</v>
      </c>
      <c r="G20" s="98">
        <v>70000</v>
      </c>
      <c r="H20" s="98">
        <f t="shared" si="4"/>
        <v>70000</v>
      </c>
      <c r="I20" s="99">
        <f t="shared" si="5"/>
        <v>0</v>
      </c>
      <c r="J20" s="85">
        <v>2120803</v>
      </c>
      <c r="K20" s="87">
        <v>16630</v>
      </c>
      <c r="L20" s="84">
        <v>27768</v>
      </c>
      <c r="M20" s="87"/>
      <c r="N20" s="87"/>
      <c r="O20" s="87"/>
      <c r="Q20" s="89">
        <v>2070704</v>
      </c>
      <c r="R20" s="90" t="s">
        <v>1783</v>
      </c>
      <c r="S20" s="91"/>
    </row>
    <row r="21" ht="18" customHeight="1" spans="1:19">
      <c r="A21" s="75" t="s">
        <v>1784</v>
      </c>
      <c r="B21" s="98"/>
      <c r="C21" s="98">
        <f>401-401</f>
        <v>0</v>
      </c>
      <c r="D21" s="99">
        <f t="shared" si="9"/>
        <v>0</v>
      </c>
      <c r="E21" s="98">
        <f t="shared" si="2"/>
        <v>-1604</v>
      </c>
      <c r="F21" s="99">
        <f t="shared" si="3"/>
        <v>-100</v>
      </c>
      <c r="G21" s="98"/>
      <c r="H21" s="98">
        <f t="shared" si="4"/>
        <v>0</v>
      </c>
      <c r="I21" s="99">
        <f t="shared" si="5"/>
        <v>0</v>
      </c>
      <c r="J21" s="85">
        <v>2120804</v>
      </c>
      <c r="K21" s="87">
        <v>1604</v>
      </c>
      <c r="L21" s="84">
        <f>449-48</f>
        <v>401</v>
      </c>
      <c r="M21" s="87"/>
      <c r="N21" s="87"/>
      <c r="O21" s="87"/>
      <c r="Q21" s="89">
        <v>2070799</v>
      </c>
      <c r="R21" s="90" t="s">
        <v>1785</v>
      </c>
      <c r="S21" s="91"/>
    </row>
    <row r="22" ht="18" customHeight="1" spans="1:19">
      <c r="A22" s="75" t="s">
        <v>1786</v>
      </c>
      <c r="B22" s="98"/>
      <c r="C22" s="98">
        <f>753-3</f>
        <v>750</v>
      </c>
      <c r="D22" s="99">
        <f t="shared" si="9"/>
        <v>0</v>
      </c>
      <c r="E22" s="98">
        <f t="shared" si="2"/>
        <v>-1249</v>
      </c>
      <c r="F22" s="99">
        <f t="shared" si="3"/>
        <v>-62.4812406203102</v>
      </c>
      <c r="G22" s="98"/>
      <c r="H22" s="98">
        <f t="shared" si="4"/>
        <v>0</v>
      </c>
      <c r="I22" s="99">
        <f t="shared" si="5"/>
        <v>0</v>
      </c>
      <c r="J22" s="85">
        <v>2120805</v>
      </c>
      <c r="K22" s="87">
        <v>1999</v>
      </c>
      <c r="L22" s="84">
        <v>753</v>
      </c>
      <c r="M22" s="87"/>
      <c r="N22" s="87"/>
      <c r="O22" s="87"/>
      <c r="Q22" s="89">
        <v>20709</v>
      </c>
      <c r="R22" s="92" t="s">
        <v>1787</v>
      </c>
      <c r="S22" s="91"/>
    </row>
    <row r="23" ht="18" customHeight="1" spans="1:19">
      <c r="A23" s="75" t="s">
        <v>1788</v>
      </c>
      <c r="B23" s="98"/>
      <c r="C23" s="98"/>
      <c r="D23" s="99">
        <f t="shared" si="9"/>
        <v>0</v>
      </c>
      <c r="E23" s="98">
        <f t="shared" si="2"/>
        <v>0</v>
      </c>
      <c r="F23" s="99">
        <f t="shared" si="3"/>
        <v>0</v>
      </c>
      <c r="G23" s="98"/>
      <c r="H23" s="98">
        <f t="shared" si="4"/>
        <v>0</v>
      </c>
      <c r="I23" s="99">
        <f t="shared" si="5"/>
        <v>0</v>
      </c>
      <c r="J23" s="85">
        <v>2120806</v>
      </c>
      <c r="K23" s="87"/>
      <c r="L23" s="84">
        <f>VLOOKUP(J23,Q:S,3,0)</f>
        <v>0</v>
      </c>
      <c r="M23" s="87"/>
      <c r="N23" s="87"/>
      <c r="O23" s="87"/>
      <c r="Q23" s="89">
        <v>2070901</v>
      </c>
      <c r="R23" s="90" t="s">
        <v>1789</v>
      </c>
      <c r="S23" s="91"/>
    </row>
    <row r="24" ht="18" customHeight="1" spans="1:19">
      <c r="A24" s="75" t="s">
        <v>1790</v>
      </c>
      <c r="B24" s="98"/>
      <c r="C24" s="98"/>
      <c r="D24" s="99">
        <f t="shared" si="9"/>
        <v>0</v>
      </c>
      <c r="E24" s="98">
        <f t="shared" si="2"/>
        <v>0</v>
      </c>
      <c r="F24" s="99">
        <f t="shared" si="3"/>
        <v>0</v>
      </c>
      <c r="G24" s="100"/>
      <c r="H24" s="98">
        <f t="shared" si="4"/>
        <v>0</v>
      </c>
      <c r="I24" s="99">
        <f t="shared" si="5"/>
        <v>0</v>
      </c>
      <c r="J24" s="85">
        <v>2120807</v>
      </c>
      <c r="K24" s="87"/>
      <c r="L24" s="84">
        <f>VLOOKUP(J24,Q:S,3,0)</f>
        <v>0</v>
      </c>
      <c r="M24" s="87"/>
      <c r="N24" s="87"/>
      <c r="O24" s="87"/>
      <c r="Q24" s="89">
        <v>2070902</v>
      </c>
      <c r="R24" s="90" t="s">
        <v>1791</v>
      </c>
      <c r="S24" s="91"/>
    </row>
    <row r="25" ht="18" customHeight="1" spans="1:19">
      <c r="A25" s="75" t="s">
        <v>1792</v>
      </c>
      <c r="B25" s="98"/>
      <c r="C25" s="98"/>
      <c r="D25" s="99">
        <f t="shared" si="9"/>
        <v>0</v>
      </c>
      <c r="E25" s="98">
        <f t="shared" si="2"/>
        <v>0</v>
      </c>
      <c r="F25" s="99">
        <f t="shared" si="3"/>
        <v>0</v>
      </c>
      <c r="G25" s="100"/>
      <c r="H25" s="98">
        <f t="shared" si="4"/>
        <v>0</v>
      </c>
      <c r="I25" s="99">
        <f t="shared" si="5"/>
        <v>0</v>
      </c>
      <c r="J25" s="85">
        <v>2120809</v>
      </c>
      <c r="K25" s="87"/>
      <c r="L25" s="84">
        <f>VLOOKUP(J25,Q:S,3,0)</f>
        <v>0</v>
      </c>
      <c r="M25" s="87"/>
      <c r="N25" s="87"/>
      <c r="O25" s="87"/>
      <c r="Q25" s="89">
        <v>2070903</v>
      </c>
      <c r="R25" s="90" t="s">
        <v>1793</v>
      </c>
      <c r="S25" s="91"/>
    </row>
    <row r="26" ht="18" customHeight="1" spans="1:19">
      <c r="A26" s="75" t="s">
        <v>1794</v>
      </c>
      <c r="B26" s="98"/>
      <c r="C26" s="98"/>
      <c r="D26" s="99">
        <f t="shared" si="9"/>
        <v>0</v>
      </c>
      <c r="E26" s="98">
        <f t="shared" si="2"/>
        <v>0</v>
      </c>
      <c r="F26" s="99">
        <f t="shared" si="3"/>
        <v>0</v>
      </c>
      <c r="G26" s="100"/>
      <c r="H26" s="98">
        <f t="shared" si="4"/>
        <v>0</v>
      </c>
      <c r="I26" s="99">
        <f t="shared" si="5"/>
        <v>0</v>
      </c>
      <c r="J26" s="85">
        <v>2120810</v>
      </c>
      <c r="K26" s="87"/>
      <c r="L26" s="84">
        <f>VLOOKUP(J26,Q:S,3,0)</f>
        <v>0</v>
      </c>
      <c r="M26" s="87"/>
      <c r="N26" s="87"/>
      <c r="O26" s="87"/>
      <c r="Q26" s="89">
        <v>2070904</v>
      </c>
      <c r="R26" s="90" t="s">
        <v>1795</v>
      </c>
      <c r="S26" s="91"/>
    </row>
    <row r="27" ht="18" customHeight="1" spans="1:19">
      <c r="A27" s="75" t="s">
        <v>1796</v>
      </c>
      <c r="B27" s="98"/>
      <c r="C27" s="98"/>
      <c r="D27" s="99">
        <f t="shared" si="9"/>
        <v>0</v>
      </c>
      <c r="E27" s="98">
        <f t="shared" si="2"/>
        <v>0</v>
      </c>
      <c r="F27" s="99">
        <f t="shared" si="3"/>
        <v>0</v>
      </c>
      <c r="G27" s="100"/>
      <c r="H27" s="98">
        <f t="shared" si="4"/>
        <v>0</v>
      </c>
      <c r="I27" s="99">
        <f t="shared" si="5"/>
        <v>0</v>
      </c>
      <c r="J27" s="85">
        <v>2120811</v>
      </c>
      <c r="K27" s="87"/>
      <c r="L27" s="84" t="e">
        <f>VLOOKUP(J27,Q:S,3,0)</f>
        <v>#N/A</v>
      </c>
      <c r="M27" s="87"/>
      <c r="N27" s="87"/>
      <c r="O27" s="87"/>
      <c r="Q27" s="89">
        <v>2070999</v>
      </c>
      <c r="R27" s="90" t="s">
        <v>1797</v>
      </c>
      <c r="S27" s="91"/>
    </row>
    <row r="28" ht="18" customHeight="1" spans="1:19">
      <c r="A28" s="75" t="s">
        <v>1798</v>
      </c>
      <c r="B28" s="98"/>
      <c r="C28" s="98"/>
      <c r="D28" s="99">
        <f t="shared" si="9"/>
        <v>0</v>
      </c>
      <c r="E28" s="98">
        <f t="shared" si="2"/>
        <v>0</v>
      </c>
      <c r="F28" s="99">
        <f t="shared" si="3"/>
        <v>0</v>
      </c>
      <c r="G28" s="100"/>
      <c r="H28" s="98">
        <f t="shared" si="4"/>
        <v>0</v>
      </c>
      <c r="I28" s="99">
        <f t="shared" si="5"/>
        <v>0</v>
      </c>
      <c r="J28" s="85">
        <v>2120813</v>
      </c>
      <c r="K28" s="87"/>
      <c r="L28" s="84" t="e">
        <f>VLOOKUP(J28,Q:S,3,0)</f>
        <v>#N/A</v>
      </c>
      <c r="M28" s="87"/>
      <c r="N28" s="87"/>
      <c r="O28" s="87"/>
      <c r="Q28" s="89">
        <v>20710</v>
      </c>
      <c r="R28" s="92" t="s">
        <v>1799</v>
      </c>
      <c r="S28" s="91"/>
    </row>
    <row r="29" ht="18" customHeight="1" spans="1:19">
      <c r="A29" s="75" t="s">
        <v>1800</v>
      </c>
      <c r="B29" s="98"/>
      <c r="C29" s="98">
        <f>6857-980-141</f>
        <v>5736</v>
      </c>
      <c r="D29" s="99">
        <f t="shared" si="9"/>
        <v>0</v>
      </c>
      <c r="E29" s="98">
        <f t="shared" si="2"/>
        <v>4699</v>
      </c>
      <c r="F29" s="99">
        <f t="shared" si="3"/>
        <v>453.134040501446</v>
      </c>
      <c r="G29" s="98"/>
      <c r="H29" s="98">
        <f t="shared" si="4"/>
        <v>0</v>
      </c>
      <c r="I29" s="99">
        <f t="shared" si="5"/>
        <v>0</v>
      </c>
      <c r="J29" s="85">
        <v>2120899</v>
      </c>
      <c r="K29" s="87">
        <v>1037</v>
      </c>
      <c r="L29" s="84">
        <f>6903+578</f>
        <v>7481</v>
      </c>
      <c r="M29" s="87"/>
      <c r="N29" s="87"/>
      <c r="O29" s="87"/>
      <c r="Q29" s="89">
        <v>2071001</v>
      </c>
      <c r="R29" s="90" t="s">
        <v>1801</v>
      </c>
      <c r="S29" s="91"/>
    </row>
    <row r="30" ht="18" customHeight="1" spans="1:19">
      <c r="A30" s="75" t="s">
        <v>1802</v>
      </c>
      <c r="B30" s="98">
        <f t="shared" ref="B30:G30" si="12">SUM(B31:B33)</f>
        <v>0</v>
      </c>
      <c r="C30" s="98">
        <f t="shared" si="12"/>
        <v>0</v>
      </c>
      <c r="D30" s="99">
        <f t="shared" si="9"/>
        <v>0</v>
      </c>
      <c r="E30" s="98">
        <f t="shared" si="2"/>
        <v>0</v>
      </c>
      <c r="F30" s="99">
        <f t="shared" si="3"/>
        <v>0</v>
      </c>
      <c r="G30" s="98">
        <f t="shared" si="12"/>
        <v>0</v>
      </c>
      <c r="H30" s="98">
        <f t="shared" si="4"/>
        <v>0</v>
      </c>
      <c r="I30" s="99">
        <f t="shared" si="5"/>
        <v>0</v>
      </c>
      <c r="J30" s="85">
        <v>21210</v>
      </c>
      <c r="K30" s="87"/>
      <c r="L30" s="84" t="e">
        <f>VLOOKUP(J30,Q:S,3,0)</f>
        <v>#N/A</v>
      </c>
      <c r="M30" s="87"/>
      <c r="N30" s="87"/>
      <c r="O30" s="87"/>
      <c r="Q30" s="89">
        <v>2071099</v>
      </c>
      <c r="R30" s="90" t="s">
        <v>1803</v>
      </c>
      <c r="S30" s="91"/>
    </row>
    <row r="31" ht="18" customHeight="1" spans="1:19">
      <c r="A31" s="75" t="s">
        <v>1778</v>
      </c>
      <c r="B31" s="98"/>
      <c r="C31" s="98"/>
      <c r="D31" s="99">
        <f t="shared" si="9"/>
        <v>0</v>
      </c>
      <c r="E31" s="98">
        <f t="shared" si="2"/>
        <v>0</v>
      </c>
      <c r="F31" s="99">
        <f t="shared" si="3"/>
        <v>0</v>
      </c>
      <c r="G31" s="98"/>
      <c r="H31" s="98">
        <f t="shared" si="4"/>
        <v>0</v>
      </c>
      <c r="I31" s="99">
        <f t="shared" si="5"/>
        <v>0</v>
      </c>
      <c r="J31" s="85">
        <v>2121001</v>
      </c>
      <c r="K31" s="87"/>
      <c r="L31" s="84" t="e">
        <f>VLOOKUP(J31,Q:S,3,0)</f>
        <v>#N/A</v>
      </c>
      <c r="M31" s="87"/>
      <c r="N31" s="87"/>
      <c r="O31" s="87"/>
      <c r="Q31" s="89">
        <v>208</v>
      </c>
      <c r="R31" s="92" t="s">
        <v>1804</v>
      </c>
      <c r="S31" s="91"/>
    </row>
    <row r="32" ht="18" customHeight="1" spans="1:19">
      <c r="A32" s="75" t="s">
        <v>1780</v>
      </c>
      <c r="B32" s="98"/>
      <c r="C32" s="98"/>
      <c r="D32" s="99">
        <f t="shared" si="9"/>
        <v>0</v>
      </c>
      <c r="E32" s="98">
        <f t="shared" si="2"/>
        <v>0</v>
      </c>
      <c r="F32" s="99">
        <f t="shared" si="3"/>
        <v>0</v>
      </c>
      <c r="G32" s="98"/>
      <c r="H32" s="98">
        <f t="shared" si="4"/>
        <v>0</v>
      </c>
      <c r="I32" s="99">
        <f t="shared" si="5"/>
        <v>0</v>
      </c>
      <c r="J32" s="85">
        <v>2121002</v>
      </c>
      <c r="K32" s="87"/>
      <c r="L32" s="84" t="e">
        <f>VLOOKUP(J32,Q:S,3,0)</f>
        <v>#N/A</v>
      </c>
      <c r="M32" s="87"/>
      <c r="N32" s="87"/>
      <c r="O32" s="87"/>
      <c r="Q32" s="89">
        <v>20822</v>
      </c>
      <c r="R32" s="92" t="s">
        <v>1805</v>
      </c>
      <c r="S32" s="91"/>
    </row>
    <row r="33" ht="18" customHeight="1" spans="1:19">
      <c r="A33" s="75" t="s">
        <v>1806</v>
      </c>
      <c r="B33" s="98"/>
      <c r="C33" s="98"/>
      <c r="D33" s="99">
        <f t="shared" si="9"/>
        <v>0</v>
      </c>
      <c r="E33" s="98">
        <f t="shared" si="2"/>
        <v>0</v>
      </c>
      <c r="F33" s="99">
        <f t="shared" si="3"/>
        <v>0</v>
      </c>
      <c r="G33" s="98"/>
      <c r="H33" s="98">
        <f t="shared" si="4"/>
        <v>0</v>
      </c>
      <c r="I33" s="99">
        <f t="shared" si="5"/>
        <v>0</v>
      </c>
      <c r="J33" s="85">
        <v>2121099</v>
      </c>
      <c r="K33" s="87"/>
      <c r="L33" s="84" t="e">
        <f>VLOOKUP(J33,Q:S,3,0)</f>
        <v>#N/A</v>
      </c>
      <c r="M33" s="87"/>
      <c r="N33" s="87"/>
      <c r="O33" s="87"/>
      <c r="Q33" s="89">
        <v>2082201</v>
      </c>
      <c r="R33" s="90" t="s">
        <v>1807</v>
      </c>
      <c r="S33" s="91"/>
    </row>
    <row r="34" s="67" customFormat="1" ht="18" customHeight="1" spans="1:19">
      <c r="A34" s="75" t="s">
        <v>1808</v>
      </c>
      <c r="B34" s="98"/>
      <c r="C34" s="98">
        <v>13</v>
      </c>
      <c r="D34" s="99">
        <f t="shared" si="9"/>
        <v>0</v>
      </c>
      <c r="E34" s="98">
        <f t="shared" si="2"/>
        <v>-44</v>
      </c>
      <c r="F34" s="99">
        <f t="shared" si="3"/>
        <v>-77.1929824561403</v>
      </c>
      <c r="G34" s="98"/>
      <c r="H34" s="98">
        <f t="shared" si="4"/>
        <v>0</v>
      </c>
      <c r="I34" s="99">
        <f t="shared" si="5"/>
        <v>0</v>
      </c>
      <c r="J34" s="85">
        <v>21211</v>
      </c>
      <c r="K34" s="87">
        <v>57</v>
      </c>
      <c r="L34" s="84">
        <v>13</v>
      </c>
      <c r="M34" s="87"/>
      <c r="N34" s="87"/>
      <c r="O34" s="87"/>
      <c r="Q34" s="89">
        <v>2082202</v>
      </c>
      <c r="R34" s="90" t="s">
        <v>1809</v>
      </c>
      <c r="S34" s="91"/>
    </row>
    <row r="35" ht="18" customHeight="1" spans="1:19">
      <c r="A35" s="75" t="s">
        <v>1810</v>
      </c>
      <c r="B35" s="98">
        <f t="shared" ref="B35:G35" si="13">SUM(B36:B40)</f>
        <v>4636</v>
      </c>
      <c r="C35" s="98">
        <f t="shared" si="13"/>
        <v>3463</v>
      </c>
      <c r="D35" s="99">
        <f t="shared" si="13"/>
        <v>0</v>
      </c>
      <c r="E35" s="98">
        <f t="shared" si="2"/>
        <v>-518</v>
      </c>
      <c r="F35" s="99">
        <f t="shared" si="3"/>
        <v>-13.0118060788747</v>
      </c>
      <c r="G35" s="98">
        <f t="shared" si="13"/>
        <v>2500</v>
      </c>
      <c r="H35" s="98">
        <f t="shared" si="4"/>
        <v>-2136</v>
      </c>
      <c r="I35" s="99">
        <f t="shared" si="5"/>
        <v>-46.0742018981881</v>
      </c>
      <c r="J35" s="85">
        <v>21213</v>
      </c>
      <c r="K35" s="87">
        <f>SUM(K36:K40)</f>
        <v>3981</v>
      </c>
      <c r="L35" s="84">
        <f>SUM(L36:L40)</f>
        <v>3466</v>
      </c>
      <c r="M35" s="87"/>
      <c r="N35" s="87"/>
      <c r="O35" s="87"/>
      <c r="Q35" s="89">
        <v>2082299</v>
      </c>
      <c r="R35" s="90" t="s">
        <v>1811</v>
      </c>
      <c r="S35" s="91"/>
    </row>
    <row r="36" ht="18" customHeight="1" spans="1:19">
      <c r="A36" s="75" t="s">
        <v>1812</v>
      </c>
      <c r="B36" s="98">
        <v>3701</v>
      </c>
      <c r="C36" s="98">
        <v>2723</v>
      </c>
      <c r="D36" s="99"/>
      <c r="E36" s="98">
        <f t="shared" si="2"/>
        <v>22</v>
      </c>
      <c r="F36" s="99">
        <f t="shared" si="3"/>
        <v>0.814513143280271</v>
      </c>
      <c r="G36" s="98">
        <v>2500</v>
      </c>
      <c r="H36" s="98">
        <f t="shared" si="4"/>
        <v>-1201</v>
      </c>
      <c r="I36" s="99">
        <f t="shared" si="5"/>
        <v>-32.4506890029722</v>
      </c>
      <c r="J36" s="85">
        <v>2121301</v>
      </c>
      <c r="K36" s="87">
        <v>2701</v>
      </c>
      <c r="L36" s="84">
        <v>2727</v>
      </c>
      <c r="M36" s="87"/>
      <c r="N36" s="87"/>
      <c r="O36" s="87"/>
      <c r="Q36" s="89">
        <v>20823</v>
      </c>
      <c r="R36" s="92" t="s">
        <v>1813</v>
      </c>
      <c r="S36" s="91"/>
    </row>
    <row r="37" ht="18" customHeight="1" spans="1:19">
      <c r="A37" s="75" t="s">
        <v>1814</v>
      </c>
      <c r="B37" s="98">
        <v>935</v>
      </c>
      <c r="C37" s="98">
        <v>567</v>
      </c>
      <c r="D37" s="99"/>
      <c r="E37" s="98">
        <f t="shared" si="2"/>
        <v>-713</v>
      </c>
      <c r="F37" s="99">
        <f t="shared" si="3"/>
        <v>-55.703125</v>
      </c>
      <c r="G37" s="98"/>
      <c r="H37" s="98">
        <f t="shared" si="4"/>
        <v>-935</v>
      </c>
      <c r="I37" s="99">
        <f t="shared" si="5"/>
        <v>-100</v>
      </c>
      <c r="J37" s="85">
        <v>2121302</v>
      </c>
      <c r="K37" s="87">
        <v>1280</v>
      </c>
      <c r="L37" s="84">
        <f>553+13</f>
        <v>566</v>
      </c>
      <c r="M37" s="87"/>
      <c r="N37" s="87"/>
      <c r="O37" s="87"/>
      <c r="Q37" s="89">
        <v>2082301</v>
      </c>
      <c r="R37" s="90" t="s">
        <v>1807</v>
      </c>
      <c r="S37" s="91"/>
    </row>
    <row r="38" ht="18" customHeight="1" spans="1:19">
      <c r="A38" s="75" t="s">
        <v>1815</v>
      </c>
      <c r="B38" s="98"/>
      <c r="C38" s="98"/>
      <c r="D38" s="99">
        <f t="shared" ref="D38:D64" si="14">IF(B38&lt;&gt;0,C38/B38*100,0)</f>
        <v>0</v>
      </c>
      <c r="E38" s="98">
        <f t="shared" si="2"/>
        <v>0</v>
      </c>
      <c r="F38" s="99">
        <f t="shared" si="3"/>
        <v>0</v>
      </c>
      <c r="G38" s="98"/>
      <c r="H38" s="98">
        <f t="shared" si="4"/>
        <v>0</v>
      </c>
      <c r="I38" s="99">
        <f t="shared" si="5"/>
        <v>0</v>
      </c>
      <c r="J38" s="85">
        <v>2121303</v>
      </c>
      <c r="K38" s="87"/>
      <c r="L38" s="84">
        <f>VLOOKUP(J38,Q:S,3,0)</f>
        <v>0</v>
      </c>
      <c r="M38" s="87"/>
      <c r="N38" s="87"/>
      <c r="O38" s="87"/>
      <c r="Q38" s="89">
        <v>2082302</v>
      </c>
      <c r="R38" s="90" t="s">
        <v>1809</v>
      </c>
      <c r="S38" s="91"/>
    </row>
    <row r="39" s="67" customFormat="1" ht="18" customHeight="1" spans="1:19">
      <c r="A39" s="75" t="s">
        <v>1816</v>
      </c>
      <c r="B39" s="98"/>
      <c r="C39" s="98"/>
      <c r="D39" s="99">
        <f t="shared" si="14"/>
        <v>0</v>
      </c>
      <c r="E39" s="98">
        <f t="shared" si="2"/>
        <v>0</v>
      </c>
      <c r="F39" s="99">
        <f t="shared" si="3"/>
        <v>0</v>
      </c>
      <c r="G39" s="98"/>
      <c r="H39" s="98">
        <f t="shared" si="4"/>
        <v>0</v>
      </c>
      <c r="I39" s="99">
        <f t="shared" si="5"/>
        <v>0</v>
      </c>
      <c r="J39" s="85">
        <v>2121304</v>
      </c>
      <c r="K39" s="87"/>
      <c r="L39" s="84">
        <f>VLOOKUP(J39,Q:S,3,0)</f>
        <v>0</v>
      </c>
      <c r="M39" s="87"/>
      <c r="N39" s="87"/>
      <c r="O39" s="87"/>
      <c r="Q39" s="89">
        <v>2082399</v>
      </c>
      <c r="R39" s="90" t="s">
        <v>1817</v>
      </c>
      <c r="S39" s="91"/>
    </row>
    <row r="40" ht="18" customHeight="1" spans="1:19">
      <c r="A40" s="75" t="s">
        <v>1818</v>
      </c>
      <c r="B40" s="98"/>
      <c r="C40" s="98">
        <v>173</v>
      </c>
      <c r="D40" s="99">
        <f t="shared" si="14"/>
        <v>0</v>
      </c>
      <c r="E40" s="98">
        <f t="shared" si="2"/>
        <v>173</v>
      </c>
      <c r="F40" s="99">
        <f t="shared" si="3"/>
        <v>0</v>
      </c>
      <c r="G40" s="98"/>
      <c r="H40" s="98">
        <f t="shared" si="4"/>
        <v>0</v>
      </c>
      <c r="I40" s="99">
        <f t="shared" si="5"/>
        <v>0</v>
      </c>
      <c r="J40" s="85">
        <v>2121399</v>
      </c>
      <c r="K40" s="87"/>
      <c r="L40" s="84">
        <v>173</v>
      </c>
      <c r="M40" s="87"/>
      <c r="N40" s="87"/>
      <c r="O40" s="87"/>
      <c r="Q40" s="89">
        <v>20829</v>
      </c>
      <c r="R40" s="92" t="s">
        <v>1819</v>
      </c>
      <c r="S40" s="91"/>
    </row>
    <row r="41" ht="18" customHeight="1" spans="1:19">
      <c r="A41" s="75" t="s">
        <v>1820</v>
      </c>
      <c r="B41" s="98">
        <f t="shared" ref="B41:G41" si="15">SUM(B42:B44)</f>
        <v>0</v>
      </c>
      <c r="C41" s="98">
        <f t="shared" si="15"/>
        <v>0</v>
      </c>
      <c r="D41" s="99">
        <f t="shared" si="14"/>
        <v>0</v>
      </c>
      <c r="E41" s="98">
        <f t="shared" si="2"/>
        <v>0</v>
      </c>
      <c r="F41" s="99">
        <f t="shared" si="3"/>
        <v>0</v>
      </c>
      <c r="G41" s="98">
        <f t="shared" si="15"/>
        <v>0</v>
      </c>
      <c r="H41" s="98">
        <f t="shared" si="4"/>
        <v>0</v>
      </c>
      <c r="I41" s="99">
        <f t="shared" si="5"/>
        <v>0</v>
      </c>
      <c r="J41" s="85">
        <v>21214</v>
      </c>
      <c r="K41" s="87"/>
      <c r="L41" s="84">
        <f>VLOOKUP(J41,Q:S,3,0)</f>
        <v>0</v>
      </c>
      <c r="M41" s="87"/>
      <c r="N41" s="87"/>
      <c r="O41" s="87"/>
      <c r="Q41" s="89">
        <v>2082901</v>
      </c>
      <c r="R41" s="90" t="s">
        <v>1809</v>
      </c>
      <c r="S41" s="91"/>
    </row>
    <row r="42" s="67" customFormat="1" ht="18" customHeight="1" spans="1:19">
      <c r="A42" s="75" t="s">
        <v>1821</v>
      </c>
      <c r="B42" s="98"/>
      <c r="C42" s="98"/>
      <c r="D42" s="99">
        <f t="shared" si="14"/>
        <v>0</v>
      </c>
      <c r="E42" s="98">
        <f t="shared" si="2"/>
        <v>0</v>
      </c>
      <c r="F42" s="99">
        <f t="shared" si="3"/>
        <v>0</v>
      </c>
      <c r="G42" s="98"/>
      <c r="H42" s="98">
        <f t="shared" si="4"/>
        <v>0</v>
      </c>
      <c r="I42" s="99">
        <f t="shared" si="5"/>
        <v>0</v>
      </c>
      <c r="J42" s="85">
        <v>2121401</v>
      </c>
      <c r="K42" s="87"/>
      <c r="L42" s="84">
        <f>VLOOKUP(J42,Q:S,3,0)</f>
        <v>0</v>
      </c>
      <c r="M42" s="87"/>
      <c r="N42" s="87"/>
      <c r="O42" s="87"/>
      <c r="Q42" s="89">
        <v>2082999</v>
      </c>
      <c r="R42" s="90" t="s">
        <v>1822</v>
      </c>
      <c r="S42" s="91"/>
    </row>
    <row r="43" ht="18" customHeight="1" spans="1:19">
      <c r="A43" s="75" t="s">
        <v>1823</v>
      </c>
      <c r="B43" s="98"/>
      <c r="C43" s="98"/>
      <c r="D43" s="99">
        <f t="shared" si="14"/>
        <v>0</v>
      </c>
      <c r="E43" s="98">
        <f t="shared" si="2"/>
        <v>0</v>
      </c>
      <c r="F43" s="99">
        <f t="shared" si="3"/>
        <v>0</v>
      </c>
      <c r="G43" s="98"/>
      <c r="H43" s="98">
        <f t="shared" si="4"/>
        <v>0</v>
      </c>
      <c r="I43" s="99">
        <f t="shared" si="5"/>
        <v>0</v>
      </c>
      <c r="J43" s="85">
        <v>2121402</v>
      </c>
      <c r="K43" s="87"/>
      <c r="L43" s="84">
        <f>VLOOKUP(J43,Q:S,3,0)</f>
        <v>0</v>
      </c>
      <c r="M43" s="87"/>
      <c r="N43" s="87"/>
      <c r="O43" s="87"/>
      <c r="Q43" s="89">
        <v>211</v>
      </c>
      <c r="R43" s="92" t="s">
        <v>1824</v>
      </c>
      <c r="S43" s="91"/>
    </row>
    <row r="44" ht="18" customHeight="1" spans="1:19">
      <c r="A44" s="75" t="s">
        <v>1825</v>
      </c>
      <c r="B44" s="98"/>
      <c r="C44" s="98"/>
      <c r="D44" s="99">
        <f t="shared" si="14"/>
        <v>0</v>
      </c>
      <c r="E44" s="98">
        <f t="shared" si="2"/>
        <v>0</v>
      </c>
      <c r="F44" s="99">
        <f t="shared" si="3"/>
        <v>0</v>
      </c>
      <c r="G44" s="98"/>
      <c r="H44" s="98">
        <f t="shared" si="4"/>
        <v>0</v>
      </c>
      <c r="I44" s="99">
        <f t="shared" si="5"/>
        <v>0</v>
      </c>
      <c r="J44" s="85">
        <v>2121499</v>
      </c>
      <c r="K44" s="87"/>
      <c r="L44" s="84">
        <f>VLOOKUP(J44,Q:S,3,0)</f>
        <v>0</v>
      </c>
      <c r="M44" s="87"/>
      <c r="N44" s="87"/>
      <c r="O44" s="87"/>
      <c r="Q44" s="89">
        <v>21160</v>
      </c>
      <c r="R44" s="92" t="s">
        <v>1826</v>
      </c>
      <c r="S44" s="91"/>
    </row>
    <row r="45" s="67" customFormat="1" ht="18" customHeight="1" spans="1:19">
      <c r="A45" s="75" t="s">
        <v>1827</v>
      </c>
      <c r="B45" s="98">
        <f t="shared" ref="B45:G45" si="16">SUM(B46:B48)</f>
        <v>0</v>
      </c>
      <c r="C45" s="98">
        <f t="shared" si="16"/>
        <v>0</v>
      </c>
      <c r="D45" s="99">
        <f t="shared" si="14"/>
        <v>0</v>
      </c>
      <c r="E45" s="98">
        <f t="shared" si="2"/>
        <v>0</v>
      </c>
      <c r="F45" s="99">
        <f t="shared" si="3"/>
        <v>0</v>
      </c>
      <c r="G45" s="98">
        <f t="shared" si="16"/>
        <v>0</v>
      </c>
      <c r="H45" s="98">
        <f t="shared" si="4"/>
        <v>0</v>
      </c>
      <c r="I45" s="99">
        <f t="shared" si="5"/>
        <v>0</v>
      </c>
      <c r="J45" s="85">
        <v>21215</v>
      </c>
      <c r="K45" s="87"/>
      <c r="L45" s="84">
        <f>VLOOKUP(J45,Q:S,3,0)</f>
        <v>0</v>
      </c>
      <c r="M45" s="87"/>
      <c r="N45" s="87"/>
      <c r="O45" s="87"/>
      <c r="Q45" s="89">
        <v>2116001</v>
      </c>
      <c r="R45" s="90" t="s">
        <v>1828</v>
      </c>
      <c r="S45" s="91"/>
    </row>
    <row r="46" ht="18" customHeight="1" spans="1:19">
      <c r="A46" s="75" t="s">
        <v>1778</v>
      </c>
      <c r="B46" s="98"/>
      <c r="C46" s="98"/>
      <c r="D46" s="99">
        <f t="shared" si="14"/>
        <v>0</v>
      </c>
      <c r="E46" s="98">
        <f t="shared" si="2"/>
        <v>0</v>
      </c>
      <c r="F46" s="99">
        <f t="shared" si="3"/>
        <v>0</v>
      </c>
      <c r="G46" s="98"/>
      <c r="H46" s="98">
        <f t="shared" si="4"/>
        <v>0</v>
      </c>
      <c r="I46" s="99">
        <f t="shared" si="5"/>
        <v>0</v>
      </c>
      <c r="J46" s="85">
        <v>2121501</v>
      </c>
      <c r="K46" s="87"/>
      <c r="L46" s="84">
        <f>VLOOKUP(J46,Q:S,3,0)</f>
        <v>0</v>
      </c>
      <c r="M46" s="87"/>
      <c r="N46" s="87"/>
      <c r="O46" s="87"/>
      <c r="Q46" s="89">
        <v>2116002</v>
      </c>
      <c r="R46" s="90" t="s">
        <v>1829</v>
      </c>
      <c r="S46" s="91"/>
    </row>
    <row r="47" ht="18" customHeight="1" spans="1:19">
      <c r="A47" s="75" t="s">
        <v>1780</v>
      </c>
      <c r="B47" s="98"/>
      <c r="C47" s="98"/>
      <c r="D47" s="99">
        <f t="shared" si="14"/>
        <v>0</v>
      </c>
      <c r="E47" s="98">
        <f t="shared" si="2"/>
        <v>0</v>
      </c>
      <c r="F47" s="99">
        <f t="shared" si="3"/>
        <v>0</v>
      </c>
      <c r="G47" s="98"/>
      <c r="H47" s="98">
        <f t="shared" si="4"/>
        <v>0</v>
      </c>
      <c r="I47" s="99">
        <f t="shared" si="5"/>
        <v>0</v>
      </c>
      <c r="J47" s="85">
        <v>2121502</v>
      </c>
      <c r="K47" s="87"/>
      <c r="L47" s="84">
        <f>VLOOKUP(J47,Q:S,3,0)</f>
        <v>0</v>
      </c>
      <c r="M47" s="87"/>
      <c r="N47" s="87"/>
      <c r="O47" s="87"/>
      <c r="Q47" s="89">
        <v>2116003</v>
      </c>
      <c r="R47" s="90" t="s">
        <v>1830</v>
      </c>
      <c r="S47" s="91"/>
    </row>
    <row r="48" ht="18" customHeight="1" spans="1:19">
      <c r="A48" s="75" t="s">
        <v>1831</v>
      </c>
      <c r="B48" s="98"/>
      <c r="C48" s="98"/>
      <c r="D48" s="99">
        <f t="shared" si="14"/>
        <v>0</v>
      </c>
      <c r="E48" s="98">
        <f t="shared" si="2"/>
        <v>0</v>
      </c>
      <c r="F48" s="99">
        <f t="shared" si="3"/>
        <v>0</v>
      </c>
      <c r="G48" s="98"/>
      <c r="H48" s="98">
        <f t="shared" si="4"/>
        <v>0</v>
      </c>
      <c r="I48" s="99">
        <f t="shared" si="5"/>
        <v>0</v>
      </c>
      <c r="J48" s="85">
        <v>2121599</v>
      </c>
      <c r="K48" s="87"/>
      <c r="L48" s="84">
        <f>VLOOKUP(J48,Q:S,3,0)</f>
        <v>0</v>
      </c>
      <c r="M48" s="87"/>
      <c r="N48" s="87"/>
      <c r="O48" s="87"/>
      <c r="Q48" s="89">
        <v>2116099</v>
      </c>
      <c r="R48" s="90" t="s">
        <v>1832</v>
      </c>
      <c r="S48" s="91"/>
    </row>
    <row r="49" ht="18" customHeight="1" spans="1:19">
      <c r="A49" s="97" t="s">
        <v>1833</v>
      </c>
      <c r="B49" s="95">
        <f t="shared" ref="B49:G49" si="17">B50</f>
        <v>0</v>
      </c>
      <c r="C49" s="95">
        <f t="shared" si="17"/>
        <v>0</v>
      </c>
      <c r="D49" s="96">
        <f t="shared" si="14"/>
        <v>0</v>
      </c>
      <c r="E49" s="95">
        <f t="shared" si="2"/>
        <v>0</v>
      </c>
      <c r="F49" s="96">
        <f t="shared" si="3"/>
        <v>0</v>
      </c>
      <c r="G49" s="95">
        <f t="shared" si="17"/>
        <v>0</v>
      </c>
      <c r="H49" s="95">
        <f t="shared" si="4"/>
        <v>0</v>
      </c>
      <c r="I49" s="96">
        <f t="shared" si="5"/>
        <v>0</v>
      </c>
      <c r="J49" s="82">
        <v>213</v>
      </c>
      <c r="K49" s="84"/>
      <c r="L49" s="84">
        <f>VLOOKUP(J49,Q:S,3,0)</f>
        <v>0</v>
      </c>
      <c r="M49" s="84"/>
      <c r="N49" s="84"/>
      <c r="O49" s="84"/>
      <c r="Q49" s="89">
        <v>21161</v>
      </c>
      <c r="R49" s="92" t="s">
        <v>1834</v>
      </c>
      <c r="S49" s="91"/>
    </row>
    <row r="50" ht="18" customHeight="1" spans="1:19">
      <c r="A50" s="75" t="s">
        <v>1835</v>
      </c>
      <c r="B50" s="98"/>
      <c r="C50" s="98"/>
      <c r="D50" s="99">
        <f t="shared" si="14"/>
        <v>0</v>
      </c>
      <c r="E50" s="98">
        <f t="shared" si="2"/>
        <v>0</v>
      </c>
      <c r="F50" s="99">
        <f t="shared" si="3"/>
        <v>0</v>
      </c>
      <c r="G50" s="100"/>
      <c r="H50" s="98">
        <f t="shared" si="4"/>
        <v>0</v>
      </c>
      <c r="I50" s="99">
        <f t="shared" si="5"/>
        <v>0</v>
      </c>
      <c r="J50" s="85">
        <v>21369</v>
      </c>
      <c r="K50" s="87"/>
      <c r="L50" s="84">
        <f>VLOOKUP(J50,Q:S,3,0)</f>
        <v>0</v>
      </c>
      <c r="M50" s="87"/>
      <c r="N50" s="87"/>
      <c r="O50" s="87"/>
      <c r="Q50" s="89">
        <v>2116101</v>
      </c>
      <c r="R50" s="90" t="s">
        <v>1836</v>
      </c>
      <c r="S50" s="91"/>
    </row>
    <row r="51" ht="18" customHeight="1" spans="1:19">
      <c r="A51" s="97" t="s">
        <v>1837</v>
      </c>
      <c r="B51" s="95">
        <f t="shared" ref="B51:G51" si="18">B52</f>
        <v>0</v>
      </c>
      <c r="C51" s="95">
        <f t="shared" si="18"/>
        <v>0</v>
      </c>
      <c r="D51" s="96">
        <f t="shared" si="14"/>
        <v>0</v>
      </c>
      <c r="E51" s="95">
        <f t="shared" si="2"/>
        <v>0</v>
      </c>
      <c r="F51" s="96">
        <f t="shared" si="3"/>
        <v>0</v>
      </c>
      <c r="G51" s="95">
        <f t="shared" si="18"/>
        <v>0</v>
      </c>
      <c r="H51" s="95">
        <f t="shared" si="4"/>
        <v>0</v>
      </c>
      <c r="I51" s="96">
        <f t="shared" si="5"/>
        <v>0</v>
      </c>
      <c r="J51" s="82">
        <v>214</v>
      </c>
      <c r="K51" s="84"/>
      <c r="L51" s="84">
        <f>VLOOKUP(J51,Q:S,3,0)</f>
        <v>0</v>
      </c>
      <c r="M51" s="84"/>
      <c r="N51" s="84"/>
      <c r="O51" s="84"/>
      <c r="Q51" s="89">
        <v>2116102</v>
      </c>
      <c r="R51" s="90" t="s">
        <v>1838</v>
      </c>
      <c r="S51" s="91"/>
    </row>
    <row r="52" ht="18" customHeight="1" spans="1:19">
      <c r="A52" s="75" t="s">
        <v>1839</v>
      </c>
      <c r="B52" s="98"/>
      <c r="C52" s="98"/>
      <c r="D52" s="99">
        <f t="shared" si="14"/>
        <v>0</v>
      </c>
      <c r="E52" s="98">
        <f t="shared" si="2"/>
        <v>0</v>
      </c>
      <c r="F52" s="99">
        <f t="shared" si="3"/>
        <v>0</v>
      </c>
      <c r="G52" s="100"/>
      <c r="H52" s="98">
        <f t="shared" si="4"/>
        <v>0</v>
      </c>
      <c r="I52" s="99">
        <f t="shared" si="5"/>
        <v>0</v>
      </c>
      <c r="J52" s="105" t="s">
        <v>1840</v>
      </c>
      <c r="K52" s="87"/>
      <c r="L52" s="84"/>
      <c r="M52" s="87"/>
      <c r="N52" s="87"/>
      <c r="O52" s="87"/>
      <c r="Q52" s="89">
        <v>2116103</v>
      </c>
      <c r="R52" s="90" t="s">
        <v>1841</v>
      </c>
      <c r="S52" s="91"/>
    </row>
    <row r="53" ht="18" customHeight="1" spans="1:19">
      <c r="A53" s="97" t="s">
        <v>1842</v>
      </c>
      <c r="B53" s="95">
        <f t="shared" ref="B53:G53" si="19">SUM(B54:B56)</f>
        <v>0</v>
      </c>
      <c r="C53" s="95">
        <f t="shared" si="19"/>
        <v>64104</v>
      </c>
      <c r="D53" s="96">
        <f t="shared" si="14"/>
        <v>0</v>
      </c>
      <c r="E53" s="95">
        <f t="shared" si="2"/>
        <v>32088</v>
      </c>
      <c r="F53" s="96">
        <f t="shared" si="3"/>
        <v>100.224887556222</v>
      </c>
      <c r="G53" s="95">
        <f t="shared" si="19"/>
        <v>0</v>
      </c>
      <c r="H53" s="95">
        <f t="shared" si="4"/>
        <v>0</v>
      </c>
      <c r="I53" s="96">
        <f t="shared" si="5"/>
        <v>0</v>
      </c>
      <c r="J53" s="82">
        <v>229</v>
      </c>
      <c r="K53" s="84">
        <f>SUM(K54:K56)</f>
        <v>32016</v>
      </c>
      <c r="L53" s="84">
        <f>SUM(L54:L56)</f>
        <v>64104</v>
      </c>
      <c r="M53" s="84"/>
      <c r="N53" s="84"/>
      <c r="O53" s="84"/>
      <c r="Q53" s="89">
        <v>2116104</v>
      </c>
      <c r="R53" s="90" t="s">
        <v>1843</v>
      </c>
      <c r="S53" s="91"/>
    </row>
    <row r="54" ht="18" customHeight="1" spans="1:19">
      <c r="A54" s="75" t="s">
        <v>1844</v>
      </c>
      <c r="B54" s="98"/>
      <c r="C54" s="98">
        <v>64100</v>
      </c>
      <c r="D54" s="99">
        <f t="shared" si="14"/>
        <v>0</v>
      </c>
      <c r="E54" s="98">
        <f t="shared" si="2"/>
        <v>32100</v>
      </c>
      <c r="F54" s="99">
        <f t="shared" si="3"/>
        <v>100.3125</v>
      </c>
      <c r="G54" s="98"/>
      <c r="H54" s="98">
        <f t="shared" si="4"/>
        <v>0</v>
      </c>
      <c r="I54" s="99">
        <f t="shared" si="5"/>
        <v>0</v>
      </c>
      <c r="J54" s="85">
        <v>22904</v>
      </c>
      <c r="K54" s="87">
        <v>32000</v>
      </c>
      <c r="L54" s="84">
        <v>64100</v>
      </c>
      <c r="M54" s="87"/>
      <c r="N54" s="87"/>
      <c r="O54" s="87"/>
      <c r="Q54" s="89">
        <v>212</v>
      </c>
      <c r="R54" s="92" t="s">
        <v>1146</v>
      </c>
      <c r="S54" s="91"/>
    </row>
    <row r="55" s="67" customFormat="1" ht="18" customHeight="1" spans="1:19">
      <c r="A55" s="75" t="s">
        <v>1845</v>
      </c>
      <c r="B55" s="98"/>
      <c r="C55" s="98"/>
      <c r="D55" s="99">
        <f t="shared" si="14"/>
        <v>0</v>
      </c>
      <c r="E55" s="98">
        <f t="shared" si="2"/>
        <v>0</v>
      </c>
      <c r="F55" s="99">
        <f t="shared" si="3"/>
        <v>0</v>
      </c>
      <c r="G55" s="98"/>
      <c r="H55" s="98">
        <f t="shared" si="4"/>
        <v>0</v>
      </c>
      <c r="I55" s="99">
        <f t="shared" si="5"/>
        <v>0</v>
      </c>
      <c r="J55" s="85">
        <v>22908</v>
      </c>
      <c r="K55" s="87"/>
      <c r="L55" s="84">
        <f>VLOOKUP(J55,Q:S,3,0)</f>
        <v>0</v>
      </c>
      <c r="M55" s="87"/>
      <c r="N55" s="87"/>
      <c r="O55" s="87"/>
      <c r="Q55" s="89">
        <v>21208</v>
      </c>
      <c r="R55" s="92" t="s">
        <v>1846</v>
      </c>
      <c r="S55" s="91"/>
    </row>
    <row r="56" ht="18" customHeight="1" spans="1:19">
      <c r="A56" s="75" t="s">
        <v>1847</v>
      </c>
      <c r="B56" s="98"/>
      <c r="C56" s="98">
        <v>4</v>
      </c>
      <c r="D56" s="99">
        <f t="shared" si="14"/>
        <v>0</v>
      </c>
      <c r="E56" s="98">
        <f t="shared" si="2"/>
        <v>-12</v>
      </c>
      <c r="F56" s="99">
        <f t="shared" si="3"/>
        <v>-75</v>
      </c>
      <c r="G56" s="98"/>
      <c r="H56" s="98">
        <f t="shared" si="4"/>
        <v>0</v>
      </c>
      <c r="I56" s="99">
        <f t="shared" si="5"/>
        <v>0</v>
      </c>
      <c r="J56" s="85">
        <v>22960</v>
      </c>
      <c r="K56" s="87">
        <v>16</v>
      </c>
      <c r="L56" s="84">
        <f>39-35</f>
        <v>4</v>
      </c>
      <c r="M56" s="87"/>
      <c r="N56" s="87"/>
      <c r="O56" s="87"/>
      <c r="Q56" s="89">
        <v>2120801</v>
      </c>
      <c r="R56" s="90" t="s">
        <v>1848</v>
      </c>
      <c r="S56" s="91"/>
    </row>
    <row r="57" ht="18" customHeight="1" spans="1:19">
      <c r="A57" s="97" t="s">
        <v>1849</v>
      </c>
      <c r="B57" s="95">
        <f t="shared" ref="B57:G57" si="20">B58</f>
        <v>5055</v>
      </c>
      <c r="C57" s="95">
        <f t="shared" si="20"/>
        <v>1278</v>
      </c>
      <c r="D57" s="96">
        <f t="shared" si="14"/>
        <v>25.2818991097923</v>
      </c>
      <c r="E57" s="95">
        <f t="shared" si="2"/>
        <v>-2117</v>
      </c>
      <c r="F57" s="96">
        <f t="shared" si="3"/>
        <v>-62.3564064801178</v>
      </c>
      <c r="G57" s="95">
        <f t="shared" si="20"/>
        <v>5776</v>
      </c>
      <c r="H57" s="95">
        <f t="shared" si="4"/>
        <v>721</v>
      </c>
      <c r="I57" s="96">
        <f t="shared" si="5"/>
        <v>14.2631058358061</v>
      </c>
      <c r="J57" s="82">
        <v>232</v>
      </c>
      <c r="K57" s="84">
        <f>K58</f>
        <v>3395</v>
      </c>
      <c r="L57" s="84">
        <f>L58</f>
        <v>1278</v>
      </c>
      <c r="M57" s="84"/>
      <c r="N57" s="84"/>
      <c r="O57" s="84"/>
      <c r="Q57" s="89">
        <v>2120802</v>
      </c>
      <c r="R57" s="90" t="s">
        <v>1850</v>
      </c>
      <c r="S57" s="91"/>
    </row>
    <row r="58" s="67" customFormat="1" ht="18" customHeight="1" spans="1:19">
      <c r="A58" s="75" t="s">
        <v>1851</v>
      </c>
      <c r="B58" s="98">
        <v>5055</v>
      </c>
      <c r="C58" s="98">
        <v>1278</v>
      </c>
      <c r="D58" s="99">
        <f t="shared" si="14"/>
        <v>25.2818991097923</v>
      </c>
      <c r="E58" s="98">
        <f t="shared" si="2"/>
        <v>-2117</v>
      </c>
      <c r="F58" s="99">
        <f t="shared" si="3"/>
        <v>-62.3564064801178</v>
      </c>
      <c r="G58" s="98">
        <v>5776</v>
      </c>
      <c r="H58" s="98">
        <f t="shared" si="4"/>
        <v>721</v>
      </c>
      <c r="I58" s="99">
        <f t="shared" si="5"/>
        <v>14.2631058358061</v>
      </c>
      <c r="J58" s="85">
        <v>23204</v>
      </c>
      <c r="K58" s="87">
        <v>3395</v>
      </c>
      <c r="L58" s="84">
        <v>1278</v>
      </c>
      <c r="M58" s="87"/>
      <c r="N58" s="87"/>
      <c r="O58" s="87"/>
      <c r="Q58" s="89">
        <v>2120803</v>
      </c>
      <c r="R58" s="90" t="s">
        <v>1852</v>
      </c>
      <c r="S58" s="91"/>
    </row>
    <row r="59" s="67" customFormat="1" ht="18" customHeight="1" spans="1:19">
      <c r="A59" s="97" t="s">
        <v>1853</v>
      </c>
      <c r="B59" s="95">
        <f t="shared" ref="B59:G59" si="21">B60</f>
        <v>0</v>
      </c>
      <c r="C59" s="95">
        <f t="shared" si="21"/>
        <v>0</v>
      </c>
      <c r="D59" s="96">
        <f t="shared" si="14"/>
        <v>0</v>
      </c>
      <c r="E59" s="95">
        <f t="shared" si="2"/>
        <v>-47</v>
      </c>
      <c r="F59" s="96">
        <f t="shared" si="3"/>
        <v>-100</v>
      </c>
      <c r="G59" s="95">
        <f t="shared" si="21"/>
        <v>0</v>
      </c>
      <c r="H59" s="95">
        <f t="shared" si="4"/>
        <v>0</v>
      </c>
      <c r="I59" s="96">
        <f t="shared" si="5"/>
        <v>0</v>
      </c>
      <c r="J59" s="82">
        <v>233</v>
      </c>
      <c r="K59" s="84">
        <f>K60</f>
        <v>47</v>
      </c>
      <c r="L59" s="84">
        <f>VLOOKUP(J59,Q:S,3,0)</f>
        <v>0</v>
      </c>
      <c r="M59" s="84"/>
      <c r="N59" s="84"/>
      <c r="O59" s="84"/>
      <c r="Q59" s="89">
        <v>2120804</v>
      </c>
      <c r="R59" s="90" t="s">
        <v>1854</v>
      </c>
      <c r="S59" s="91"/>
    </row>
    <row r="60" s="67" customFormat="1" ht="18" customHeight="1" spans="1:19">
      <c r="A60" s="75" t="s">
        <v>1855</v>
      </c>
      <c r="B60" s="98"/>
      <c r="C60" s="98"/>
      <c r="D60" s="99">
        <f t="shared" si="14"/>
        <v>0</v>
      </c>
      <c r="E60" s="98">
        <f t="shared" si="2"/>
        <v>-47</v>
      </c>
      <c r="F60" s="99">
        <f t="shared" si="3"/>
        <v>-100</v>
      </c>
      <c r="G60" s="100"/>
      <c r="H60" s="98">
        <f t="shared" si="4"/>
        <v>0</v>
      </c>
      <c r="I60" s="99">
        <f t="shared" si="5"/>
        <v>0</v>
      </c>
      <c r="J60" s="85">
        <v>23304</v>
      </c>
      <c r="K60" s="87">
        <v>47</v>
      </c>
      <c r="L60" s="84">
        <f>VLOOKUP(J60,Q:S,3,0)</f>
        <v>0</v>
      </c>
      <c r="M60" s="87"/>
      <c r="N60" s="87"/>
      <c r="O60" s="87"/>
      <c r="Q60" s="89">
        <v>2120805</v>
      </c>
      <c r="R60" s="90" t="s">
        <v>1856</v>
      </c>
      <c r="S60" s="91"/>
    </row>
    <row r="61" ht="18" customHeight="1" spans="1:19">
      <c r="A61" s="97" t="s">
        <v>1857</v>
      </c>
      <c r="B61" s="95">
        <f t="shared" ref="B61:G61" si="22">SUM(B62:B63)</f>
        <v>0</v>
      </c>
      <c r="C61" s="95">
        <f t="shared" si="22"/>
        <v>0</v>
      </c>
      <c r="D61" s="96">
        <f t="shared" si="14"/>
        <v>0</v>
      </c>
      <c r="E61" s="95">
        <f t="shared" si="2"/>
        <v>0</v>
      </c>
      <c r="F61" s="96">
        <f t="shared" si="3"/>
        <v>0</v>
      </c>
      <c r="G61" s="95">
        <f t="shared" si="22"/>
        <v>0</v>
      </c>
      <c r="H61" s="95">
        <f t="shared" si="4"/>
        <v>0</v>
      </c>
      <c r="I61" s="96">
        <f t="shared" si="5"/>
        <v>0</v>
      </c>
      <c r="J61" s="82">
        <v>234</v>
      </c>
      <c r="K61" s="84"/>
      <c r="L61" s="84">
        <f>VLOOKUP(J61,Q:S,3,0)</f>
        <v>0</v>
      </c>
      <c r="M61" s="84"/>
      <c r="N61" s="84"/>
      <c r="O61" s="84"/>
      <c r="Q61" s="89">
        <v>2120806</v>
      </c>
      <c r="R61" s="90" t="s">
        <v>1858</v>
      </c>
      <c r="S61" s="91"/>
    </row>
    <row r="62" ht="18" customHeight="1" spans="1:19">
      <c r="A62" s="75" t="s">
        <v>1859</v>
      </c>
      <c r="B62" s="98"/>
      <c r="C62" s="98"/>
      <c r="D62" s="99">
        <f t="shared" si="14"/>
        <v>0</v>
      </c>
      <c r="E62" s="98">
        <f t="shared" si="2"/>
        <v>0</v>
      </c>
      <c r="F62" s="99">
        <f t="shared" si="3"/>
        <v>0</v>
      </c>
      <c r="G62" s="100"/>
      <c r="H62" s="98">
        <f t="shared" si="4"/>
        <v>0</v>
      </c>
      <c r="I62" s="99">
        <f t="shared" si="5"/>
        <v>0</v>
      </c>
      <c r="J62" s="85">
        <v>23401</v>
      </c>
      <c r="K62" s="87"/>
      <c r="L62" s="84">
        <f>VLOOKUP(J62,Q:S,3,0)</f>
        <v>0</v>
      </c>
      <c r="M62" s="87"/>
      <c r="N62" s="87"/>
      <c r="O62" s="87"/>
      <c r="Q62" s="89">
        <v>2120807</v>
      </c>
      <c r="R62" s="90" t="s">
        <v>1860</v>
      </c>
      <c r="S62" s="91"/>
    </row>
    <row r="63" ht="18" customHeight="1" spans="1:19">
      <c r="A63" s="75" t="s">
        <v>1861</v>
      </c>
      <c r="B63" s="98"/>
      <c r="C63" s="98"/>
      <c r="D63" s="99">
        <f t="shared" si="14"/>
        <v>0</v>
      </c>
      <c r="E63" s="98">
        <f t="shared" si="2"/>
        <v>0</v>
      </c>
      <c r="F63" s="99">
        <f t="shared" si="3"/>
        <v>0</v>
      </c>
      <c r="G63" s="100"/>
      <c r="H63" s="98">
        <f t="shared" si="4"/>
        <v>0</v>
      </c>
      <c r="I63" s="99">
        <f t="shared" si="5"/>
        <v>0</v>
      </c>
      <c r="J63" s="85">
        <v>23402</v>
      </c>
      <c r="K63" s="87"/>
      <c r="L63" s="84">
        <f>VLOOKUP(J63,Q:S,3,0)</f>
        <v>0</v>
      </c>
      <c r="M63" s="87"/>
      <c r="N63" s="87"/>
      <c r="O63" s="87"/>
      <c r="Q63" s="89">
        <v>2120809</v>
      </c>
      <c r="R63" s="90" t="s">
        <v>1862</v>
      </c>
      <c r="S63" s="91"/>
    </row>
    <row r="64" ht="18" customHeight="1" spans="1:19">
      <c r="A64" s="97" t="s">
        <v>1863</v>
      </c>
      <c r="B64" s="95"/>
      <c r="C64" s="95"/>
      <c r="D64" s="96">
        <f t="shared" si="14"/>
        <v>0</v>
      </c>
      <c r="E64" s="95">
        <f t="shared" si="2"/>
        <v>0</v>
      </c>
      <c r="F64" s="96">
        <f t="shared" si="3"/>
        <v>0</v>
      </c>
      <c r="G64" s="95">
        <v>2119</v>
      </c>
      <c r="H64" s="95">
        <f t="shared" si="4"/>
        <v>2119</v>
      </c>
      <c r="I64" s="96">
        <f t="shared" si="5"/>
        <v>0</v>
      </c>
      <c r="J64" s="106"/>
      <c r="K64" s="84"/>
      <c r="L64" s="84"/>
      <c r="M64" s="84"/>
      <c r="N64" s="84"/>
      <c r="O64" s="84"/>
      <c r="Q64" s="89">
        <v>2120810</v>
      </c>
      <c r="R64" s="90" t="s">
        <v>1864</v>
      </c>
      <c r="S64" s="91"/>
    </row>
    <row r="65" customHeight="1" spans="17:19">
      <c r="Q65" s="89">
        <v>21213</v>
      </c>
      <c r="R65" s="92" t="s">
        <v>1876</v>
      </c>
      <c r="S65" s="91"/>
    </row>
    <row r="66" customHeight="1" spans="3:19">
      <c r="C66" s="69" t="e">
        <f>'8.柳东新区（高新区）政府性基金预算2022年收入预算表'!C20-#REF!</f>
        <v>#REF!</v>
      </c>
      <c r="Q66" s="89">
        <v>2121301</v>
      </c>
      <c r="R66" s="90" t="s">
        <v>1877</v>
      </c>
      <c r="S66" s="91"/>
    </row>
    <row r="67" customHeight="1" spans="7:19">
      <c r="G67" s="79"/>
      <c r="Q67" s="89">
        <v>2121302</v>
      </c>
      <c r="R67" s="90" t="s">
        <v>1878</v>
      </c>
      <c r="S67" s="91"/>
    </row>
    <row r="68" customHeight="1" spans="17:19">
      <c r="Q68" s="89">
        <v>2121303</v>
      </c>
      <c r="R68" s="90" t="s">
        <v>1879</v>
      </c>
      <c r="S68" s="91"/>
    </row>
    <row r="69" customHeight="1" spans="17:19">
      <c r="Q69" s="89">
        <v>2121304</v>
      </c>
      <c r="R69" s="90" t="s">
        <v>1880</v>
      </c>
      <c r="S69" s="91"/>
    </row>
    <row r="70" customHeight="1" spans="17:19">
      <c r="Q70" s="89">
        <v>2121399</v>
      </c>
      <c r="R70" s="90" t="s">
        <v>1881</v>
      </c>
      <c r="S70" s="91"/>
    </row>
    <row r="71" customHeight="1" spans="17:19">
      <c r="Q71" s="89">
        <v>21214</v>
      </c>
      <c r="R71" s="92" t="s">
        <v>1882</v>
      </c>
      <c r="S71" s="91"/>
    </row>
    <row r="72" customHeight="1" spans="17:19">
      <c r="Q72" s="89">
        <v>2121401</v>
      </c>
      <c r="R72" s="90" t="s">
        <v>1883</v>
      </c>
      <c r="S72" s="91"/>
    </row>
    <row r="73" customHeight="1" spans="17:19">
      <c r="Q73" s="89">
        <v>2121402</v>
      </c>
      <c r="R73" s="90" t="s">
        <v>1884</v>
      </c>
      <c r="S73" s="91"/>
    </row>
    <row r="74" customHeight="1" spans="17:19">
      <c r="Q74" s="89">
        <v>2121499</v>
      </c>
      <c r="R74" s="90" t="s">
        <v>1885</v>
      </c>
      <c r="S74" s="91"/>
    </row>
    <row r="75" customHeight="1" spans="17:19">
      <c r="Q75" s="89">
        <v>21215</v>
      </c>
      <c r="R75" s="92" t="s">
        <v>1886</v>
      </c>
      <c r="S75" s="91"/>
    </row>
    <row r="76" customHeight="1" spans="17:19">
      <c r="Q76" s="89">
        <v>2121501</v>
      </c>
      <c r="R76" s="90" t="s">
        <v>1848</v>
      </c>
      <c r="S76" s="91"/>
    </row>
    <row r="77" customHeight="1" spans="17:19">
      <c r="Q77" s="89">
        <v>2121502</v>
      </c>
      <c r="R77" s="90" t="s">
        <v>1850</v>
      </c>
      <c r="S77" s="91"/>
    </row>
    <row r="78" customHeight="1" spans="17:19">
      <c r="Q78" s="89">
        <v>2121599</v>
      </c>
      <c r="R78" s="90" t="s">
        <v>1887</v>
      </c>
      <c r="S78" s="91"/>
    </row>
    <row r="79" customHeight="1" spans="17:19">
      <c r="Q79" s="89">
        <v>21216</v>
      </c>
      <c r="R79" s="92" t="s">
        <v>1888</v>
      </c>
      <c r="S79" s="91"/>
    </row>
    <row r="80" customHeight="1" spans="17:19">
      <c r="Q80" s="89">
        <v>2121601</v>
      </c>
      <c r="R80" s="90" t="s">
        <v>1848</v>
      </c>
      <c r="S80" s="91"/>
    </row>
    <row r="81" customHeight="1" spans="17:19">
      <c r="Q81" s="89">
        <v>2121602</v>
      </c>
      <c r="R81" s="90" t="s">
        <v>1850</v>
      </c>
      <c r="S81" s="91"/>
    </row>
    <row r="82" customHeight="1" spans="17:19">
      <c r="Q82" s="89">
        <v>2121699</v>
      </c>
      <c r="R82" s="90" t="s">
        <v>1889</v>
      </c>
      <c r="S82" s="91"/>
    </row>
    <row r="83" customHeight="1" spans="17:19">
      <c r="Q83" s="89">
        <v>21217</v>
      </c>
      <c r="R83" s="92" t="s">
        <v>1890</v>
      </c>
      <c r="S83" s="91"/>
    </row>
    <row r="84" customHeight="1" spans="17:19">
      <c r="Q84" s="89">
        <v>2121701</v>
      </c>
      <c r="R84" s="90" t="s">
        <v>1877</v>
      </c>
      <c r="S84" s="91"/>
    </row>
    <row r="85" customHeight="1" spans="17:19">
      <c r="Q85" s="89">
        <v>2121702</v>
      </c>
      <c r="R85" s="90" t="s">
        <v>1878</v>
      </c>
      <c r="S85" s="91"/>
    </row>
    <row r="86" customHeight="1" spans="17:19">
      <c r="Q86" s="89">
        <v>2121703</v>
      </c>
      <c r="R86" s="90" t="s">
        <v>1879</v>
      </c>
      <c r="S86" s="91"/>
    </row>
    <row r="87" customHeight="1" spans="17:19">
      <c r="Q87" s="89">
        <v>2121704</v>
      </c>
      <c r="R87" s="90" t="s">
        <v>1880</v>
      </c>
      <c r="S87" s="91"/>
    </row>
    <row r="88" customHeight="1" spans="17:19">
      <c r="Q88" s="89">
        <v>2121799</v>
      </c>
      <c r="R88" s="90" t="s">
        <v>1891</v>
      </c>
      <c r="S88" s="91"/>
    </row>
    <row r="89" customHeight="1" spans="17:19">
      <c r="Q89" s="89">
        <v>21218</v>
      </c>
      <c r="R89" s="92" t="s">
        <v>1892</v>
      </c>
      <c r="S89" s="91"/>
    </row>
    <row r="90" customHeight="1" spans="17:19">
      <c r="Q90" s="89">
        <v>2121801</v>
      </c>
      <c r="R90" s="90" t="s">
        <v>1883</v>
      </c>
      <c r="S90" s="91"/>
    </row>
    <row r="91" customHeight="1" spans="17:19">
      <c r="Q91" s="89">
        <v>2121899</v>
      </c>
      <c r="R91" s="90" t="s">
        <v>1893</v>
      </c>
      <c r="S91" s="91"/>
    </row>
    <row r="92" customHeight="1" spans="17:19">
      <c r="Q92" s="89">
        <v>21219</v>
      </c>
      <c r="R92" s="92" t="s">
        <v>1894</v>
      </c>
      <c r="S92" s="91"/>
    </row>
    <row r="93" customHeight="1" spans="17:19">
      <c r="Q93" s="89">
        <v>2121901</v>
      </c>
      <c r="R93" s="90" t="s">
        <v>1848</v>
      </c>
      <c r="S93" s="91"/>
    </row>
    <row r="94" customHeight="1" spans="17:19">
      <c r="Q94" s="89">
        <v>2121902</v>
      </c>
      <c r="R94" s="90" t="s">
        <v>1850</v>
      </c>
      <c r="S94" s="91"/>
    </row>
    <row r="95" customHeight="1" spans="17:19">
      <c r="Q95" s="89">
        <v>2121903</v>
      </c>
      <c r="R95" s="90" t="s">
        <v>1852</v>
      </c>
      <c r="S95" s="91"/>
    </row>
    <row r="96" customHeight="1" spans="17:19">
      <c r="Q96" s="89">
        <v>2121904</v>
      </c>
      <c r="R96" s="90" t="s">
        <v>1854</v>
      </c>
      <c r="S96" s="91"/>
    </row>
    <row r="97" customHeight="1" spans="17:19">
      <c r="Q97" s="89">
        <v>2121905</v>
      </c>
      <c r="R97" s="90" t="s">
        <v>1860</v>
      </c>
      <c r="S97" s="93"/>
    </row>
    <row r="98" customHeight="1" spans="17:19">
      <c r="Q98" s="89">
        <v>2121906</v>
      </c>
      <c r="R98" s="90" t="s">
        <v>1864</v>
      </c>
      <c r="S98" s="91"/>
    </row>
    <row r="99" customHeight="1" spans="17:19">
      <c r="Q99" s="89">
        <v>2121907</v>
      </c>
      <c r="R99" s="90" t="s">
        <v>1865</v>
      </c>
      <c r="S99" s="94"/>
    </row>
    <row r="100" customHeight="1" spans="17:19">
      <c r="Q100" s="89">
        <v>2121999</v>
      </c>
      <c r="R100" s="90" t="s">
        <v>1895</v>
      </c>
      <c r="S100" s="91"/>
    </row>
    <row r="101" customHeight="1" spans="17:19">
      <c r="Q101" s="89">
        <v>213</v>
      </c>
      <c r="R101" s="92" t="s">
        <v>1896</v>
      </c>
      <c r="S101" s="91"/>
    </row>
    <row r="102" customHeight="1" spans="17:19">
      <c r="Q102" s="89">
        <v>21366</v>
      </c>
      <c r="R102" s="92" t="s">
        <v>1897</v>
      </c>
      <c r="S102" s="91"/>
    </row>
    <row r="103" customHeight="1" spans="17:19">
      <c r="Q103" s="89">
        <v>2136601</v>
      </c>
      <c r="R103" s="90" t="s">
        <v>1809</v>
      </c>
      <c r="S103" s="91"/>
    </row>
    <row r="104" customHeight="1" spans="17:19">
      <c r="Q104" s="89">
        <v>2136602</v>
      </c>
      <c r="R104" s="90" t="s">
        <v>1898</v>
      </c>
      <c r="S104" s="91"/>
    </row>
    <row r="105" customHeight="1" spans="17:19">
      <c r="Q105" s="89">
        <v>2136603</v>
      </c>
      <c r="R105" s="90" t="s">
        <v>1899</v>
      </c>
      <c r="S105" s="91"/>
    </row>
    <row r="106" customHeight="1" spans="17:19">
      <c r="Q106" s="89">
        <v>2136699</v>
      </c>
      <c r="R106" s="90" t="s">
        <v>1900</v>
      </c>
      <c r="S106" s="91"/>
    </row>
    <row r="107" customHeight="1" spans="17:19">
      <c r="Q107" s="89">
        <v>21367</v>
      </c>
      <c r="R107" s="92" t="s">
        <v>1901</v>
      </c>
      <c r="S107" s="91"/>
    </row>
    <row r="108" customHeight="1" spans="17:19">
      <c r="Q108" s="89">
        <v>2136701</v>
      </c>
      <c r="R108" s="90" t="s">
        <v>1809</v>
      </c>
      <c r="S108" s="91"/>
    </row>
    <row r="109" customHeight="1" spans="17:19">
      <c r="Q109" s="89">
        <v>2136702</v>
      </c>
      <c r="R109" s="90" t="s">
        <v>1898</v>
      </c>
      <c r="S109" s="91"/>
    </row>
    <row r="110" customHeight="1" spans="17:19">
      <c r="Q110" s="89">
        <v>2136703</v>
      </c>
      <c r="R110" s="90" t="s">
        <v>1902</v>
      </c>
      <c r="S110" s="91"/>
    </row>
    <row r="111" customHeight="1" spans="17:19">
      <c r="Q111" s="89">
        <v>2136799</v>
      </c>
      <c r="R111" s="90" t="s">
        <v>1903</v>
      </c>
      <c r="S111" s="91"/>
    </row>
    <row r="112" customHeight="1" spans="17:19">
      <c r="Q112" s="89">
        <v>21369</v>
      </c>
      <c r="R112" s="92" t="s">
        <v>1835</v>
      </c>
      <c r="S112" s="91"/>
    </row>
    <row r="113" customHeight="1" spans="17:19">
      <c r="Q113" s="89">
        <v>2136901</v>
      </c>
      <c r="R113" s="90" t="s">
        <v>1268</v>
      </c>
      <c r="S113" s="91"/>
    </row>
    <row r="114" customHeight="1" spans="17:19">
      <c r="Q114" s="89">
        <v>2136902</v>
      </c>
      <c r="R114" s="90" t="s">
        <v>1904</v>
      </c>
      <c r="S114" s="91"/>
    </row>
    <row r="115" customHeight="1" spans="17:19">
      <c r="Q115" s="89">
        <v>2136903</v>
      </c>
      <c r="R115" s="90" t="s">
        <v>1905</v>
      </c>
      <c r="S115" s="91"/>
    </row>
    <row r="116" customHeight="1" spans="17:19">
      <c r="Q116" s="89">
        <v>2136999</v>
      </c>
      <c r="R116" s="90" t="s">
        <v>1906</v>
      </c>
      <c r="S116" s="91"/>
    </row>
    <row r="117" customHeight="1" spans="17:19">
      <c r="Q117" s="89">
        <v>21370</v>
      </c>
      <c r="R117" s="92" t="s">
        <v>1907</v>
      </c>
      <c r="S117" s="91"/>
    </row>
    <row r="118" customHeight="1" spans="17:19">
      <c r="Q118" s="89">
        <v>2137001</v>
      </c>
      <c r="R118" s="90" t="s">
        <v>1809</v>
      </c>
      <c r="S118" s="91"/>
    </row>
    <row r="119" customHeight="1" spans="17:19">
      <c r="Q119" s="89">
        <v>2137099</v>
      </c>
      <c r="R119" s="90" t="s">
        <v>1908</v>
      </c>
      <c r="S119" s="91"/>
    </row>
    <row r="120" customHeight="1" spans="17:19">
      <c r="Q120" s="89">
        <v>21371</v>
      </c>
      <c r="R120" s="92" t="s">
        <v>1909</v>
      </c>
      <c r="S120" s="91"/>
    </row>
    <row r="121" customHeight="1" spans="17:19">
      <c r="Q121" s="89">
        <v>2137101</v>
      </c>
      <c r="R121" s="90" t="s">
        <v>1268</v>
      </c>
      <c r="S121" s="91"/>
    </row>
    <row r="122" customHeight="1" spans="17:19">
      <c r="Q122" s="89">
        <v>2137102</v>
      </c>
      <c r="R122" s="90" t="s">
        <v>1910</v>
      </c>
      <c r="S122" s="91"/>
    </row>
    <row r="123" customHeight="1" spans="17:19">
      <c r="Q123" s="89">
        <v>2137103</v>
      </c>
      <c r="R123" s="90" t="s">
        <v>1905</v>
      </c>
      <c r="S123" s="91"/>
    </row>
    <row r="124" customHeight="1" spans="17:19">
      <c r="Q124" s="89">
        <v>2137199</v>
      </c>
      <c r="R124" s="90" t="s">
        <v>1911</v>
      </c>
      <c r="S124" s="91"/>
    </row>
    <row r="125" customHeight="1" spans="17:19">
      <c r="Q125" s="89">
        <v>214</v>
      </c>
      <c r="R125" s="92" t="s">
        <v>1912</v>
      </c>
      <c r="S125" s="91"/>
    </row>
    <row r="126" customHeight="1" spans="17:19">
      <c r="Q126" s="89">
        <v>21460</v>
      </c>
      <c r="R126" s="92" t="s">
        <v>1913</v>
      </c>
      <c r="S126" s="91"/>
    </row>
    <row r="127" customHeight="1" spans="17:19">
      <c r="Q127" s="89">
        <v>2146001</v>
      </c>
      <c r="R127" s="90" t="s">
        <v>1914</v>
      </c>
      <c r="S127" s="91"/>
    </row>
    <row r="128" customHeight="1" spans="17:19">
      <c r="Q128" s="89">
        <v>2146002</v>
      </c>
      <c r="R128" s="90" t="s">
        <v>1915</v>
      </c>
      <c r="S128" s="91"/>
    </row>
    <row r="129" customHeight="1" spans="17:19">
      <c r="Q129" s="89">
        <v>2146003</v>
      </c>
      <c r="R129" s="90" t="s">
        <v>1916</v>
      </c>
      <c r="S129" s="91"/>
    </row>
    <row r="130" customHeight="1" spans="17:19">
      <c r="Q130" s="89">
        <v>2146099</v>
      </c>
      <c r="R130" s="90" t="s">
        <v>1917</v>
      </c>
      <c r="S130" s="91"/>
    </row>
    <row r="131" customHeight="1" spans="17:19">
      <c r="Q131" s="89">
        <v>21462</v>
      </c>
      <c r="R131" s="92" t="s">
        <v>1918</v>
      </c>
      <c r="S131" s="91"/>
    </row>
    <row r="132" customHeight="1" spans="17:19">
      <c r="Q132" s="89">
        <v>2146201</v>
      </c>
      <c r="R132" s="90" t="s">
        <v>1916</v>
      </c>
      <c r="S132" s="91"/>
    </row>
    <row r="133" customHeight="1" spans="17:19">
      <c r="Q133" s="89">
        <v>2146202</v>
      </c>
      <c r="R133" s="90" t="s">
        <v>1919</v>
      </c>
      <c r="S133" s="91"/>
    </row>
    <row r="134" customHeight="1" spans="17:19">
      <c r="Q134" s="89">
        <v>2146203</v>
      </c>
      <c r="R134" s="90" t="s">
        <v>1920</v>
      </c>
      <c r="S134" s="91"/>
    </row>
    <row r="135" customHeight="1" spans="17:19">
      <c r="Q135" s="89">
        <v>2146299</v>
      </c>
      <c r="R135" s="90" t="s">
        <v>1921</v>
      </c>
      <c r="S135" s="91"/>
    </row>
    <row r="136" customHeight="1" spans="17:19">
      <c r="Q136" s="89">
        <v>21463</v>
      </c>
      <c r="R136" s="92" t="s">
        <v>1839</v>
      </c>
      <c r="S136" s="91"/>
    </row>
    <row r="137" customHeight="1" spans="17:19">
      <c r="Q137" s="89">
        <v>2146301</v>
      </c>
      <c r="R137" s="90" t="s">
        <v>1922</v>
      </c>
      <c r="S137" s="91"/>
    </row>
    <row r="138" customHeight="1" spans="17:19">
      <c r="Q138" s="89">
        <v>2146302</v>
      </c>
      <c r="R138" s="90" t="s">
        <v>1923</v>
      </c>
      <c r="S138" s="91"/>
    </row>
    <row r="139" customHeight="1" spans="17:19">
      <c r="Q139" s="89">
        <v>2146303</v>
      </c>
      <c r="R139" s="90" t="s">
        <v>1924</v>
      </c>
      <c r="S139" s="91"/>
    </row>
    <row r="140" customHeight="1" spans="17:19">
      <c r="Q140" s="89">
        <v>2146399</v>
      </c>
      <c r="R140" s="90" t="s">
        <v>1925</v>
      </c>
      <c r="S140" s="91"/>
    </row>
    <row r="141" customHeight="1" spans="17:19">
      <c r="Q141" s="89">
        <v>21464</v>
      </c>
      <c r="R141" s="92" t="s">
        <v>1926</v>
      </c>
      <c r="S141" s="91"/>
    </row>
    <row r="142" customHeight="1" spans="17:19">
      <c r="Q142" s="89">
        <v>2146401</v>
      </c>
      <c r="R142" s="90" t="s">
        <v>1927</v>
      </c>
      <c r="S142" s="91"/>
    </row>
    <row r="143" customHeight="1" spans="17:19">
      <c r="Q143" s="89">
        <v>2146402</v>
      </c>
      <c r="R143" s="90" t="s">
        <v>1928</v>
      </c>
      <c r="S143" s="91"/>
    </row>
    <row r="144" customHeight="1" spans="17:19">
      <c r="Q144" s="89">
        <v>2146403</v>
      </c>
      <c r="R144" s="90" t="s">
        <v>1929</v>
      </c>
      <c r="S144" s="91"/>
    </row>
    <row r="145" customHeight="1" spans="17:19">
      <c r="Q145" s="89">
        <v>2146404</v>
      </c>
      <c r="R145" s="90" t="s">
        <v>1930</v>
      </c>
      <c r="S145" s="91"/>
    </row>
    <row r="146" customHeight="1" spans="17:19">
      <c r="Q146" s="89">
        <v>2146405</v>
      </c>
      <c r="R146" s="90" t="s">
        <v>1931</v>
      </c>
      <c r="S146" s="91"/>
    </row>
    <row r="147" customHeight="1" spans="17:19">
      <c r="Q147" s="89">
        <v>2146406</v>
      </c>
      <c r="R147" s="90" t="s">
        <v>1932</v>
      </c>
      <c r="S147" s="91"/>
    </row>
    <row r="148" customHeight="1" spans="17:19">
      <c r="Q148" s="89">
        <v>2146407</v>
      </c>
      <c r="R148" s="90" t="s">
        <v>1933</v>
      </c>
      <c r="S148" s="91"/>
    </row>
    <row r="149" customHeight="1" spans="17:19">
      <c r="Q149" s="89">
        <v>2146499</v>
      </c>
      <c r="R149" s="90" t="s">
        <v>1934</v>
      </c>
      <c r="S149" s="91"/>
    </row>
    <row r="150" customHeight="1" spans="17:19">
      <c r="Q150" s="89">
        <v>21468</v>
      </c>
      <c r="R150" s="92" t="s">
        <v>1935</v>
      </c>
      <c r="S150" s="91"/>
    </row>
    <row r="151" customHeight="1" spans="17:19">
      <c r="Q151" s="89">
        <v>2146801</v>
      </c>
      <c r="R151" s="90" t="s">
        <v>1936</v>
      </c>
      <c r="S151" s="91"/>
    </row>
    <row r="152" customHeight="1" spans="17:19">
      <c r="Q152" s="89">
        <v>2146802</v>
      </c>
      <c r="R152" s="90" t="s">
        <v>1937</v>
      </c>
      <c r="S152" s="91"/>
    </row>
    <row r="153" customHeight="1" spans="17:19">
      <c r="Q153" s="89">
        <v>2146803</v>
      </c>
      <c r="R153" s="90" t="s">
        <v>1938</v>
      </c>
      <c r="S153" s="91"/>
    </row>
    <row r="154" customHeight="1" spans="17:19">
      <c r="Q154" s="89">
        <v>2146804</v>
      </c>
      <c r="R154" s="90" t="s">
        <v>1939</v>
      </c>
      <c r="S154" s="91"/>
    </row>
    <row r="155" customHeight="1" spans="17:19">
      <c r="Q155" s="89">
        <v>2146805</v>
      </c>
      <c r="R155" s="90" t="s">
        <v>1940</v>
      </c>
      <c r="S155" s="91"/>
    </row>
    <row r="156" customHeight="1" spans="17:19">
      <c r="Q156" s="89">
        <v>2146899</v>
      </c>
      <c r="R156" s="90" t="s">
        <v>1941</v>
      </c>
      <c r="S156" s="91"/>
    </row>
    <row r="157" customHeight="1" spans="17:19">
      <c r="Q157" s="89">
        <v>21469</v>
      </c>
      <c r="R157" s="92" t="s">
        <v>1942</v>
      </c>
      <c r="S157" s="91"/>
    </row>
    <row r="158" customHeight="1" spans="17:19">
      <c r="Q158" s="89">
        <v>2146901</v>
      </c>
      <c r="R158" s="90" t="s">
        <v>1943</v>
      </c>
      <c r="S158" s="91"/>
    </row>
    <row r="159" customHeight="1" spans="17:19">
      <c r="Q159" s="89">
        <v>2146902</v>
      </c>
      <c r="R159" s="90" t="s">
        <v>1944</v>
      </c>
      <c r="S159" s="91"/>
    </row>
    <row r="160" customHeight="1" spans="17:19">
      <c r="Q160" s="89">
        <v>2146903</v>
      </c>
      <c r="R160" s="90" t="s">
        <v>1945</v>
      </c>
      <c r="S160" s="91"/>
    </row>
    <row r="161" customHeight="1" spans="17:19">
      <c r="Q161" s="89">
        <v>2146904</v>
      </c>
      <c r="R161" s="90" t="s">
        <v>1946</v>
      </c>
      <c r="S161" s="91"/>
    </row>
    <row r="162" customHeight="1" spans="17:19">
      <c r="Q162" s="89">
        <v>2146906</v>
      </c>
      <c r="R162" s="90" t="s">
        <v>1947</v>
      </c>
      <c r="S162" s="91"/>
    </row>
    <row r="163" customHeight="1" spans="17:19">
      <c r="Q163" s="89">
        <v>2146907</v>
      </c>
      <c r="R163" s="90" t="s">
        <v>1948</v>
      </c>
      <c r="S163" s="91"/>
    </row>
    <row r="164" customHeight="1" spans="17:19">
      <c r="Q164" s="89">
        <v>2146908</v>
      </c>
      <c r="R164" s="90" t="s">
        <v>1949</v>
      </c>
      <c r="S164" s="91"/>
    </row>
    <row r="165" customHeight="1" spans="17:19">
      <c r="Q165" s="89">
        <v>2146999</v>
      </c>
      <c r="R165" s="90" t="s">
        <v>1950</v>
      </c>
      <c r="S165" s="91"/>
    </row>
    <row r="166" customHeight="1" spans="17:19">
      <c r="Q166" s="89">
        <v>21470</v>
      </c>
      <c r="R166" s="92" t="s">
        <v>1951</v>
      </c>
      <c r="S166" s="91"/>
    </row>
    <row r="167" customHeight="1" spans="17:19">
      <c r="Q167" s="89">
        <v>2147001</v>
      </c>
      <c r="R167" s="90" t="s">
        <v>1914</v>
      </c>
      <c r="S167" s="91"/>
    </row>
    <row r="168" customHeight="1" spans="17:19">
      <c r="Q168" s="89">
        <v>2147099</v>
      </c>
      <c r="R168" s="90" t="s">
        <v>1952</v>
      </c>
      <c r="S168" s="91"/>
    </row>
    <row r="169" customHeight="1" spans="17:19">
      <c r="Q169" s="89">
        <v>21471</v>
      </c>
      <c r="R169" s="92" t="s">
        <v>1953</v>
      </c>
      <c r="S169" s="91"/>
    </row>
    <row r="170" customHeight="1" spans="17:19">
      <c r="Q170" s="89">
        <v>2147101</v>
      </c>
      <c r="R170" s="90" t="s">
        <v>1914</v>
      </c>
      <c r="S170" s="91"/>
    </row>
    <row r="171" customHeight="1" spans="17:19">
      <c r="Q171" s="89">
        <v>2147199</v>
      </c>
      <c r="R171" s="90" t="s">
        <v>1954</v>
      </c>
      <c r="S171" s="91"/>
    </row>
    <row r="172" customHeight="1" spans="17:19">
      <c r="Q172" s="89">
        <v>21472</v>
      </c>
      <c r="R172" s="92" t="s">
        <v>1955</v>
      </c>
      <c r="S172" s="91"/>
    </row>
    <row r="173" customHeight="1" spans="17:19">
      <c r="Q173" s="89">
        <v>21473</v>
      </c>
      <c r="R173" s="92" t="s">
        <v>1956</v>
      </c>
      <c r="S173" s="91"/>
    </row>
    <row r="174" customHeight="1" spans="17:19">
      <c r="Q174" s="89">
        <v>2147301</v>
      </c>
      <c r="R174" s="90" t="s">
        <v>1922</v>
      </c>
      <c r="S174" s="91"/>
    </row>
    <row r="175" customHeight="1" spans="17:19">
      <c r="Q175" s="89">
        <v>2147303</v>
      </c>
      <c r="R175" s="90" t="s">
        <v>1924</v>
      </c>
      <c r="S175" s="91"/>
    </row>
    <row r="176" customHeight="1" spans="17:19">
      <c r="Q176" s="89">
        <v>2147399</v>
      </c>
      <c r="R176" s="90" t="s">
        <v>1957</v>
      </c>
      <c r="S176" s="91"/>
    </row>
    <row r="177" customHeight="1" spans="17:19">
      <c r="Q177" s="89">
        <v>215</v>
      </c>
      <c r="R177" s="92" t="s">
        <v>1958</v>
      </c>
      <c r="S177" s="91"/>
    </row>
    <row r="178" customHeight="1" spans="17:19">
      <c r="Q178" s="89">
        <v>21562</v>
      </c>
      <c r="R178" s="92" t="s">
        <v>1959</v>
      </c>
      <c r="S178" s="91"/>
    </row>
    <row r="179" customHeight="1" spans="17:19">
      <c r="Q179" s="89">
        <v>2156201</v>
      </c>
      <c r="R179" s="90" t="s">
        <v>1960</v>
      </c>
      <c r="S179" s="91"/>
    </row>
    <row r="180" customHeight="1" spans="17:19">
      <c r="Q180" s="89">
        <v>2156202</v>
      </c>
      <c r="R180" s="90" t="s">
        <v>1961</v>
      </c>
      <c r="S180" s="91"/>
    </row>
    <row r="181" customHeight="1" spans="17:19">
      <c r="Q181" s="89">
        <v>2156299</v>
      </c>
      <c r="R181" s="90" t="s">
        <v>1962</v>
      </c>
      <c r="S181" s="91"/>
    </row>
    <row r="182" customHeight="1" spans="17:19">
      <c r="Q182" s="89">
        <v>217</v>
      </c>
      <c r="R182" s="92" t="s">
        <v>1375</v>
      </c>
      <c r="S182" s="91"/>
    </row>
    <row r="183" customHeight="1" spans="17:19">
      <c r="Q183" s="89">
        <v>2170402</v>
      </c>
      <c r="R183" s="90" t="s">
        <v>1963</v>
      </c>
      <c r="S183" s="91"/>
    </row>
    <row r="184" customHeight="1" spans="17:19">
      <c r="Q184" s="89">
        <v>2170403</v>
      </c>
      <c r="R184" s="90" t="s">
        <v>1964</v>
      </c>
      <c r="S184" s="91"/>
    </row>
    <row r="185" customHeight="1" spans="17:19">
      <c r="Q185" s="89">
        <v>229</v>
      </c>
      <c r="R185" s="92" t="s">
        <v>1519</v>
      </c>
      <c r="S185" s="91"/>
    </row>
    <row r="186" customHeight="1" spans="17:19">
      <c r="Q186" s="89">
        <v>22904</v>
      </c>
      <c r="R186" s="92" t="s">
        <v>1965</v>
      </c>
      <c r="S186" s="91"/>
    </row>
    <row r="187" customHeight="1" spans="17:19">
      <c r="Q187" s="89">
        <v>2290401</v>
      </c>
      <c r="R187" s="90" t="s">
        <v>1966</v>
      </c>
      <c r="S187" s="91"/>
    </row>
    <row r="188" customHeight="1" spans="17:19">
      <c r="Q188" s="89">
        <v>2290402</v>
      </c>
      <c r="R188" s="90" t="s">
        <v>1967</v>
      </c>
      <c r="S188" s="91"/>
    </row>
    <row r="189" customHeight="1" spans="17:19">
      <c r="Q189" s="89">
        <v>2290403</v>
      </c>
      <c r="R189" s="90" t="s">
        <v>1968</v>
      </c>
      <c r="S189" s="91"/>
    </row>
    <row r="190" customHeight="1" spans="17:19">
      <c r="Q190" s="89">
        <v>22908</v>
      </c>
      <c r="R190" s="92" t="s">
        <v>1969</v>
      </c>
      <c r="S190" s="91"/>
    </row>
    <row r="191" customHeight="1" spans="17:19">
      <c r="Q191" s="89">
        <v>2290802</v>
      </c>
      <c r="R191" s="90" t="s">
        <v>1970</v>
      </c>
      <c r="S191" s="91"/>
    </row>
    <row r="192" customHeight="1" spans="17:19">
      <c r="Q192" s="89">
        <v>2290803</v>
      </c>
      <c r="R192" s="90" t="s">
        <v>1971</v>
      </c>
      <c r="S192" s="91"/>
    </row>
    <row r="193" customHeight="1" spans="17:19">
      <c r="Q193" s="89">
        <v>2290804</v>
      </c>
      <c r="R193" s="90" t="s">
        <v>1972</v>
      </c>
      <c r="S193" s="91"/>
    </row>
    <row r="194" customHeight="1" spans="17:19">
      <c r="Q194" s="89">
        <v>2290805</v>
      </c>
      <c r="R194" s="90" t="s">
        <v>1973</v>
      </c>
      <c r="S194" s="91"/>
    </row>
    <row r="195" customHeight="1" spans="17:19">
      <c r="Q195" s="89">
        <v>2290806</v>
      </c>
      <c r="R195" s="90" t="s">
        <v>1974</v>
      </c>
      <c r="S195" s="91"/>
    </row>
    <row r="196" customHeight="1" spans="17:19">
      <c r="Q196" s="89">
        <v>2290807</v>
      </c>
      <c r="R196" s="90" t="s">
        <v>1975</v>
      </c>
      <c r="S196" s="91"/>
    </row>
    <row r="197" customHeight="1" spans="17:19">
      <c r="Q197" s="89">
        <v>2290808</v>
      </c>
      <c r="R197" s="90" t="s">
        <v>1976</v>
      </c>
      <c r="S197" s="91"/>
    </row>
    <row r="198" customHeight="1" spans="17:19">
      <c r="Q198" s="89">
        <v>2290899</v>
      </c>
      <c r="R198" s="90" t="s">
        <v>1977</v>
      </c>
      <c r="S198" s="91"/>
    </row>
    <row r="199" customHeight="1" spans="17:19">
      <c r="Q199" s="89">
        <v>22960</v>
      </c>
      <c r="R199" s="92" t="s">
        <v>1978</v>
      </c>
      <c r="S199" s="91"/>
    </row>
    <row r="200" customHeight="1" spans="17:19">
      <c r="Q200" s="89">
        <v>2296001</v>
      </c>
      <c r="R200" s="90" t="s">
        <v>1979</v>
      </c>
      <c r="S200" s="91"/>
    </row>
    <row r="201" customHeight="1" spans="17:19">
      <c r="Q201" s="89">
        <v>2296002</v>
      </c>
      <c r="R201" s="90" t="s">
        <v>1980</v>
      </c>
      <c r="S201" s="91"/>
    </row>
    <row r="202" customHeight="1" spans="17:19">
      <c r="Q202" s="89">
        <v>2296003</v>
      </c>
      <c r="R202" s="90" t="s">
        <v>1981</v>
      </c>
      <c r="S202" s="91"/>
    </row>
    <row r="203" customHeight="1" spans="17:19">
      <c r="Q203" s="89">
        <v>2296004</v>
      </c>
      <c r="R203" s="90" t="s">
        <v>1982</v>
      </c>
      <c r="S203" s="91"/>
    </row>
    <row r="204" customHeight="1" spans="17:19">
      <c r="Q204" s="89">
        <v>2296005</v>
      </c>
      <c r="R204" s="90" t="s">
        <v>1983</v>
      </c>
      <c r="S204" s="91"/>
    </row>
    <row r="205" customHeight="1" spans="17:19">
      <c r="Q205" s="89">
        <v>2296006</v>
      </c>
      <c r="R205" s="90" t="s">
        <v>1984</v>
      </c>
      <c r="S205" s="91"/>
    </row>
    <row r="206" customHeight="1" spans="17:19">
      <c r="Q206" s="89">
        <v>2296010</v>
      </c>
      <c r="R206" s="90" t="s">
        <v>1985</v>
      </c>
      <c r="S206" s="91"/>
    </row>
    <row r="207" customHeight="1" spans="17:19">
      <c r="Q207" s="89">
        <v>2296011</v>
      </c>
      <c r="R207" s="90" t="s">
        <v>1986</v>
      </c>
      <c r="S207" s="91"/>
    </row>
    <row r="208" customHeight="1" spans="17:19">
      <c r="Q208" s="89">
        <v>2296012</v>
      </c>
      <c r="R208" s="90" t="s">
        <v>1987</v>
      </c>
      <c r="S208" s="91"/>
    </row>
    <row r="209" customHeight="1" spans="17:19">
      <c r="Q209" s="89">
        <v>2296013</v>
      </c>
      <c r="R209" s="90" t="s">
        <v>1988</v>
      </c>
      <c r="S209" s="91"/>
    </row>
    <row r="210" customHeight="1" spans="17:19">
      <c r="Q210" s="89">
        <v>2296099</v>
      </c>
      <c r="R210" s="90" t="s">
        <v>1989</v>
      </c>
      <c r="S210" s="91"/>
    </row>
    <row r="211" customHeight="1" spans="17:19">
      <c r="Q211" s="89">
        <v>232</v>
      </c>
      <c r="R211" s="92" t="s">
        <v>1580</v>
      </c>
      <c r="S211" s="91"/>
    </row>
    <row r="212" customHeight="1" spans="17:19">
      <c r="Q212" s="89">
        <v>23204</v>
      </c>
      <c r="R212" s="92" t="s">
        <v>1851</v>
      </c>
      <c r="S212" s="91"/>
    </row>
    <row r="213" customHeight="1" spans="17:19">
      <c r="Q213" s="89">
        <v>2320401</v>
      </c>
      <c r="R213" s="90" t="s">
        <v>1990</v>
      </c>
      <c r="S213" s="91"/>
    </row>
    <row r="214" customHeight="1" spans="17:19">
      <c r="Q214" s="89">
        <v>2320402</v>
      </c>
      <c r="R214" s="90" t="s">
        <v>1991</v>
      </c>
      <c r="S214" s="91"/>
    </row>
    <row r="215" customHeight="1" spans="17:19">
      <c r="Q215" s="89">
        <v>2320405</v>
      </c>
      <c r="R215" s="90" t="s">
        <v>1992</v>
      </c>
      <c r="S215" s="91"/>
    </row>
    <row r="216" customHeight="1" spans="17:19">
      <c r="Q216" s="89">
        <v>2320411</v>
      </c>
      <c r="R216" s="90" t="s">
        <v>1993</v>
      </c>
      <c r="S216" s="91"/>
    </row>
    <row r="217" customHeight="1" spans="17:19">
      <c r="Q217" s="89">
        <v>2320413</v>
      </c>
      <c r="R217" s="90" t="s">
        <v>1994</v>
      </c>
      <c r="S217" s="91"/>
    </row>
    <row r="218" customHeight="1" spans="17:19">
      <c r="Q218" s="89">
        <v>2320414</v>
      </c>
      <c r="R218" s="90" t="s">
        <v>1995</v>
      </c>
      <c r="S218" s="91"/>
    </row>
    <row r="219" customHeight="1" spans="17:19">
      <c r="Q219" s="89">
        <v>2320416</v>
      </c>
      <c r="R219" s="90" t="s">
        <v>1996</v>
      </c>
      <c r="S219" s="91"/>
    </row>
    <row r="220" customHeight="1" spans="17:19">
      <c r="Q220" s="89">
        <v>2320417</v>
      </c>
      <c r="R220" s="90" t="s">
        <v>1997</v>
      </c>
      <c r="S220" s="91"/>
    </row>
    <row r="221" customHeight="1" spans="17:19">
      <c r="Q221" s="89">
        <v>2320418</v>
      </c>
      <c r="R221" s="90" t="s">
        <v>1998</v>
      </c>
      <c r="S221" s="91"/>
    </row>
    <row r="222" customHeight="1" spans="17:19">
      <c r="Q222" s="89">
        <v>2320419</v>
      </c>
      <c r="R222" s="90" t="s">
        <v>1999</v>
      </c>
      <c r="S222" s="91"/>
    </row>
    <row r="223" customHeight="1" spans="17:19">
      <c r="Q223" s="89">
        <v>2320420</v>
      </c>
      <c r="R223" s="90" t="s">
        <v>2000</v>
      </c>
      <c r="S223" s="91"/>
    </row>
    <row r="224" customHeight="1" spans="17:19">
      <c r="Q224" s="89">
        <v>2320431</v>
      </c>
      <c r="R224" s="90" t="s">
        <v>2001</v>
      </c>
      <c r="S224" s="91"/>
    </row>
    <row r="225" customHeight="1" spans="17:19">
      <c r="Q225" s="89">
        <v>2320432</v>
      </c>
      <c r="R225" s="90" t="s">
        <v>2002</v>
      </c>
      <c r="S225" s="91"/>
    </row>
    <row r="226" customHeight="1" spans="17:19">
      <c r="Q226" s="89">
        <v>2320433</v>
      </c>
      <c r="R226" s="90" t="s">
        <v>2003</v>
      </c>
      <c r="S226" s="91"/>
    </row>
    <row r="227" customHeight="1" spans="17:19">
      <c r="Q227" s="89">
        <v>2320498</v>
      </c>
      <c r="R227" s="90" t="s">
        <v>2004</v>
      </c>
      <c r="S227" s="91"/>
    </row>
    <row r="228" customHeight="1" spans="17:19">
      <c r="Q228" s="89">
        <v>2320499</v>
      </c>
      <c r="R228" s="90" t="s">
        <v>2005</v>
      </c>
      <c r="S228" s="91"/>
    </row>
    <row r="229" customHeight="1" spans="17:19">
      <c r="Q229" s="89">
        <v>233</v>
      </c>
      <c r="R229" s="92" t="s">
        <v>1588</v>
      </c>
      <c r="S229" s="91"/>
    </row>
    <row r="230" customHeight="1" spans="17:19">
      <c r="Q230" s="89">
        <v>23304</v>
      </c>
      <c r="R230" s="92" t="s">
        <v>1855</v>
      </c>
      <c r="S230" s="91"/>
    </row>
    <row r="231" customHeight="1" spans="17:19">
      <c r="Q231" s="89">
        <v>2330401</v>
      </c>
      <c r="R231" s="90" t="s">
        <v>2006</v>
      </c>
      <c r="S231" s="91"/>
    </row>
    <row r="232" customHeight="1" spans="17:19">
      <c r="Q232" s="89">
        <v>2330402</v>
      </c>
      <c r="R232" s="90" t="s">
        <v>2007</v>
      </c>
      <c r="S232" s="91"/>
    </row>
    <row r="233" customHeight="1" spans="17:19">
      <c r="Q233" s="89">
        <v>2330405</v>
      </c>
      <c r="R233" s="90" t="s">
        <v>2008</v>
      </c>
      <c r="S233" s="91"/>
    </row>
    <row r="234" customHeight="1" spans="17:19">
      <c r="Q234" s="89">
        <v>2330411</v>
      </c>
      <c r="R234" s="90" t="s">
        <v>2009</v>
      </c>
      <c r="S234" s="91"/>
    </row>
    <row r="235" customHeight="1" spans="17:19">
      <c r="Q235" s="89">
        <v>2330413</v>
      </c>
      <c r="R235" s="90" t="s">
        <v>2010</v>
      </c>
      <c r="S235" s="91"/>
    </row>
    <row r="236" customHeight="1" spans="17:19">
      <c r="Q236" s="89">
        <v>2330414</v>
      </c>
      <c r="R236" s="90" t="s">
        <v>2011</v>
      </c>
      <c r="S236" s="91"/>
    </row>
    <row r="237" customHeight="1" spans="17:19">
      <c r="Q237" s="89">
        <v>2330416</v>
      </c>
      <c r="R237" s="90" t="s">
        <v>2012</v>
      </c>
      <c r="S237" s="91"/>
    </row>
    <row r="238" customHeight="1" spans="17:19">
      <c r="Q238" s="89">
        <v>2330417</v>
      </c>
      <c r="R238" s="90" t="s">
        <v>2013</v>
      </c>
      <c r="S238" s="91"/>
    </row>
    <row r="239" customHeight="1" spans="17:19">
      <c r="Q239" s="89">
        <v>2330418</v>
      </c>
      <c r="R239" s="90" t="s">
        <v>2014</v>
      </c>
      <c r="S239" s="91"/>
    </row>
    <row r="240" customHeight="1" spans="17:19">
      <c r="Q240" s="89">
        <v>2330419</v>
      </c>
      <c r="R240" s="90" t="s">
        <v>2015</v>
      </c>
      <c r="S240" s="91"/>
    </row>
    <row r="241" customHeight="1" spans="17:19">
      <c r="Q241" s="89">
        <v>2330420</v>
      </c>
      <c r="R241" s="90" t="s">
        <v>2016</v>
      </c>
      <c r="S241" s="91"/>
    </row>
    <row r="242" customHeight="1" spans="17:19">
      <c r="Q242" s="89">
        <v>2330431</v>
      </c>
      <c r="R242" s="90" t="s">
        <v>2017</v>
      </c>
      <c r="S242" s="91"/>
    </row>
    <row r="243" customHeight="1" spans="17:19">
      <c r="Q243" s="89">
        <v>2330432</v>
      </c>
      <c r="R243" s="90" t="s">
        <v>2018</v>
      </c>
      <c r="S243" s="91"/>
    </row>
    <row r="244" customHeight="1" spans="17:19">
      <c r="Q244" s="89">
        <v>2330433</v>
      </c>
      <c r="R244" s="90" t="s">
        <v>2019</v>
      </c>
      <c r="S244" s="91"/>
    </row>
    <row r="245" customHeight="1" spans="17:19">
      <c r="Q245" s="89">
        <v>2330498</v>
      </c>
      <c r="R245" s="90" t="s">
        <v>2020</v>
      </c>
      <c r="S245" s="91"/>
    </row>
    <row r="246" customHeight="1" spans="17:19">
      <c r="Q246" s="89">
        <v>2330499</v>
      </c>
      <c r="R246" s="90" t="s">
        <v>2021</v>
      </c>
      <c r="S246" s="93"/>
    </row>
    <row r="247" customHeight="1" spans="17:19">
      <c r="Q247" s="89">
        <v>234</v>
      </c>
      <c r="R247" s="92" t="s">
        <v>2022</v>
      </c>
      <c r="S247" s="91"/>
    </row>
    <row r="248" customHeight="1" spans="17:19">
      <c r="Q248" s="89">
        <v>23401</v>
      </c>
      <c r="R248" s="92" t="s">
        <v>2023</v>
      </c>
      <c r="S248" s="94"/>
    </row>
    <row r="249" customHeight="1" spans="17:19">
      <c r="Q249" s="89">
        <v>2340101</v>
      </c>
      <c r="R249" s="90" t="s">
        <v>2024</v>
      </c>
      <c r="S249" s="91"/>
    </row>
    <row r="250" customHeight="1" spans="17:19">
      <c r="Q250" s="89">
        <v>2340102</v>
      </c>
      <c r="R250" s="90" t="s">
        <v>2025</v>
      </c>
      <c r="S250" s="91"/>
    </row>
    <row r="251" customHeight="1" spans="17:19">
      <c r="Q251" s="89">
        <v>2340103</v>
      </c>
      <c r="R251" s="90" t="s">
        <v>2026</v>
      </c>
      <c r="S251" s="91"/>
    </row>
    <row r="252" customHeight="1" spans="17:19">
      <c r="Q252" s="89">
        <v>2340104</v>
      </c>
      <c r="R252" s="90" t="s">
        <v>2027</v>
      </c>
      <c r="S252" s="91"/>
    </row>
    <row r="253" customHeight="1" spans="17:19">
      <c r="Q253" s="89">
        <v>2340105</v>
      </c>
      <c r="R253" s="90" t="s">
        <v>2028</v>
      </c>
      <c r="S253" s="91"/>
    </row>
    <row r="254" customHeight="1" spans="17:19">
      <c r="Q254" s="89">
        <v>2340106</v>
      </c>
      <c r="R254" s="90" t="s">
        <v>2029</v>
      </c>
      <c r="S254" s="91"/>
    </row>
    <row r="255" customHeight="1" spans="17:19">
      <c r="Q255" s="89">
        <v>2340107</v>
      </c>
      <c r="R255" s="90" t="s">
        <v>2030</v>
      </c>
      <c r="S255" s="91"/>
    </row>
    <row r="256" customHeight="1" spans="17:19">
      <c r="Q256" s="89">
        <v>2340108</v>
      </c>
      <c r="R256" s="90" t="s">
        <v>2031</v>
      </c>
      <c r="S256" s="91"/>
    </row>
    <row r="257" customHeight="1" spans="17:19">
      <c r="Q257" s="89">
        <v>2340109</v>
      </c>
      <c r="R257" s="90" t="s">
        <v>2032</v>
      </c>
      <c r="S257" s="91"/>
    </row>
    <row r="258" customHeight="1" spans="17:19">
      <c r="Q258" s="89">
        <v>2340110</v>
      </c>
      <c r="R258" s="90" t="s">
        <v>2033</v>
      </c>
      <c r="S258" s="91"/>
    </row>
    <row r="259" customHeight="1" spans="17:19">
      <c r="Q259" s="89">
        <v>2340111</v>
      </c>
      <c r="R259" s="90" t="s">
        <v>2034</v>
      </c>
      <c r="S259" s="91"/>
    </row>
    <row r="260" customHeight="1" spans="17:19">
      <c r="Q260" s="89">
        <v>2340199</v>
      </c>
      <c r="R260" s="90" t="s">
        <v>2035</v>
      </c>
      <c r="S260" s="91"/>
    </row>
    <row r="261" customHeight="1" spans="17:19">
      <c r="Q261" s="89">
        <v>23402</v>
      </c>
      <c r="R261" s="92" t="s">
        <v>2036</v>
      </c>
      <c r="S261" s="91"/>
    </row>
    <row r="262" customHeight="1" spans="17:19">
      <c r="Q262" s="89">
        <v>2340201</v>
      </c>
      <c r="R262" s="90" t="s">
        <v>2037</v>
      </c>
      <c r="S262" s="91"/>
    </row>
    <row r="263" customHeight="1" spans="17:19">
      <c r="Q263" s="89">
        <v>2340202</v>
      </c>
      <c r="R263" s="90" t="s">
        <v>2038</v>
      </c>
      <c r="S263" s="91"/>
    </row>
    <row r="264" customHeight="1" spans="17:19">
      <c r="Q264" s="89">
        <v>2340203</v>
      </c>
      <c r="R264" s="90" t="s">
        <v>2039</v>
      </c>
      <c r="S264" s="91"/>
    </row>
    <row r="265" customHeight="1" spans="17:19">
      <c r="Q265" s="89">
        <v>2340204</v>
      </c>
      <c r="R265" s="90" t="s">
        <v>2040</v>
      </c>
      <c r="S265" s="91"/>
    </row>
    <row r="266" customHeight="1" spans="17:19">
      <c r="Q266" s="89">
        <v>2340205</v>
      </c>
      <c r="R266" s="90" t="s">
        <v>2041</v>
      </c>
      <c r="S266" s="91"/>
    </row>
    <row r="267" customHeight="1" spans="17:19">
      <c r="Q267" s="89">
        <v>2340299</v>
      </c>
      <c r="R267" s="90" t="s">
        <v>2042</v>
      </c>
      <c r="S267" s="91"/>
    </row>
  </sheetData>
  <sheetProtection selectLockedCells="1" selectUnlockedCells="1" autoFilter="0" pivotTables="0"/>
  <mergeCells count="11">
    <mergeCell ref="A1:I1"/>
    <mergeCell ref="B3:F3"/>
    <mergeCell ref="G3:I3"/>
    <mergeCell ref="E4:F4"/>
    <mergeCell ref="H4:I4"/>
    <mergeCell ref="Q4:S4"/>
    <mergeCell ref="A3:A5"/>
    <mergeCell ref="B4:B5"/>
    <mergeCell ref="C4:C5"/>
    <mergeCell ref="D4:D5"/>
    <mergeCell ref="G4:G5"/>
  </mergeCells>
  <printOptions horizontalCentered="1"/>
  <pageMargins left="0.354166666666667" right="0.236111111111111" top="0.550694444444444" bottom="0.590277777777778" header="0.156944444444444" footer="0.393055555555556"/>
  <pageSetup paperSize="9" firstPageNumber="57" fitToWidth="0" fitToHeight="0" orientation="landscape" useFirstPageNumber="1" horizontalDpi="600"/>
  <headerFooter>
    <oddFooter>&amp;C&amp;"仿宋_GB2312"&amp;14—&amp;P—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3"/>
  <sheetViews>
    <sheetView showZeros="0" view="pageBreakPreview" zoomScaleNormal="100" workbookViewId="0">
      <pane xSplit="1" ySplit="5" topLeftCell="B6" activePane="bottomRight" state="frozen"/>
      <selection/>
      <selection pane="topRight"/>
      <selection pane="bottomLeft"/>
      <selection pane="bottomRight" activeCell="A1" sqref="A1:I1"/>
    </sheetView>
  </sheetViews>
  <sheetFormatPr defaultColWidth="9" defaultRowHeight="16.5" customHeight="1"/>
  <cols>
    <col min="1" max="1" width="44.0583333333333" style="68" customWidth="1"/>
    <col min="2" max="3" width="12.625" style="69" customWidth="1"/>
    <col min="4" max="4" width="9.625" style="51" customWidth="1"/>
    <col min="5" max="5" width="12.625" style="51" customWidth="1"/>
    <col min="6" max="6" width="9.625" style="51" customWidth="1"/>
    <col min="7" max="8" width="12.625" style="51" customWidth="1"/>
    <col min="9" max="9" width="9.625" style="51" customWidth="1"/>
    <col min="10" max="10" width="11.2583333333333" style="70" hidden="1" customWidth="1"/>
    <col min="11" max="12" width="13.5" style="71" hidden="1" customWidth="1"/>
    <col min="13" max="13" width="13.375" style="71" hidden="1" customWidth="1"/>
    <col min="14" max="15" width="11.125" style="71" hidden="1" customWidth="1"/>
    <col min="16" max="17" width="9" style="51" hidden="1" customWidth="1"/>
    <col min="18" max="18" width="24" style="51" hidden="1" customWidth="1"/>
    <col min="19" max="19" width="15.2583333333333" style="51" hidden="1" customWidth="1"/>
    <col min="20" max="16384" width="9" style="51"/>
  </cols>
  <sheetData>
    <row r="1" ht="30" customHeight="1" spans="1:9">
      <c r="A1" s="52" t="s">
        <v>2044</v>
      </c>
      <c r="B1" s="52"/>
      <c r="C1" s="52"/>
      <c r="D1" s="52"/>
      <c r="E1" s="52"/>
      <c r="F1" s="52"/>
      <c r="G1" s="52"/>
      <c r="H1" s="52"/>
      <c r="I1" s="52"/>
    </row>
    <row r="2" ht="15.75" customHeight="1" spans="9:9">
      <c r="I2" s="53" t="s">
        <v>439</v>
      </c>
    </row>
    <row r="3" s="49" customFormat="1" ht="15" customHeight="1" spans="1:15">
      <c r="A3" s="72" t="s">
        <v>1751</v>
      </c>
      <c r="B3" s="54" t="s">
        <v>29</v>
      </c>
      <c r="C3" s="54"/>
      <c r="D3" s="54"/>
      <c r="E3" s="54"/>
      <c r="F3" s="54"/>
      <c r="G3" s="54" t="s">
        <v>30</v>
      </c>
      <c r="H3" s="54"/>
      <c r="I3" s="54"/>
      <c r="J3" s="80"/>
      <c r="K3" s="80"/>
      <c r="L3" s="80"/>
      <c r="M3" s="80"/>
      <c r="N3" s="80"/>
      <c r="O3" s="80"/>
    </row>
    <row r="4" s="49" customFormat="1" ht="15" customHeight="1" spans="1:19">
      <c r="A4" s="72"/>
      <c r="B4" s="54" t="s">
        <v>32</v>
      </c>
      <c r="C4" s="54" t="s">
        <v>33</v>
      </c>
      <c r="D4" s="54" t="s">
        <v>34</v>
      </c>
      <c r="E4" s="54" t="s">
        <v>35</v>
      </c>
      <c r="F4" s="54"/>
      <c r="G4" s="54" t="s">
        <v>36</v>
      </c>
      <c r="H4" s="54" t="s">
        <v>442</v>
      </c>
      <c r="I4" s="54"/>
      <c r="J4" s="27" t="s">
        <v>31</v>
      </c>
      <c r="K4" s="80"/>
      <c r="L4" s="80"/>
      <c r="M4" s="80"/>
      <c r="N4" s="80"/>
      <c r="O4" s="80"/>
      <c r="Q4" s="49" t="s">
        <v>1752</v>
      </c>
      <c r="R4" s="88"/>
      <c r="S4" s="88"/>
    </row>
    <row r="5" s="49" customFormat="1" ht="15" customHeight="1" spans="1:15">
      <c r="A5" s="72"/>
      <c r="B5" s="54"/>
      <c r="C5" s="54"/>
      <c r="D5" s="54"/>
      <c r="E5" s="54" t="s">
        <v>42</v>
      </c>
      <c r="F5" s="54" t="s">
        <v>43</v>
      </c>
      <c r="G5" s="54"/>
      <c r="H5" s="54" t="s">
        <v>42</v>
      </c>
      <c r="I5" s="54" t="s">
        <v>43</v>
      </c>
      <c r="J5" s="81" t="s">
        <v>38</v>
      </c>
      <c r="K5" s="54" t="s">
        <v>443</v>
      </c>
      <c r="L5" s="54" t="s">
        <v>1674</v>
      </c>
      <c r="M5" s="54" t="s">
        <v>1753</v>
      </c>
      <c r="N5" s="54" t="s">
        <v>1754</v>
      </c>
      <c r="O5" s="54" t="s">
        <v>1755</v>
      </c>
    </row>
    <row r="6" ht="18" customHeight="1" spans="1:19">
      <c r="A6" s="72" t="s">
        <v>1540</v>
      </c>
      <c r="B6" s="73">
        <f t="shared" ref="B6:G6" si="0">SUM(B7:B12)</f>
        <v>86632</v>
      </c>
      <c r="C6" s="73">
        <f t="shared" si="0"/>
        <v>31769</v>
      </c>
      <c r="D6" s="74"/>
      <c r="E6" s="73"/>
      <c r="F6" s="74"/>
      <c r="G6" s="73">
        <f t="shared" si="0"/>
        <v>66591</v>
      </c>
      <c r="H6" s="73"/>
      <c r="I6" s="74"/>
      <c r="J6" s="82"/>
      <c r="K6" s="83"/>
      <c r="L6" s="84"/>
      <c r="M6" s="83"/>
      <c r="N6" s="83"/>
      <c r="O6" s="83"/>
      <c r="Q6" s="89">
        <v>2120811</v>
      </c>
      <c r="R6" s="90" t="s">
        <v>1865</v>
      </c>
      <c r="S6" s="91"/>
    </row>
    <row r="7" ht="18" customHeight="1" spans="1:19">
      <c r="A7" s="75" t="s">
        <v>1866</v>
      </c>
      <c r="B7" s="76"/>
      <c r="C7" s="77"/>
      <c r="D7" s="78"/>
      <c r="E7" s="76"/>
      <c r="F7" s="78"/>
      <c r="G7" s="76">
        <f>N7+O7</f>
        <v>0</v>
      </c>
      <c r="H7" s="76"/>
      <c r="I7" s="78"/>
      <c r="J7" s="85"/>
      <c r="K7" s="86"/>
      <c r="L7" s="87"/>
      <c r="M7" s="86"/>
      <c r="N7" s="86"/>
      <c r="O7" s="86"/>
      <c r="Q7" s="89">
        <v>2120813</v>
      </c>
      <c r="R7" s="90" t="s">
        <v>1867</v>
      </c>
      <c r="S7" s="91"/>
    </row>
    <row r="8" ht="18" customHeight="1" spans="1:19">
      <c r="A8" s="75" t="s">
        <v>1868</v>
      </c>
      <c r="B8" s="76"/>
      <c r="C8" s="76"/>
      <c r="D8" s="78"/>
      <c r="E8" s="76"/>
      <c r="F8" s="78"/>
      <c r="G8" s="76">
        <v>0</v>
      </c>
      <c r="H8" s="76"/>
      <c r="I8" s="78"/>
      <c r="J8" s="85"/>
      <c r="K8" s="86"/>
      <c r="L8" s="87"/>
      <c r="M8" s="86"/>
      <c r="N8" s="86"/>
      <c r="O8" s="86"/>
      <c r="Q8" s="89">
        <v>2120899</v>
      </c>
      <c r="R8" s="90" t="s">
        <v>1869</v>
      </c>
      <c r="S8" s="91"/>
    </row>
    <row r="9" ht="18" customHeight="1" spans="1:19">
      <c r="A9" s="75" t="s">
        <v>1547</v>
      </c>
      <c r="B9" s="76">
        <v>86632</v>
      </c>
      <c r="C9" s="76">
        <f>'1.柳东新区（高新区）一般公共预算2022年收入预算表'!C97</f>
        <v>29650</v>
      </c>
      <c r="D9" s="78"/>
      <c r="E9" s="76"/>
      <c r="F9" s="78"/>
      <c r="G9" s="76">
        <f>'1.柳东新区（高新区）一般公共预算2022年收入预算表'!G97</f>
        <v>66591</v>
      </c>
      <c r="H9" s="76"/>
      <c r="I9" s="78"/>
      <c r="J9" s="85"/>
      <c r="K9" s="86"/>
      <c r="L9" s="87"/>
      <c r="M9" s="86"/>
      <c r="N9" s="86"/>
      <c r="O9" s="86"/>
      <c r="Q9" s="89">
        <v>21210</v>
      </c>
      <c r="R9" s="92" t="s">
        <v>1870</v>
      </c>
      <c r="S9" s="91"/>
    </row>
    <row r="10" ht="18" customHeight="1" spans="1:19">
      <c r="A10" s="75" t="s">
        <v>1871</v>
      </c>
      <c r="B10" s="76"/>
      <c r="C10" s="76"/>
      <c r="D10" s="78"/>
      <c r="E10" s="76"/>
      <c r="F10" s="78"/>
      <c r="G10" s="76"/>
      <c r="H10" s="76"/>
      <c r="I10" s="78"/>
      <c r="J10" s="85"/>
      <c r="K10" s="86"/>
      <c r="L10" s="87"/>
      <c r="M10" s="86"/>
      <c r="N10" s="86"/>
      <c r="O10" s="86"/>
      <c r="Q10" s="89">
        <v>2121001</v>
      </c>
      <c r="R10" s="90" t="s">
        <v>1848</v>
      </c>
      <c r="S10" s="91"/>
    </row>
    <row r="11" ht="18" customHeight="1" spans="1:19">
      <c r="A11" s="75" t="s">
        <v>1872</v>
      </c>
      <c r="B11" s="76"/>
      <c r="C11" s="76"/>
      <c r="D11" s="78"/>
      <c r="E11" s="76"/>
      <c r="F11" s="78"/>
      <c r="G11" s="76"/>
      <c r="H11" s="76"/>
      <c r="I11" s="78"/>
      <c r="J11" s="85"/>
      <c r="K11" s="86"/>
      <c r="L11" s="87"/>
      <c r="M11" s="86"/>
      <c r="N11" s="86"/>
      <c r="O11" s="86"/>
      <c r="Q11" s="89">
        <v>2121002</v>
      </c>
      <c r="R11" s="90" t="s">
        <v>1850</v>
      </c>
      <c r="S11" s="91"/>
    </row>
    <row r="12" s="67" customFormat="1" ht="18" customHeight="1" spans="1:19">
      <c r="A12" s="75" t="s">
        <v>1873</v>
      </c>
      <c r="B12" s="76"/>
      <c r="C12" s="76">
        <f>315+1804</f>
        <v>2119</v>
      </c>
      <c r="D12" s="78"/>
      <c r="E12" s="76"/>
      <c r="F12" s="78"/>
      <c r="G12" s="76"/>
      <c r="H12" s="76"/>
      <c r="I12" s="78"/>
      <c r="J12" s="85"/>
      <c r="K12" s="86"/>
      <c r="L12" s="87"/>
      <c r="M12" s="86"/>
      <c r="N12" s="86"/>
      <c r="O12" s="86"/>
      <c r="Q12" s="89">
        <v>2121099</v>
      </c>
      <c r="R12" s="90" t="s">
        <v>1874</v>
      </c>
      <c r="S12" s="91"/>
    </row>
    <row r="13" customHeight="1" spans="7:19">
      <c r="G13" s="79"/>
      <c r="Q13" s="89">
        <v>2121302</v>
      </c>
      <c r="R13" s="90" t="s">
        <v>1878</v>
      </c>
      <c r="S13" s="91"/>
    </row>
    <row r="14" customHeight="1" spans="17:19">
      <c r="Q14" s="89">
        <v>2121303</v>
      </c>
      <c r="R14" s="90" t="s">
        <v>1879</v>
      </c>
      <c r="S14" s="91"/>
    </row>
    <row r="15" customHeight="1" spans="17:19">
      <c r="Q15" s="89">
        <v>2121304</v>
      </c>
      <c r="R15" s="90" t="s">
        <v>1880</v>
      </c>
      <c r="S15" s="91"/>
    </row>
    <row r="16" customHeight="1" spans="17:19">
      <c r="Q16" s="89">
        <v>2121399</v>
      </c>
      <c r="R16" s="90" t="s">
        <v>1881</v>
      </c>
      <c r="S16" s="91"/>
    </row>
    <row r="17" customHeight="1" spans="17:19">
      <c r="Q17" s="89">
        <v>21214</v>
      </c>
      <c r="R17" s="92" t="s">
        <v>1882</v>
      </c>
      <c r="S17" s="91"/>
    </row>
    <row r="18" customHeight="1" spans="17:19">
      <c r="Q18" s="89">
        <v>2121401</v>
      </c>
      <c r="R18" s="90" t="s">
        <v>1883</v>
      </c>
      <c r="S18" s="91"/>
    </row>
    <row r="19" customHeight="1" spans="17:19">
      <c r="Q19" s="89">
        <v>2121402</v>
      </c>
      <c r="R19" s="90" t="s">
        <v>1884</v>
      </c>
      <c r="S19" s="91"/>
    </row>
    <row r="20" customHeight="1" spans="17:19">
      <c r="Q20" s="89">
        <v>2121499</v>
      </c>
      <c r="R20" s="90" t="s">
        <v>1885</v>
      </c>
      <c r="S20" s="91"/>
    </row>
    <row r="21" customHeight="1" spans="17:19">
      <c r="Q21" s="89">
        <v>21215</v>
      </c>
      <c r="R21" s="92" t="s">
        <v>1886</v>
      </c>
      <c r="S21" s="91"/>
    </row>
    <row r="22" customHeight="1" spans="17:19">
      <c r="Q22" s="89">
        <v>2121501</v>
      </c>
      <c r="R22" s="90" t="s">
        <v>1848</v>
      </c>
      <c r="S22" s="91"/>
    </row>
    <row r="23" customHeight="1" spans="17:19">
      <c r="Q23" s="89">
        <v>2121502</v>
      </c>
      <c r="R23" s="90" t="s">
        <v>1850</v>
      </c>
      <c r="S23" s="91"/>
    </row>
    <row r="24" customHeight="1" spans="17:19">
      <c r="Q24" s="89">
        <v>2121599</v>
      </c>
      <c r="R24" s="90" t="s">
        <v>1887</v>
      </c>
      <c r="S24" s="91"/>
    </row>
    <row r="25" customHeight="1" spans="17:19">
      <c r="Q25" s="89">
        <v>21216</v>
      </c>
      <c r="R25" s="92" t="s">
        <v>1888</v>
      </c>
      <c r="S25" s="91"/>
    </row>
    <row r="26" customHeight="1" spans="17:19">
      <c r="Q26" s="89">
        <v>2121601</v>
      </c>
      <c r="R26" s="90" t="s">
        <v>1848</v>
      </c>
      <c r="S26" s="91"/>
    </row>
    <row r="27" customHeight="1" spans="17:19">
      <c r="Q27" s="89">
        <v>2121602</v>
      </c>
      <c r="R27" s="90" t="s">
        <v>1850</v>
      </c>
      <c r="S27" s="91"/>
    </row>
    <row r="28" customHeight="1" spans="17:19">
      <c r="Q28" s="89">
        <v>2121699</v>
      </c>
      <c r="R28" s="90" t="s">
        <v>1889</v>
      </c>
      <c r="S28" s="91"/>
    </row>
    <row r="29" customHeight="1" spans="17:19">
      <c r="Q29" s="89">
        <v>21217</v>
      </c>
      <c r="R29" s="92" t="s">
        <v>1890</v>
      </c>
      <c r="S29" s="91"/>
    </row>
    <row r="30" customHeight="1" spans="17:19">
      <c r="Q30" s="89">
        <v>2121701</v>
      </c>
      <c r="R30" s="90" t="s">
        <v>1877</v>
      </c>
      <c r="S30" s="91"/>
    </row>
    <row r="31" customHeight="1" spans="17:19">
      <c r="Q31" s="89">
        <v>2121702</v>
      </c>
      <c r="R31" s="90" t="s">
        <v>1878</v>
      </c>
      <c r="S31" s="91"/>
    </row>
    <row r="32" customHeight="1" spans="17:19">
      <c r="Q32" s="89">
        <v>2121703</v>
      </c>
      <c r="R32" s="90" t="s">
        <v>1879</v>
      </c>
      <c r="S32" s="91"/>
    </row>
    <row r="33" customHeight="1" spans="17:19">
      <c r="Q33" s="89">
        <v>2121704</v>
      </c>
      <c r="R33" s="90" t="s">
        <v>1880</v>
      </c>
      <c r="S33" s="91"/>
    </row>
    <row r="34" customHeight="1" spans="17:19">
      <c r="Q34" s="89">
        <v>2121799</v>
      </c>
      <c r="R34" s="90" t="s">
        <v>1891</v>
      </c>
      <c r="S34" s="91"/>
    </row>
    <row r="35" customHeight="1" spans="17:19">
      <c r="Q35" s="89">
        <v>21218</v>
      </c>
      <c r="R35" s="92" t="s">
        <v>1892</v>
      </c>
      <c r="S35" s="91"/>
    </row>
    <row r="36" customHeight="1" spans="17:19">
      <c r="Q36" s="89">
        <v>2121801</v>
      </c>
      <c r="R36" s="90" t="s">
        <v>1883</v>
      </c>
      <c r="S36" s="91"/>
    </row>
    <row r="37" customHeight="1" spans="17:19">
      <c r="Q37" s="89">
        <v>2121899</v>
      </c>
      <c r="R37" s="90" t="s">
        <v>1893</v>
      </c>
      <c r="S37" s="91"/>
    </row>
    <row r="38" customHeight="1" spans="17:19">
      <c r="Q38" s="89">
        <v>21219</v>
      </c>
      <c r="R38" s="92" t="s">
        <v>1894</v>
      </c>
      <c r="S38" s="91"/>
    </row>
    <row r="39" customHeight="1" spans="17:19">
      <c r="Q39" s="89">
        <v>2121901</v>
      </c>
      <c r="R39" s="90" t="s">
        <v>1848</v>
      </c>
      <c r="S39" s="91"/>
    </row>
    <row r="40" customHeight="1" spans="17:19">
      <c r="Q40" s="89">
        <v>2121902</v>
      </c>
      <c r="R40" s="90" t="s">
        <v>1850</v>
      </c>
      <c r="S40" s="91"/>
    </row>
    <row r="41" customHeight="1" spans="17:19">
      <c r="Q41" s="89">
        <v>2121903</v>
      </c>
      <c r="R41" s="90" t="s">
        <v>1852</v>
      </c>
      <c r="S41" s="91"/>
    </row>
    <row r="42" customHeight="1" spans="17:19">
      <c r="Q42" s="89">
        <v>2121904</v>
      </c>
      <c r="R42" s="90" t="s">
        <v>1854</v>
      </c>
      <c r="S42" s="91"/>
    </row>
    <row r="43" customHeight="1" spans="17:19">
      <c r="Q43" s="89">
        <v>2121905</v>
      </c>
      <c r="R43" s="90" t="s">
        <v>1860</v>
      </c>
      <c r="S43" s="93"/>
    </row>
    <row r="44" customHeight="1" spans="17:19">
      <c r="Q44" s="89">
        <v>2121906</v>
      </c>
      <c r="R44" s="90" t="s">
        <v>1864</v>
      </c>
      <c r="S44" s="91"/>
    </row>
    <row r="45" customHeight="1" spans="17:19">
      <c r="Q45" s="89">
        <v>2121907</v>
      </c>
      <c r="R45" s="90" t="s">
        <v>1865</v>
      </c>
      <c r="S45" s="94"/>
    </row>
    <row r="46" customHeight="1" spans="17:19">
      <c r="Q46" s="89">
        <v>2121999</v>
      </c>
      <c r="R46" s="90" t="s">
        <v>1895</v>
      </c>
      <c r="S46" s="91"/>
    </row>
    <row r="47" customHeight="1" spans="17:19">
      <c r="Q47" s="89">
        <v>213</v>
      </c>
      <c r="R47" s="92" t="s">
        <v>1896</v>
      </c>
      <c r="S47" s="91"/>
    </row>
    <row r="48" customHeight="1" spans="17:19">
      <c r="Q48" s="89">
        <v>21366</v>
      </c>
      <c r="R48" s="92" t="s">
        <v>1897</v>
      </c>
      <c r="S48" s="91"/>
    </row>
    <row r="49" customHeight="1" spans="17:19">
      <c r="Q49" s="89">
        <v>2136601</v>
      </c>
      <c r="R49" s="90" t="s">
        <v>1809</v>
      </c>
      <c r="S49" s="91"/>
    </row>
    <row r="50" customHeight="1" spans="17:19">
      <c r="Q50" s="89">
        <v>2136602</v>
      </c>
      <c r="R50" s="90" t="s">
        <v>1898</v>
      </c>
      <c r="S50" s="91"/>
    </row>
    <row r="51" customHeight="1" spans="17:19">
      <c r="Q51" s="89">
        <v>2136603</v>
      </c>
      <c r="R51" s="90" t="s">
        <v>1899</v>
      </c>
      <c r="S51" s="91"/>
    </row>
    <row r="52" customHeight="1" spans="17:19">
      <c r="Q52" s="89">
        <v>2136699</v>
      </c>
      <c r="R52" s="90" t="s">
        <v>1900</v>
      </c>
      <c r="S52" s="91"/>
    </row>
    <row r="53" customHeight="1" spans="17:19">
      <c r="Q53" s="89">
        <v>21367</v>
      </c>
      <c r="R53" s="92" t="s">
        <v>1901</v>
      </c>
      <c r="S53" s="91"/>
    </row>
    <row r="54" customHeight="1" spans="17:19">
      <c r="Q54" s="89">
        <v>2136701</v>
      </c>
      <c r="R54" s="90" t="s">
        <v>1809</v>
      </c>
      <c r="S54" s="91"/>
    </row>
    <row r="55" customHeight="1" spans="17:19">
      <c r="Q55" s="89">
        <v>2136702</v>
      </c>
      <c r="R55" s="90" t="s">
        <v>1898</v>
      </c>
      <c r="S55" s="91"/>
    </row>
    <row r="56" customHeight="1" spans="17:19">
      <c r="Q56" s="89">
        <v>2136703</v>
      </c>
      <c r="R56" s="90" t="s">
        <v>1902</v>
      </c>
      <c r="S56" s="91"/>
    </row>
    <row r="57" customHeight="1" spans="17:19">
      <c r="Q57" s="89">
        <v>2136799</v>
      </c>
      <c r="R57" s="90" t="s">
        <v>1903</v>
      </c>
      <c r="S57" s="91"/>
    </row>
    <row r="58" customHeight="1" spans="17:19">
      <c r="Q58" s="89">
        <v>21369</v>
      </c>
      <c r="R58" s="92" t="s">
        <v>1835</v>
      </c>
      <c r="S58" s="91"/>
    </row>
    <row r="59" customHeight="1" spans="17:19">
      <c r="Q59" s="89">
        <v>2136901</v>
      </c>
      <c r="R59" s="90" t="s">
        <v>1268</v>
      </c>
      <c r="S59" s="91"/>
    </row>
    <row r="60" customHeight="1" spans="17:19">
      <c r="Q60" s="89">
        <v>2136902</v>
      </c>
      <c r="R60" s="90" t="s">
        <v>1904</v>
      </c>
      <c r="S60" s="91"/>
    </row>
    <row r="61" customHeight="1" spans="17:19">
      <c r="Q61" s="89">
        <v>2136903</v>
      </c>
      <c r="R61" s="90" t="s">
        <v>1905</v>
      </c>
      <c r="S61" s="91"/>
    </row>
    <row r="62" customHeight="1" spans="17:19">
      <c r="Q62" s="89">
        <v>2136999</v>
      </c>
      <c r="R62" s="90" t="s">
        <v>1906</v>
      </c>
      <c r="S62" s="91"/>
    </row>
    <row r="63" customHeight="1" spans="17:19">
      <c r="Q63" s="89">
        <v>21370</v>
      </c>
      <c r="R63" s="92" t="s">
        <v>1907</v>
      </c>
      <c r="S63" s="91"/>
    </row>
    <row r="64" customHeight="1" spans="17:19">
      <c r="Q64" s="89">
        <v>2137001</v>
      </c>
      <c r="R64" s="90" t="s">
        <v>1809</v>
      </c>
      <c r="S64" s="91"/>
    </row>
    <row r="65" customHeight="1" spans="17:19">
      <c r="Q65" s="89">
        <v>2137099</v>
      </c>
      <c r="R65" s="90" t="s">
        <v>1908</v>
      </c>
      <c r="S65" s="91"/>
    </row>
    <row r="66" customHeight="1" spans="17:19">
      <c r="Q66" s="89">
        <v>21371</v>
      </c>
      <c r="R66" s="92" t="s">
        <v>1909</v>
      </c>
      <c r="S66" s="91"/>
    </row>
    <row r="67" customHeight="1" spans="17:19">
      <c r="Q67" s="89">
        <v>2137101</v>
      </c>
      <c r="R67" s="90" t="s">
        <v>1268</v>
      </c>
      <c r="S67" s="91"/>
    </row>
    <row r="68" customHeight="1" spans="17:19">
      <c r="Q68" s="89">
        <v>2137102</v>
      </c>
      <c r="R68" s="90" t="s">
        <v>1910</v>
      </c>
      <c r="S68" s="91"/>
    </row>
    <row r="69" customHeight="1" spans="17:19">
      <c r="Q69" s="89">
        <v>2137103</v>
      </c>
      <c r="R69" s="90" t="s">
        <v>1905</v>
      </c>
      <c r="S69" s="91"/>
    </row>
    <row r="70" customHeight="1" spans="17:19">
      <c r="Q70" s="89">
        <v>2137199</v>
      </c>
      <c r="R70" s="90" t="s">
        <v>1911</v>
      </c>
      <c r="S70" s="91"/>
    </row>
    <row r="71" customHeight="1" spans="17:19">
      <c r="Q71" s="89">
        <v>214</v>
      </c>
      <c r="R71" s="92" t="s">
        <v>1912</v>
      </c>
      <c r="S71" s="91"/>
    </row>
    <row r="72" customHeight="1" spans="17:19">
      <c r="Q72" s="89">
        <v>21460</v>
      </c>
      <c r="R72" s="92" t="s">
        <v>1913</v>
      </c>
      <c r="S72" s="91"/>
    </row>
    <row r="73" customHeight="1" spans="17:19">
      <c r="Q73" s="89">
        <v>2146001</v>
      </c>
      <c r="R73" s="90" t="s">
        <v>1914</v>
      </c>
      <c r="S73" s="91"/>
    </row>
    <row r="74" customHeight="1" spans="17:19">
      <c r="Q74" s="89">
        <v>2146002</v>
      </c>
      <c r="R74" s="90" t="s">
        <v>1915</v>
      </c>
      <c r="S74" s="91"/>
    </row>
    <row r="75" customHeight="1" spans="17:19">
      <c r="Q75" s="89">
        <v>2146003</v>
      </c>
      <c r="R75" s="90" t="s">
        <v>1916</v>
      </c>
      <c r="S75" s="91"/>
    </row>
    <row r="76" customHeight="1" spans="17:19">
      <c r="Q76" s="89">
        <v>2146099</v>
      </c>
      <c r="R76" s="90" t="s">
        <v>1917</v>
      </c>
      <c r="S76" s="91"/>
    </row>
    <row r="77" customHeight="1" spans="17:19">
      <c r="Q77" s="89">
        <v>21462</v>
      </c>
      <c r="R77" s="92" t="s">
        <v>1918</v>
      </c>
      <c r="S77" s="91"/>
    </row>
    <row r="78" customHeight="1" spans="17:19">
      <c r="Q78" s="89">
        <v>2146201</v>
      </c>
      <c r="R78" s="90" t="s">
        <v>1916</v>
      </c>
      <c r="S78" s="91"/>
    </row>
    <row r="79" customHeight="1" spans="17:19">
      <c r="Q79" s="89">
        <v>2146202</v>
      </c>
      <c r="R79" s="90" t="s">
        <v>1919</v>
      </c>
      <c r="S79" s="91"/>
    </row>
    <row r="80" customHeight="1" spans="17:19">
      <c r="Q80" s="89">
        <v>2146203</v>
      </c>
      <c r="R80" s="90" t="s">
        <v>1920</v>
      </c>
      <c r="S80" s="91"/>
    </row>
    <row r="81" customHeight="1" spans="17:19">
      <c r="Q81" s="89">
        <v>2146299</v>
      </c>
      <c r="R81" s="90" t="s">
        <v>1921</v>
      </c>
      <c r="S81" s="91"/>
    </row>
    <row r="82" customHeight="1" spans="17:19">
      <c r="Q82" s="89">
        <v>21463</v>
      </c>
      <c r="R82" s="92" t="s">
        <v>1839</v>
      </c>
      <c r="S82" s="91"/>
    </row>
    <row r="83" customHeight="1" spans="17:19">
      <c r="Q83" s="89">
        <v>2146301</v>
      </c>
      <c r="R83" s="90" t="s">
        <v>1922</v>
      </c>
      <c r="S83" s="91"/>
    </row>
    <row r="84" customHeight="1" spans="17:19">
      <c r="Q84" s="89">
        <v>2146302</v>
      </c>
      <c r="R84" s="90" t="s">
        <v>1923</v>
      </c>
      <c r="S84" s="91"/>
    </row>
    <row r="85" customHeight="1" spans="17:19">
      <c r="Q85" s="89">
        <v>2146303</v>
      </c>
      <c r="R85" s="90" t="s">
        <v>1924</v>
      </c>
      <c r="S85" s="91"/>
    </row>
    <row r="86" customHeight="1" spans="17:19">
      <c r="Q86" s="89">
        <v>2146399</v>
      </c>
      <c r="R86" s="90" t="s">
        <v>1925</v>
      </c>
      <c r="S86" s="91"/>
    </row>
    <row r="87" customHeight="1" spans="17:19">
      <c r="Q87" s="89">
        <v>21464</v>
      </c>
      <c r="R87" s="92" t="s">
        <v>1926</v>
      </c>
      <c r="S87" s="91"/>
    </row>
    <row r="88" customHeight="1" spans="17:19">
      <c r="Q88" s="89">
        <v>2146401</v>
      </c>
      <c r="R88" s="90" t="s">
        <v>1927</v>
      </c>
      <c r="S88" s="91"/>
    </row>
    <row r="89" customHeight="1" spans="17:19">
      <c r="Q89" s="89">
        <v>2146402</v>
      </c>
      <c r="R89" s="90" t="s">
        <v>1928</v>
      </c>
      <c r="S89" s="91"/>
    </row>
    <row r="90" customHeight="1" spans="17:19">
      <c r="Q90" s="89">
        <v>2146403</v>
      </c>
      <c r="R90" s="90" t="s">
        <v>1929</v>
      </c>
      <c r="S90" s="91"/>
    </row>
    <row r="91" customHeight="1" spans="17:19">
      <c r="Q91" s="89">
        <v>2146404</v>
      </c>
      <c r="R91" s="90" t="s">
        <v>1930</v>
      </c>
      <c r="S91" s="91"/>
    </row>
    <row r="92" customHeight="1" spans="17:19">
      <c r="Q92" s="89">
        <v>2146405</v>
      </c>
      <c r="R92" s="90" t="s">
        <v>1931</v>
      </c>
      <c r="S92" s="91"/>
    </row>
    <row r="93" customHeight="1" spans="17:19">
      <c r="Q93" s="89">
        <v>2146406</v>
      </c>
      <c r="R93" s="90" t="s">
        <v>1932</v>
      </c>
      <c r="S93" s="91"/>
    </row>
    <row r="94" customHeight="1" spans="17:19">
      <c r="Q94" s="89">
        <v>2146407</v>
      </c>
      <c r="R94" s="90" t="s">
        <v>1933</v>
      </c>
      <c r="S94" s="91"/>
    </row>
    <row r="95" customHeight="1" spans="17:19">
      <c r="Q95" s="89">
        <v>2146499</v>
      </c>
      <c r="R95" s="90" t="s">
        <v>1934</v>
      </c>
      <c r="S95" s="91"/>
    </row>
    <row r="96" customHeight="1" spans="17:19">
      <c r="Q96" s="89">
        <v>21468</v>
      </c>
      <c r="R96" s="92" t="s">
        <v>1935</v>
      </c>
      <c r="S96" s="91"/>
    </row>
    <row r="97" customHeight="1" spans="17:19">
      <c r="Q97" s="89">
        <v>2146801</v>
      </c>
      <c r="R97" s="90" t="s">
        <v>1936</v>
      </c>
      <c r="S97" s="91"/>
    </row>
    <row r="98" customHeight="1" spans="17:19">
      <c r="Q98" s="89">
        <v>2146802</v>
      </c>
      <c r="R98" s="90" t="s">
        <v>1937</v>
      </c>
      <c r="S98" s="91"/>
    </row>
    <row r="99" customHeight="1" spans="17:19">
      <c r="Q99" s="89">
        <v>2146803</v>
      </c>
      <c r="R99" s="90" t="s">
        <v>1938</v>
      </c>
      <c r="S99" s="91"/>
    </row>
    <row r="100" customHeight="1" spans="17:19">
      <c r="Q100" s="89">
        <v>2146804</v>
      </c>
      <c r="R100" s="90" t="s">
        <v>1939</v>
      </c>
      <c r="S100" s="91"/>
    </row>
    <row r="101" customHeight="1" spans="17:19">
      <c r="Q101" s="89">
        <v>2146805</v>
      </c>
      <c r="R101" s="90" t="s">
        <v>1940</v>
      </c>
      <c r="S101" s="91"/>
    </row>
    <row r="102" customHeight="1" spans="17:19">
      <c r="Q102" s="89">
        <v>2146899</v>
      </c>
      <c r="R102" s="90" t="s">
        <v>1941</v>
      </c>
      <c r="S102" s="91"/>
    </row>
    <row r="103" customHeight="1" spans="17:19">
      <c r="Q103" s="89">
        <v>21469</v>
      </c>
      <c r="R103" s="92" t="s">
        <v>1942</v>
      </c>
      <c r="S103" s="91"/>
    </row>
    <row r="104" customHeight="1" spans="17:19">
      <c r="Q104" s="89">
        <v>2146901</v>
      </c>
      <c r="R104" s="90" t="s">
        <v>1943</v>
      </c>
      <c r="S104" s="91"/>
    </row>
    <row r="105" customHeight="1" spans="17:19">
      <c r="Q105" s="89">
        <v>2146902</v>
      </c>
      <c r="R105" s="90" t="s">
        <v>1944</v>
      </c>
      <c r="S105" s="91"/>
    </row>
    <row r="106" customHeight="1" spans="17:19">
      <c r="Q106" s="89">
        <v>2146903</v>
      </c>
      <c r="R106" s="90" t="s">
        <v>1945</v>
      </c>
      <c r="S106" s="91"/>
    </row>
    <row r="107" customHeight="1" spans="17:19">
      <c r="Q107" s="89">
        <v>2146904</v>
      </c>
      <c r="R107" s="90" t="s">
        <v>1946</v>
      </c>
      <c r="S107" s="91"/>
    </row>
    <row r="108" customHeight="1" spans="17:19">
      <c r="Q108" s="89">
        <v>2146906</v>
      </c>
      <c r="R108" s="90" t="s">
        <v>1947</v>
      </c>
      <c r="S108" s="91"/>
    </row>
    <row r="109" customHeight="1" spans="17:19">
      <c r="Q109" s="89">
        <v>2146907</v>
      </c>
      <c r="R109" s="90" t="s">
        <v>1948</v>
      </c>
      <c r="S109" s="91"/>
    </row>
    <row r="110" customHeight="1" spans="17:19">
      <c r="Q110" s="89">
        <v>2146908</v>
      </c>
      <c r="R110" s="90" t="s">
        <v>1949</v>
      </c>
      <c r="S110" s="91"/>
    </row>
    <row r="111" customHeight="1" spans="17:19">
      <c r="Q111" s="89">
        <v>2146999</v>
      </c>
      <c r="R111" s="90" t="s">
        <v>1950</v>
      </c>
      <c r="S111" s="91"/>
    </row>
    <row r="112" customHeight="1" spans="17:19">
      <c r="Q112" s="89">
        <v>21470</v>
      </c>
      <c r="R112" s="92" t="s">
        <v>1951</v>
      </c>
      <c r="S112" s="91"/>
    </row>
    <row r="113" customHeight="1" spans="17:19">
      <c r="Q113" s="89">
        <v>2147001</v>
      </c>
      <c r="R113" s="90" t="s">
        <v>1914</v>
      </c>
      <c r="S113" s="91"/>
    </row>
    <row r="114" customHeight="1" spans="17:19">
      <c r="Q114" s="89">
        <v>2147099</v>
      </c>
      <c r="R114" s="90" t="s">
        <v>1952</v>
      </c>
      <c r="S114" s="91"/>
    </row>
    <row r="115" customHeight="1" spans="17:19">
      <c r="Q115" s="89">
        <v>21471</v>
      </c>
      <c r="R115" s="92" t="s">
        <v>1953</v>
      </c>
      <c r="S115" s="91"/>
    </row>
    <row r="116" customHeight="1" spans="17:19">
      <c r="Q116" s="89">
        <v>2147101</v>
      </c>
      <c r="R116" s="90" t="s">
        <v>1914</v>
      </c>
      <c r="S116" s="91"/>
    </row>
    <row r="117" customHeight="1" spans="17:19">
      <c r="Q117" s="89">
        <v>2147199</v>
      </c>
      <c r="R117" s="90" t="s">
        <v>1954</v>
      </c>
      <c r="S117" s="91"/>
    </row>
    <row r="118" customHeight="1" spans="17:19">
      <c r="Q118" s="89">
        <v>21472</v>
      </c>
      <c r="R118" s="92" t="s">
        <v>1955</v>
      </c>
      <c r="S118" s="91"/>
    </row>
    <row r="119" customHeight="1" spans="17:19">
      <c r="Q119" s="89">
        <v>21473</v>
      </c>
      <c r="R119" s="92" t="s">
        <v>1956</v>
      </c>
      <c r="S119" s="91"/>
    </row>
    <row r="120" customHeight="1" spans="17:19">
      <c r="Q120" s="89">
        <v>2147301</v>
      </c>
      <c r="R120" s="90" t="s">
        <v>1922</v>
      </c>
      <c r="S120" s="91"/>
    </row>
    <row r="121" customHeight="1" spans="17:19">
      <c r="Q121" s="89">
        <v>2147303</v>
      </c>
      <c r="R121" s="90" t="s">
        <v>1924</v>
      </c>
      <c r="S121" s="91"/>
    </row>
    <row r="122" customHeight="1" spans="17:19">
      <c r="Q122" s="89">
        <v>2147399</v>
      </c>
      <c r="R122" s="90" t="s">
        <v>1957</v>
      </c>
      <c r="S122" s="91"/>
    </row>
    <row r="123" customHeight="1" spans="17:19">
      <c r="Q123" s="89">
        <v>215</v>
      </c>
      <c r="R123" s="92" t="s">
        <v>1958</v>
      </c>
      <c r="S123" s="91"/>
    </row>
    <row r="124" customHeight="1" spans="17:19">
      <c r="Q124" s="89">
        <v>21562</v>
      </c>
      <c r="R124" s="92" t="s">
        <v>1959</v>
      </c>
      <c r="S124" s="91"/>
    </row>
    <row r="125" customHeight="1" spans="17:19">
      <c r="Q125" s="89">
        <v>2156201</v>
      </c>
      <c r="R125" s="90" t="s">
        <v>1960</v>
      </c>
      <c r="S125" s="91"/>
    </row>
    <row r="126" customHeight="1" spans="17:19">
      <c r="Q126" s="89">
        <v>2156202</v>
      </c>
      <c r="R126" s="90" t="s">
        <v>1961</v>
      </c>
      <c r="S126" s="91"/>
    </row>
    <row r="127" customHeight="1" spans="17:19">
      <c r="Q127" s="89">
        <v>2156299</v>
      </c>
      <c r="R127" s="90" t="s">
        <v>1962</v>
      </c>
      <c r="S127" s="91"/>
    </row>
    <row r="128" customHeight="1" spans="17:19">
      <c r="Q128" s="89">
        <v>217</v>
      </c>
      <c r="R128" s="92" t="s">
        <v>1375</v>
      </c>
      <c r="S128" s="91"/>
    </row>
    <row r="129" customHeight="1" spans="17:19">
      <c r="Q129" s="89">
        <v>2170402</v>
      </c>
      <c r="R129" s="90" t="s">
        <v>1963</v>
      </c>
      <c r="S129" s="91"/>
    </row>
    <row r="130" customHeight="1" spans="17:19">
      <c r="Q130" s="89">
        <v>2170403</v>
      </c>
      <c r="R130" s="90" t="s">
        <v>1964</v>
      </c>
      <c r="S130" s="91"/>
    </row>
    <row r="131" customHeight="1" spans="17:19">
      <c r="Q131" s="89">
        <v>229</v>
      </c>
      <c r="R131" s="92" t="s">
        <v>1519</v>
      </c>
      <c r="S131" s="91"/>
    </row>
    <row r="132" customHeight="1" spans="17:19">
      <c r="Q132" s="89">
        <v>22904</v>
      </c>
      <c r="R132" s="92" t="s">
        <v>1965</v>
      </c>
      <c r="S132" s="91"/>
    </row>
    <row r="133" customHeight="1" spans="17:19">
      <c r="Q133" s="89">
        <v>2290401</v>
      </c>
      <c r="R133" s="90" t="s">
        <v>1966</v>
      </c>
      <c r="S133" s="91"/>
    </row>
    <row r="134" customHeight="1" spans="17:19">
      <c r="Q134" s="89">
        <v>2290402</v>
      </c>
      <c r="R134" s="90" t="s">
        <v>1967</v>
      </c>
      <c r="S134" s="91"/>
    </row>
    <row r="135" customHeight="1" spans="17:19">
      <c r="Q135" s="89">
        <v>2290403</v>
      </c>
      <c r="R135" s="90" t="s">
        <v>1968</v>
      </c>
      <c r="S135" s="91"/>
    </row>
    <row r="136" customHeight="1" spans="17:19">
      <c r="Q136" s="89">
        <v>22908</v>
      </c>
      <c r="R136" s="92" t="s">
        <v>1969</v>
      </c>
      <c r="S136" s="91"/>
    </row>
    <row r="137" customHeight="1" spans="17:19">
      <c r="Q137" s="89">
        <v>2290802</v>
      </c>
      <c r="R137" s="90" t="s">
        <v>1970</v>
      </c>
      <c r="S137" s="91"/>
    </row>
    <row r="138" customHeight="1" spans="17:19">
      <c r="Q138" s="89">
        <v>2290803</v>
      </c>
      <c r="R138" s="90" t="s">
        <v>1971</v>
      </c>
      <c r="S138" s="91"/>
    </row>
    <row r="139" customHeight="1" spans="17:19">
      <c r="Q139" s="89">
        <v>2290804</v>
      </c>
      <c r="R139" s="90" t="s">
        <v>1972</v>
      </c>
      <c r="S139" s="91"/>
    </row>
    <row r="140" customHeight="1" spans="17:19">
      <c r="Q140" s="89">
        <v>2290805</v>
      </c>
      <c r="R140" s="90" t="s">
        <v>1973</v>
      </c>
      <c r="S140" s="91"/>
    </row>
    <row r="141" customHeight="1" spans="17:19">
      <c r="Q141" s="89">
        <v>2290806</v>
      </c>
      <c r="R141" s="90" t="s">
        <v>1974</v>
      </c>
      <c r="S141" s="91"/>
    </row>
    <row r="142" customHeight="1" spans="17:19">
      <c r="Q142" s="89">
        <v>2290807</v>
      </c>
      <c r="R142" s="90" t="s">
        <v>1975</v>
      </c>
      <c r="S142" s="91"/>
    </row>
    <row r="143" customHeight="1" spans="17:19">
      <c r="Q143" s="89">
        <v>2290808</v>
      </c>
      <c r="R143" s="90" t="s">
        <v>1976</v>
      </c>
      <c r="S143" s="91"/>
    </row>
    <row r="144" customHeight="1" spans="17:19">
      <c r="Q144" s="89">
        <v>2290899</v>
      </c>
      <c r="R144" s="90" t="s">
        <v>1977</v>
      </c>
      <c r="S144" s="91"/>
    </row>
    <row r="145" customHeight="1" spans="17:19">
      <c r="Q145" s="89">
        <v>22960</v>
      </c>
      <c r="R145" s="92" t="s">
        <v>1978</v>
      </c>
      <c r="S145" s="91"/>
    </row>
    <row r="146" customHeight="1" spans="17:19">
      <c r="Q146" s="89">
        <v>2296001</v>
      </c>
      <c r="R146" s="90" t="s">
        <v>1979</v>
      </c>
      <c r="S146" s="91"/>
    </row>
    <row r="147" customHeight="1" spans="17:19">
      <c r="Q147" s="89">
        <v>2296002</v>
      </c>
      <c r="R147" s="90" t="s">
        <v>1980</v>
      </c>
      <c r="S147" s="91"/>
    </row>
    <row r="148" customHeight="1" spans="17:19">
      <c r="Q148" s="89">
        <v>2296003</v>
      </c>
      <c r="R148" s="90" t="s">
        <v>1981</v>
      </c>
      <c r="S148" s="91"/>
    </row>
    <row r="149" customHeight="1" spans="17:19">
      <c r="Q149" s="89">
        <v>2296004</v>
      </c>
      <c r="R149" s="90" t="s">
        <v>1982</v>
      </c>
      <c r="S149" s="91"/>
    </row>
    <row r="150" customHeight="1" spans="17:19">
      <c r="Q150" s="89">
        <v>2296005</v>
      </c>
      <c r="R150" s="90" t="s">
        <v>1983</v>
      </c>
      <c r="S150" s="91"/>
    </row>
    <row r="151" customHeight="1" spans="17:19">
      <c r="Q151" s="89">
        <v>2296006</v>
      </c>
      <c r="R151" s="90" t="s">
        <v>1984</v>
      </c>
      <c r="S151" s="91"/>
    </row>
    <row r="152" customHeight="1" spans="17:19">
      <c r="Q152" s="89">
        <v>2296010</v>
      </c>
      <c r="R152" s="90" t="s">
        <v>1985</v>
      </c>
      <c r="S152" s="91"/>
    </row>
    <row r="153" customHeight="1" spans="17:19">
      <c r="Q153" s="89">
        <v>2296011</v>
      </c>
      <c r="R153" s="90" t="s">
        <v>1986</v>
      </c>
      <c r="S153" s="91"/>
    </row>
    <row r="154" customHeight="1" spans="17:19">
      <c r="Q154" s="89">
        <v>2296012</v>
      </c>
      <c r="R154" s="90" t="s">
        <v>1987</v>
      </c>
      <c r="S154" s="91"/>
    </row>
    <row r="155" customHeight="1" spans="17:19">
      <c r="Q155" s="89">
        <v>2296013</v>
      </c>
      <c r="R155" s="90" t="s">
        <v>1988</v>
      </c>
      <c r="S155" s="91"/>
    </row>
    <row r="156" customHeight="1" spans="17:19">
      <c r="Q156" s="89">
        <v>2296099</v>
      </c>
      <c r="R156" s="90" t="s">
        <v>1989</v>
      </c>
      <c r="S156" s="91"/>
    </row>
    <row r="157" customHeight="1" spans="17:19">
      <c r="Q157" s="89">
        <v>232</v>
      </c>
      <c r="R157" s="92" t="s">
        <v>1580</v>
      </c>
      <c r="S157" s="91"/>
    </row>
    <row r="158" customHeight="1" spans="17:19">
      <c r="Q158" s="89">
        <v>23204</v>
      </c>
      <c r="R158" s="92" t="s">
        <v>1851</v>
      </c>
      <c r="S158" s="91"/>
    </row>
    <row r="159" customHeight="1" spans="17:19">
      <c r="Q159" s="89">
        <v>2320401</v>
      </c>
      <c r="R159" s="90" t="s">
        <v>1990</v>
      </c>
      <c r="S159" s="91"/>
    </row>
    <row r="160" customHeight="1" spans="17:19">
      <c r="Q160" s="89">
        <v>2320402</v>
      </c>
      <c r="R160" s="90" t="s">
        <v>1991</v>
      </c>
      <c r="S160" s="91"/>
    </row>
    <row r="161" customHeight="1" spans="17:19">
      <c r="Q161" s="89">
        <v>2320405</v>
      </c>
      <c r="R161" s="90" t="s">
        <v>1992</v>
      </c>
      <c r="S161" s="91"/>
    </row>
    <row r="162" customHeight="1" spans="17:19">
      <c r="Q162" s="89">
        <v>2320411</v>
      </c>
      <c r="R162" s="90" t="s">
        <v>1993</v>
      </c>
      <c r="S162" s="91"/>
    </row>
    <row r="163" customHeight="1" spans="17:19">
      <c r="Q163" s="89">
        <v>2320413</v>
      </c>
      <c r="R163" s="90" t="s">
        <v>1994</v>
      </c>
      <c r="S163" s="91"/>
    </row>
    <row r="164" customHeight="1" spans="17:19">
      <c r="Q164" s="89">
        <v>2320414</v>
      </c>
      <c r="R164" s="90" t="s">
        <v>1995</v>
      </c>
      <c r="S164" s="91"/>
    </row>
    <row r="165" customHeight="1" spans="17:19">
      <c r="Q165" s="89">
        <v>2320416</v>
      </c>
      <c r="R165" s="90" t="s">
        <v>1996</v>
      </c>
      <c r="S165" s="91"/>
    </row>
    <row r="166" customHeight="1" spans="17:19">
      <c r="Q166" s="89">
        <v>2320417</v>
      </c>
      <c r="R166" s="90" t="s">
        <v>1997</v>
      </c>
      <c r="S166" s="91"/>
    </row>
    <row r="167" customHeight="1" spans="17:19">
      <c r="Q167" s="89">
        <v>2320418</v>
      </c>
      <c r="R167" s="90" t="s">
        <v>1998</v>
      </c>
      <c r="S167" s="91"/>
    </row>
    <row r="168" customHeight="1" spans="17:19">
      <c r="Q168" s="89">
        <v>2320419</v>
      </c>
      <c r="R168" s="90" t="s">
        <v>1999</v>
      </c>
      <c r="S168" s="91"/>
    </row>
    <row r="169" customHeight="1" spans="17:19">
      <c r="Q169" s="89">
        <v>2320420</v>
      </c>
      <c r="R169" s="90" t="s">
        <v>2000</v>
      </c>
      <c r="S169" s="91"/>
    </row>
    <row r="170" customHeight="1" spans="17:19">
      <c r="Q170" s="89">
        <v>2320431</v>
      </c>
      <c r="R170" s="90" t="s">
        <v>2001</v>
      </c>
      <c r="S170" s="91"/>
    </row>
    <row r="171" customHeight="1" spans="17:19">
      <c r="Q171" s="89">
        <v>2320432</v>
      </c>
      <c r="R171" s="90" t="s">
        <v>2002</v>
      </c>
      <c r="S171" s="91"/>
    </row>
    <row r="172" customHeight="1" spans="17:19">
      <c r="Q172" s="89">
        <v>2320433</v>
      </c>
      <c r="R172" s="90" t="s">
        <v>2003</v>
      </c>
      <c r="S172" s="91"/>
    </row>
    <row r="173" customHeight="1" spans="17:19">
      <c r="Q173" s="89">
        <v>2320498</v>
      </c>
      <c r="R173" s="90" t="s">
        <v>2004</v>
      </c>
      <c r="S173" s="91"/>
    </row>
    <row r="174" customHeight="1" spans="17:19">
      <c r="Q174" s="89">
        <v>2320499</v>
      </c>
      <c r="R174" s="90" t="s">
        <v>2005</v>
      </c>
      <c r="S174" s="91"/>
    </row>
    <row r="175" customHeight="1" spans="17:19">
      <c r="Q175" s="89">
        <v>233</v>
      </c>
      <c r="R175" s="92" t="s">
        <v>1588</v>
      </c>
      <c r="S175" s="91"/>
    </row>
    <row r="176" customHeight="1" spans="17:19">
      <c r="Q176" s="89">
        <v>23304</v>
      </c>
      <c r="R176" s="92" t="s">
        <v>1855</v>
      </c>
      <c r="S176" s="91"/>
    </row>
    <row r="177" customHeight="1" spans="17:19">
      <c r="Q177" s="89">
        <v>2330401</v>
      </c>
      <c r="R177" s="90" t="s">
        <v>2006</v>
      </c>
      <c r="S177" s="91"/>
    </row>
    <row r="178" customHeight="1" spans="17:19">
      <c r="Q178" s="89">
        <v>2330402</v>
      </c>
      <c r="R178" s="90" t="s">
        <v>2007</v>
      </c>
      <c r="S178" s="91"/>
    </row>
    <row r="179" customHeight="1" spans="17:19">
      <c r="Q179" s="89">
        <v>2330405</v>
      </c>
      <c r="R179" s="90" t="s">
        <v>2008</v>
      </c>
      <c r="S179" s="91"/>
    </row>
    <row r="180" customHeight="1" spans="17:19">
      <c r="Q180" s="89">
        <v>2330411</v>
      </c>
      <c r="R180" s="90" t="s">
        <v>2009</v>
      </c>
      <c r="S180" s="91"/>
    </row>
    <row r="181" customHeight="1" spans="17:19">
      <c r="Q181" s="89">
        <v>2330413</v>
      </c>
      <c r="R181" s="90" t="s">
        <v>2010</v>
      </c>
      <c r="S181" s="91"/>
    </row>
    <row r="182" customHeight="1" spans="17:19">
      <c r="Q182" s="89">
        <v>2330414</v>
      </c>
      <c r="R182" s="90" t="s">
        <v>2011</v>
      </c>
      <c r="S182" s="91"/>
    </row>
    <row r="183" customHeight="1" spans="17:19">
      <c r="Q183" s="89">
        <v>2330416</v>
      </c>
      <c r="R183" s="90" t="s">
        <v>2012</v>
      </c>
      <c r="S183" s="91"/>
    </row>
    <row r="184" customHeight="1" spans="17:19">
      <c r="Q184" s="89">
        <v>2330417</v>
      </c>
      <c r="R184" s="90" t="s">
        <v>2013</v>
      </c>
      <c r="S184" s="91"/>
    </row>
    <row r="185" customHeight="1" spans="17:19">
      <c r="Q185" s="89">
        <v>2330418</v>
      </c>
      <c r="R185" s="90" t="s">
        <v>2014</v>
      </c>
      <c r="S185" s="91"/>
    </row>
    <row r="186" customHeight="1" spans="17:19">
      <c r="Q186" s="89">
        <v>2330419</v>
      </c>
      <c r="R186" s="90" t="s">
        <v>2015</v>
      </c>
      <c r="S186" s="91"/>
    </row>
    <row r="187" customHeight="1" spans="17:19">
      <c r="Q187" s="89">
        <v>2330420</v>
      </c>
      <c r="R187" s="90" t="s">
        <v>2016</v>
      </c>
      <c r="S187" s="91"/>
    </row>
    <row r="188" customHeight="1" spans="17:19">
      <c r="Q188" s="89">
        <v>2330431</v>
      </c>
      <c r="R188" s="90" t="s">
        <v>2017</v>
      </c>
      <c r="S188" s="91"/>
    </row>
    <row r="189" customHeight="1" spans="17:19">
      <c r="Q189" s="89">
        <v>2330432</v>
      </c>
      <c r="R189" s="90" t="s">
        <v>2018</v>
      </c>
      <c r="S189" s="91"/>
    </row>
    <row r="190" customHeight="1" spans="17:19">
      <c r="Q190" s="89">
        <v>2330433</v>
      </c>
      <c r="R190" s="90" t="s">
        <v>2019</v>
      </c>
      <c r="S190" s="91"/>
    </row>
    <row r="191" customHeight="1" spans="17:19">
      <c r="Q191" s="89">
        <v>2330498</v>
      </c>
      <c r="R191" s="90" t="s">
        <v>2020</v>
      </c>
      <c r="S191" s="91"/>
    </row>
    <row r="192" customHeight="1" spans="17:19">
      <c r="Q192" s="89">
        <v>2330499</v>
      </c>
      <c r="R192" s="90" t="s">
        <v>2021</v>
      </c>
      <c r="S192" s="93"/>
    </row>
    <row r="193" customHeight="1" spans="17:19">
      <c r="Q193" s="89">
        <v>234</v>
      </c>
      <c r="R193" s="92" t="s">
        <v>2022</v>
      </c>
      <c r="S193" s="91"/>
    </row>
    <row r="194" customHeight="1" spans="17:19">
      <c r="Q194" s="89">
        <v>23401</v>
      </c>
      <c r="R194" s="92" t="s">
        <v>2023</v>
      </c>
      <c r="S194" s="94"/>
    </row>
    <row r="195" customHeight="1" spans="17:19">
      <c r="Q195" s="89">
        <v>2340101</v>
      </c>
      <c r="R195" s="90" t="s">
        <v>2024</v>
      </c>
      <c r="S195" s="91"/>
    </row>
    <row r="196" customHeight="1" spans="17:19">
      <c r="Q196" s="89">
        <v>2340102</v>
      </c>
      <c r="R196" s="90" t="s">
        <v>2025</v>
      </c>
      <c r="S196" s="91"/>
    </row>
    <row r="197" customHeight="1" spans="17:19">
      <c r="Q197" s="89">
        <v>2340103</v>
      </c>
      <c r="R197" s="90" t="s">
        <v>2026</v>
      </c>
      <c r="S197" s="91"/>
    </row>
    <row r="198" customHeight="1" spans="17:19">
      <c r="Q198" s="89">
        <v>2340104</v>
      </c>
      <c r="R198" s="90" t="s">
        <v>2027</v>
      </c>
      <c r="S198" s="91"/>
    </row>
    <row r="199" customHeight="1" spans="17:19">
      <c r="Q199" s="89">
        <v>2340105</v>
      </c>
      <c r="R199" s="90" t="s">
        <v>2028</v>
      </c>
      <c r="S199" s="91"/>
    </row>
    <row r="200" customHeight="1" spans="17:19">
      <c r="Q200" s="89">
        <v>2340106</v>
      </c>
      <c r="R200" s="90" t="s">
        <v>2029</v>
      </c>
      <c r="S200" s="91"/>
    </row>
    <row r="201" customHeight="1" spans="17:19">
      <c r="Q201" s="89">
        <v>2340107</v>
      </c>
      <c r="R201" s="90" t="s">
        <v>2030</v>
      </c>
      <c r="S201" s="91"/>
    </row>
    <row r="202" customHeight="1" spans="17:19">
      <c r="Q202" s="89">
        <v>2340108</v>
      </c>
      <c r="R202" s="90" t="s">
        <v>2031</v>
      </c>
      <c r="S202" s="91"/>
    </row>
    <row r="203" customHeight="1" spans="17:19">
      <c r="Q203" s="89">
        <v>2340109</v>
      </c>
      <c r="R203" s="90" t="s">
        <v>2032</v>
      </c>
      <c r="S203" s="91"/>
    </row>
    <row r="204" customHeight="1" spans="17:19">
      <c r="Q204" s="89">
        <v>2340110</v>
      </c>
      <c r="R204" s="90" t="s">
        <v>2033</v>
      </c>
      <c r="S204" s="91"/>
    </row>
    <row r="205" customHeight="1" spans="17:19">
      <c r="Q205" s="89">
        <v>2340111</v>
      </c>
      <c r="R205" s="90" t="s">
        <v>2034</v>
      </c>
      <c r="S205" s="91"/>
    </row>
    <row r="206" customHeight="1" spans="17:19">
      <c r="Q206" s="89">
        <v>2340199</v>
      </c>
      <c r="R206" s="90" t="s">
        <v>2035</v>
      </c>
      <c r="S206" s="91"/>
    </row>
    <row r="207" customHeight="1" spans="17:19">
      <c r="Q207" s="89">
        <v>23402</v>
      </c>
      <c r="R207" s="92" t="s">
        <v>2036</v>
      </c>
      <c r="S207" s="91"/>
    </row>
    <row r="208" customHeight="1" spans="17:19">
      <c r="Q208" s="89">
        <v>2340201</v>
      </c>
      <c r="R208" s="90" t="s">
        <v>2037</v>
      </c>
      <c r="S208" s="91"/>
    </row>
    <row r="209" customHeight="1" spans="17:19">
      <c r="Q209" s="89">
        <v>2340202</v>
      </c>
      <c r="R209" s="90" t="s">
        <v>2038</v>
      </c>
      <c r="S209" s="91"/>
    </row>
    <row r="210" customHeight="1" spans="17:19">
      <c r="Q210" s="89">
        <v>2340203</v>
      </c>
      <c r="R210" s="90" t="s">
        <v>2039</v>
      </c>
      <c r="S210" s="91"/>
    </row>
    <row r="211" customHeight="1" spans="17:19">
      <c r="Q211" s="89">
        <v>2340204</v>
      </c>
      <c r="R211" s="90" t="s">
        <v>2040</v>
      </c>
      <c r="S211" s="91"/>
    </row>
    <row r="212" customHeight="1" spans="17:19">
      <c r="Q212" s="89">
        <v>2340205</v>
      </c>
      <c r="R212" s="90" t="s">
        <v>2041</v>
      </c>
      <c r="S212" s="91"/>
    </row>
    <row r="213" customHeight="1" spans="17:19">
      <c r="Q213" s="89">
        <v>2340299</v>
      </c>
      <c r="R213" s="90" t="s">
        <v>2042</v>
      </c>
      <c r="S213" s="91"/>
    </row>
  </sheetData>
  <sheetProtection selectLockedCells="1" selectUnlockedCells="1" autoFilter="0" pivotTables="0"/>
  <mergeCells count="11">
    <mergeCell ref="A1:I1"/>
    <mergeCell ref="B3:F3"/>
    <mergeCell ref="G3:I3"/>
    <mergeCell ref="E4:F4"/>
    <mergeCell ref="H4:I4"/>
    <mergeCell ref="Q4:S4"/>
    <mergeCell ref="A3:A5"/>
    <mergeCell ref="B4:B5"/>
    <mergeCell ref="C4:C5"/>
    <mergeCell ref="D4:D5"/>
    <mergeCell ref="G4:G5"/>
  </mergeCells>
  <printOptions horizontalCentered="1"/>
  <pageMargins left="0.354166666666667" right="0.236111111111111" top="0.550694444444444" bottom="0.590277777777778" header="0.156944444444444" footer="0.393055555555556"/>
  <pageSetup paperSize="9" firstPageNumber="57" fitToWidth="0" fitToHeight="0" orientation="landscape" useFirstPageNumber="1" horizontalDpi="600"/>
  <headerFooter>
    <oddFooter>&amp;C&amp;"仿宋_GB2312"&amp;14—&amp;P—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
  <sheetViews>
    <sheetView showZeros="0" tabSelected="1" view="pageBreakPreview" zoomScaleNormal="100" workbookViewId="0">
      <pane xSplit="1" ySplit="5" topLeftCell="B6" activePane="bottomRight" state="frozen"/>
      <selection/>
      <selection pane="topRight"/>
      <selection pane="bottomLeft"/>
      <selection pane="bottomRight" activeCell="A17" sqref="A17:I17"/>
    </sheetView>
  </sheetViews>
  <sheetFormatPr defaultColWidth="9" defaultRowHeight="13.5"/>
  <cols>
    <col min="1" max="1" width="32.5" style="63" customWidth="1"/>
    <col min="2" max="3" width="12.625" style="64" customWidth="1"/>
    <col min="4" max="4" width="9.625" style="64" customWidth="1"/>
    <col min="5" max="5" width="12.625" style="64" customWidth="1"/>
    <col min="6" max="6" width="9.625" style="64" customWidth="1"/>
    <col min="7" max="8" width="12.625" style="64" customWidth="1"/>
    <col min="9" max="9" width="9.625" style="64" customWidth="1"/>
    <col min="10" max="16384" width="9" style="64"/>
  </cols>
  <sheetData>
    <row r="1" ht="24" customHeight="1" spans="1:9">
      <c r="A1" s="52" t="s">
        <v>2045</v>
      </c>
      <c r="B1" s="52"/>
      <c r="C1" s="52"/>
      <c r="D1" s="52"/>
      <c r="E1" s="52"/>
      <c r="F1" s="52"/>
      <c r="G1" s="52"/>
      <c r="H1" s="52"/>
      <c r="I1" s="52"/>
    </row>
    <row r="2" ht="17.25" customHeight="1" spans="1:9">
      <c r="A2" s="65" t="s">
        <v>439</v>
      </c>
      <c r="B2" s="65"/>
      <c r="C2" s="65"/>
      <c r="D2" s="65"/>
      <c r="E2" s="65"/>
      <c r="F2" s="65"/>
      <c r="G2" s="65"/>
      <c r="H2" s="65"/>
      <c r="I2" s="65"/>
    </row>
    <row r="3" ht="18" customHeight="1" spans="1:9">
      <c r="A3" s="54" t="s">
        <v>2046</v>
      </c>
      <c r="B3" s="54" t="s">
        <v>29</v>
      </c>
      <c r="C3" s="54"/>
      <c r="D3" s="54"/>
      <c r="E3" s="54"/>
      <c r="F3" s="54"/>
      <c r="G3" s="54" t="s">
        <v>30</v>
      </c>
      <c r="H3" s="54"/>
      <c r="I3" s="54"/>
    </row>
    <row r="4" ht="18" customHeight="1" spans="1:9">
      <c r="A4" s="54"/>
      <c r="B4" s="54" t="s">
        <v>32</v>
      </c>
      <c r="C4" s="54" t="s">
        <v>33</v>
      </c>
      <c r="D4" s="54" t="s">
        <v>34</v>
      </c>
      <c r="E4" s="54" t="s">
        <v>35</v>
      </c>
      <c r="F4" s="54"/>
      <c r="G4" s="54" t="s">
        <v>36</v>
      </c>
      <c r="H4" s="54" t="s">
        <v>37</v>
      </c>
      <c r="I4" s="54"/>
    </row>
    <row r="5" ht="18" customHeight="1" spans="1:9">
      <c r="A5" s="54"/>
      <c r="B5" s="54"/>
      <c r="C5" s="54"/>
      <c r="D5" s="54"/>
      <c r="E5" s="54" t="s">
        <v>42</v>
      </c>
      <c r="F5" s="54" t="s">
        <v>43</v>
      </c>
      <c r="G5" s="54"/>
      <c r="H5" s="54" t="s">
        <v>42</v>
      </c>
      <c r="I5" s="54" t="s">
        <v>43</v>
      </c>
    </row>
    <row r="6" ht="24.95" customHeight="1" spans="1:9">
      <c r="A6" s="54" t="s">
        <v>2047</v>
      </c>
      <c r="B6" s="59">
        <f t="shared" ref="B6:G6" si="0">SUM(B7:B11)</f>
        <v>0</v>
      </c>
      <c r="C6" s="59">
        <f t="shared" si="0"/>
        <v>0</v>
      </c>
      <c r="D6" s="59"/>
      <c r="E6" s="59"/>
      <c r="F6" s="59"/>
      <c r="G6" s="59">
        <f t="shared" si="0"/>
        <v>0</v>
      </c>
      <c r="H6" s="59"/>
      <c r="I6" s="59"/>
    </row>
    <row r="7" ht="24.95" customHeight="1" spans="1:9">
      <c r="A7" s="57" t="s">
        <v>2048</v>
      </c>
      <c r="B7" s="62"/>
      <c r="C7" s="62"/>
      <c r="D7" s="62"/>
      <c r="E7" s="62"/>
      <c r="F7" s="62"/>
      <c r="G7" s="62"/>
      <c r="H7" s="62"/>
      <c r="I7" s="62"/>
    </row>
    <row r="8" ht="24.95" customHeight="1" spans="1:9">
      <c r="A8" s="57" t="s">
        <v>2049</v>
      </c>
      <c r="B8" s="62"/>
      <c r="C8" s="62"/>
      <c r="D8" s="62"/>
      <c r="E8" s="62"/>
      <c r="F8" s="62"/>
      <c r="G8" s="62"/>
      <c r="H8" s="62"/>
      <c r="I8" s="62"/>
    </row>
    <row r="9" ht="24.95" customHeight="1" spans="1:9">
      <c r="A9" s="57" t="s">
        <v>2050</v>
      </c>
      <c r="B9" s="62"/>
      <c r="C9" s="62"/>
      <c r="D9" s="62"/>
      <c r="E9" s="62"/>
      <c r="F9" s="62"/>
      <c r="G9" s="62"/>
      <c r="H9" s="62"/>
      <c r="I9" s="62"/>
    </row>
    <row r="10" ht="24.95" customHeight="1" spans="1:9">
      <c r="A10" s="57" t="s">
        <v>2051</v>
      </c>
      <c r="B10" s="62"/>
      <c r="C10" s="62"/>
      <c r="D10" s="62"/>
      <c r="E10" s="62"/>
      <c r="F10" s="62"/>
      <c r="G10" s="62"/>
      <c r="H10" s="62"/>
      <c r="I10" s="62"/>
    </row>
    <row r="11" ht="24.95" customHeight="1" spans="1:9">
      <c r="A11" s="57" t="s">
        <v>2052</v>
      </c>
      <c r="B11" s="62"/>
      <c r="C11" s="62"/>
      <c r="D11" s="62"/>
      <c r="E11" s="62"/>
      <c r="F11" s="62"/>
      <c r="G11" s="62"/>
      <c r="H11" s="62"/>
      <c r="I11" s="62"/>
    </row>
    <row r="12" ht="24.95" customHeight="1" spans="1:9">
      <c r="A12" s="54" t="s">
        <v>95</v>
      </c>
      <c r="B12" s="59">
        <f t="shared" ref="B12:G12" si="1">SUM(B13:B14)</f>
        <v>0</v>
      </c>
      <c r="C12" s="59">
        <f t="shared" si="1"/>
        <v>4</v>
      </c>
      <c r="D12" s="59"/>
      <c r="E12" s="59"/>
      <c r="F12" s="59"/>
      <c r="G12" s="59">
        <f t="shared" si="1"/>
        <v>2</v>
      </c>
      <c r="H12" s="59"/>
      <c r="I12" s="59"/>
    </row>
    <row r="13" ht="24.95" customHeight="1" spans="1:9">
      <c r="A13" s="57" t="s">
        <v>97</v>
      </c>
      <c r="B13" s="62"/>
      <c r="C13" s="62">
        <v>3</v>
      </c>
      <c r="D13" s="59"/>
      <c r="E13" s="59"/>
      <c r="F13" s="59"/>
      <c r="G13" s="59"/>
      <c r="H13" s="59"/>
      <c r="I13" s="59"/>
    </row>
    <row r="14" ht="24.95" customHeight="1" spans="1:9">
      <c r="A14" s="57" t="s">
        <v>2053</v>
      </c>
      <c r="B14" s="62"/>
      <c r="C14" s="62">
        <v>1</v>
      </c>
      <c r="D14" s="59"/>
      <c r="E14" s="59"/>
      <c r="F14" s="59"/>
      <c r="G14" s="62">
        <v>2</v>
      </c>
      <c r="H14" s="59"/>
      <c r="I14" s="59"/>
    </row>
    <row r="15" ht="24.95" customHeight="1" spans="1:9">
      <c r="A15" s="54" t="s">
        <v>236</v>
      </c>
      <c r="B15" s="59">
        <f t="shared" ref="B15:G15" si="2">SUM(B6,B12)</f>
        <v>0</v>
      </c>
      <c r="C15" s="59">
        <f t="shared" si="2"/>
        <v>4</v>
      </c>
      <c r="D15" s="59"/>
      <c r="E15" s="59"/>
      <c r="F15" s="59"/>
      <c r="G15" s="59">
        <f t="shared" si="2"/>
        <v>2</v>
      </c>
      <c r="H15" s="59"/>
      <c r="I15" s="59"/>
    </row>
    <row r="17" ht="26" customHeight="1" spans="1:9">
      <c r="A17" s="66" t="s">
        <v>2054</v>
      </c>
      <c r="B17" s="66"/>
      <c r="C17" s="66"/>
      <c r="D17" s="66"/>
      <c r="E17" s="66"/>
      <c r="F17" s="66"/>
      <c r="G17" s="66"/>
      <c r="H17" s="66"/>
      <c r="I17" s="66"/>
    </row>
  </sheetData>
  <sheetProtection selectLockedCells="1" selectUnlockedCells="1" autoFilter="0" pivotTables="0"/>
  <mergeCells count="12">
    <mergeCell ref="A1:I1"/>
    <mergeCell ref="A2:I2"/>
    <mergeCell ref="B3:F3"/>
    <mergeCell ref="G3:I3"/>
    <mergeCell ref="E4:F4"/>
    <mergeCell ref="H4:I4"/>
    <mergeCell ref="A17:I17"/>
    <mergeCell ref="A3:A5"/>
    <mergeCell ref="B4:B5"/>
    <mergeCell ref="C4:C5"/>
    <mergeCell ref="D4:D5"/>
    <mergeCell ref="G4:G5"/>
  </mergeCells>
  <printOptions horizontalCentered="1"/>
  <pageMargins left="0.354166666666667" right="0.236111111111111" top="0.550694444444444" bottom="0.590277777777778" header="0.156944444444444" footer="0.393055555555556"/>
  <pageSetup paperSize="9" firstPageNumber="60" fitToWidth="0" fitToHeight="0" orientation="landscape" useFirstPageNumber="1" horizontalDpi="600"/>
  <headerFooter>
    <oddFooter>&amp;C&amp;"仿宋_GB2312"&amp;14—&amp;P—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showZeros="0" view="pageBreakPreview" zoomScaleNormal="100" workbookViewId="0">
      <pane xSplit="1" ySplit="5" topLeftCell="B11" activePane="bottomRight" state="frozen"/>
      <selection/>
      <selection pane="topRight"/>
      <selection pane="bottomLeft"/>
      <selection pane="bottomRight" activeCell="C19" sqref="C19"/>
    </sheetView>
  </sheetViews>
  <sheetFormatPr defaultColWidth="9" defaultRowHeight="12"/>
  <cols>
    <col min="1" max="1" width="38.0166666666667" style="50" customWidth="1"/>
    <col min="2" max="2" width="14" style="51" customWidth="1"/>
    <col min="3" max="3" width="14.5" style="51" customWidth="1"/>
    <col min="4" max="4" width="10.7583333333333" style="51" customWidth="1"/>
    <col min="5" max="5" width="11.2583333333333" style="51" customWidth="1"/>
    <col min="6" max="6" width="9.5" style="51" customWidth="1"/>
    <col min="7" max="7" width="13" style="51" customWidth="1"/>
    <col min="8" max="9" width="11.875" style="51" customWidth="1"/>
    <col min="10" max="16384" width="9" style="51"/>
  </cols>
  <sheetData>
    <row r="1" ht="32.25" customHeight="1" spans="1:10">
      <c r="A1" s="52" t="s">
        <v>2055</v>
      </c>
      <c r="B1" s="52"/>
      <c r="C1" s="52"/>
      <c r="D1" s="52"/>
      <c r="E1" s="52"/>
      <c r="F1" s="52"/>
      <c r="G1" s="52"/>
      <c r="H1" s="52"/>
      <c r="I1" s="52"/>
      <c r="J1" s="51" t="s">
        <v>2056</v>
      </c>
    </row>
    <row r="2" ht="15.75" customHeight="1" spans="1:9">
      <c r="A2" s="53" t="s">
        <v>2057</v>
      </c>
      <c r="B2" s="53"/>
      <c r="C2" s="53"/>
      <c r="D2" s="53"/>
      <c r="E2" s="53"/>
      <c r="F2" s="53"/>
      <c r="G2" s="53"/>
      <c r="H2" s="53"/>
      <c r="I2" s="53"/>
    </row>
    <row r="3" s="49" customFormat="1" ht="18" customHeight="1" spans="1:9">
      <c r="A3" s="54" t="s">
        <v>2046</v>
      </c>
      <c r="B3" s="54" t="s">
        <v>29</v>
      </c>
      <c r="C3" s="54"/>
      <c r="D3" s="54"/>
      <c r="E3" s="54"/>
      <c r="F3" s="54"/>
      <c r="G3" s="54" t="s">
        <v>30</v>
      </c>
      <c r="H3" s="54"/>
      <c r="I3" s="54"/>
    </row>
    <row r="4" s="49" customFormat="1" ht="18" customHeight="1" spans="1:9">
      <c r="A4" s="54"/>
      <c r="B4" s="54" t="s">
        <v>32</v>
      </c>
      <c r="C4" s="54" t="s">
        <v>33</v>
      </c>
      <c r="D4" s="54" t="s">
        <v>34</v>
      </c>
      <c r="E4" s="54" t="s">
        <v>35</v>
      </c>
      <c r="F4" s="54"/>
      <c r="G4" s="54" t="s">
        <v>36</v>
      </c>
      <c r="H4" s="54" t="s">
        <v>442</v>
      </c>
      <c r="I4" s="54"/>
    </row>
    <row r="5" s="49" customFormat="1" ht="18" customHeight="1" spans="1:9">
      <c r="A5" s="54"/>
      <c r="B5" s="54"/>
      <c r="C5" s="54"/>
      <c r="D5" s="54"/>
      <c r="E5" s="54" t="s">
        <v>42</v>
      </c>
      <c r="F5" s="54" t="s">
        <v>43</v>
      </c>
      <c r="G5" s="54"/>
      <c r="H5" s="54" t="s">
        <v>42</v>
      </c>
      <c r="I5" s="54" t="s">
        <v>43</v>
      </c>
    </row>
    <row r="6" ht="24.95" customHeight="1" spans="1:9">
      <c r="A6" s="54" t="s">
        <v>2058</v>
      </c>
      <c r="B6" s="55">
        <f>SUM(B7,B9,B10)</f>
        <v>0</v>
      </c>
      <c r="C6" s="59">
        <v>2</v>
      </c>
      <c r="D6" s="56">
        <f t="shared" ref="D6:D10" si="0">IF(B6=0,0,C6/B6*100)</f>
        <v>0</v>
      </c>
      <c r="E6" s="59">
        <v>2</v>
      </c>
      <c r="F6" s="56">
        <f t="shared" ref="F6:F10" si="1">IF(J6=0,0,E6/J6*100)</f>
        <v>0</v>
      </c>
      <c r="G6" s="55">
        <f>SUM(G7,G9,G10)</f>
        <v>2</v>
      </c>
      <c r="H6" s="55">
        <f t="shared" ref="H6:H10" si="2">G6-B6</f>
        <v>2</v>
      </c>
      <c r="I6" s="56">
        <f t="shared" ref="I6:I10" si="3">IF(B6=0,0,H6/B6*100)</f>
        <v>0</v>
      </c>
    </row>
    <row r="7" ht="24.95" customHeight="1" spans="1:9">
      <c r="A7" s="57" t="s">
        <v>2059</v>
      </c>
      <c r="B7" s="60">
        <f t="shared" ref="B7:G7" si="4">B8</f>
        <v>0</v>
      </c>
      <c r="C7" s="60">
        <f t="shared" si="4"/>
        <v>2</v>
      </c>
      <c r="D7" s="61">
        <f t="shared" si="0"/>
        <v>0</v>
      </c>
      <c r="E7" s="62">
        <v>2</v>
      </c>
      <c r="F7" s="61">
        <f t="shared" si="1"/>
        <v>0</v>
      </c>
      <c r="G7" s="60">
        <f t="shared" si="4"/>
        <v>2</v>
      </c>
      <c r="H7" s="60">
        <f t="shared" si="2"/>
        <v>2</v>
      </c>
      <c r="I7" s="61">
        <f t="shared" si="3"/>
        <v>0</v>
      </c>
    </row>
    <row r="8" ht="24.95" customHeight="1" spans="1:9">
      <c r="A8" s="57" t="s">
        <v>2060</v>
      </c>
      <c r="B8" s="60"/>
      <c r="C8" s="62">
        <v>2</v>
      </c>
      <c r="D8" s="61">
        <f t="shared" si="0"/>
        <v>0</v>
      </c>
      <c r="E8" s="62">
        <v>2</v>
      </c>
      <c r="F8" s="61">
        <f t="shared" si="1"/>
        <v>0</v>
      </c>
      <c r="G8" s="60">
        <v>2</v>
      </c>
      <c r="H8" s="60">
        <f t="shared" si="2"/>
        <v>2</v>
      </c>
      <c r="I8" s="61">
        <f t="shared" si="3"/>
        <v>0</v>
      </c>
    </row>
    <row r="9" ht="24.95" customHeight="1" spans="1:9">
      <c r="A9" s="57" t="s">
        <v>2061</v>
      </c>
      <c r="B9" s="60"/>
      <c r="C9" s="60"/>
      <c r="D9" s="61">
        <f t="shared" si="0"/>
        <v>0</v>
      </c>
      <c r="E9" s="60"/>
      <c r="F9" s="61">
        <f t="shared" si="1"/>
        <v>0</v>
      </c>
      <c r="G9" s="60"/>
      <c r="H9" s="60">
        <f t="shared" si="2"/>
        <v>0</v>
      </c>
      <c r="I9" s="61">
        <f t="shared" si="3"/>
        <v>0</v>
      </c>
    </row>
    <row r="10" ht="24.95" customHeight="1" spans="1:9">
      <c r="A10" s="57" t="s">
        <v>2062</v>
      </c>
      <c r="B10" s="60"/>
      <c r="C10" s="60"/>
      <c r="D10" s="61">
        <f t="shared" si="0"/>
        <v>0</v>
      </c>
      <c r="E10" s="60"/>
      <c r="F10" s="61">
        <f t="shared" si="1"/>
        <v>0</v>
      </c>
      <c r="G10" s="60"/>
      <c r="H10" s="60">
        <f t="shared" si="2"/>
        <v>0</v>
      </c>
      <c r="I10" s="61">
        <f t="shared" si="3"/>
        <v>0</v>
      </c>
    </row>
    <row r="11" ht="24.95" customHeight="1" spans="1:9">
      <c r="A11" s="54" t="s">
        <v>1540</v>
      </c>
      <c r="B11" s="55">
        <f t="shared" ref="B11:G11" si="5">SUM(B12:B14)</f>
        <v>0</v>
      </c>
      <c r="C11" s="55">
        <f t="shared" si="5"/>
        <v>2</v>
      </c>
      <c r="D11" s="56"/>
      <c r="E11" s="55"/>
      <c r="F11" s="56"/>
      <c r="G11" s="55">
        <f t="shared" si="5"/>
        <v>0</v>
      </c>
      <c r="H11" s="55"/>
      <c r="I11" s="56"/>
    </row>
    <row r="12" ht="24.95" customHeight="1" spans="1:9">
      <c r="A12" s="57" t="s">
        <v>2063</v>
      </c>
      <c r="B12" s="55"/>
      <c r="C12" s="55"/>
      <c r="D12" s="56"/>
      <c r="E12" s="55"/>
      <c r="F12" s="56"/>
      <c r="G12" s="55"/>
      <c r="H12" s="55"/>
      <c r="I12" s="56"/>
    </row>
    <row r="13" ht="24.95" customHeight="1" spans="1:9">
      <c r="A13" s="57" t="s">
        <v>2064</v>
      </c>
      <c r="B13" s="55"/>
      <c r="C13" s="55"/>
      <c r="D13" s="56"/>
      <c r="E13" s="55"/>
      <c r="F13" s="56"/>
      <c r="G13" s="55"/>
      <c r="H13" s="55"/>
      <c r="I13" s="56"/>
    </row>
    <row r="14" ht="24.95" customHeight="1" spans="1:9">
      <c r="A14" s="57" t="s">
        <v>2065</v>
      </c>
      <c r="B14" s="55"/>
      <c r="C14" s="55">
        <v>2</v>
      </c>
      <c r="D14" s="56"/>
      <c r="E14" s="55"/>
      <c r="F14" s="56"/>
      <c r="G14" s="55"/>
      <c r="H14" s="55"/>
      <c r="I14" s="56"/>
    </row>
    <row r="15" ht="24.95" customHeight="1" spans="1:9">
      <c r="A15" s="54" t="s">
        <v>1557</v>
      </c>
      <c r="B15" s="55">
        <f t="shared" ref="B15:G15" si="6">SUM(B6,B11)</f>
        <v>0</v>
      </c>
      <c r="C15" s="55">
        <f t="shared" si="6"/>
        <v>4</v>
      </c>
      <c r="D15" s="56"/>
      <c r="E15" s="55"/>
      <c r="F15" s="56"/>
      <c r="G15" s="55">
        <f t="shared" si="6"/>
        <v>2</v>
      </c>
      <c r="H15" s="55"/>
      <c r="I15" s="56"/>
    </row>
    <row r="16" spans="2:7">
      <c r="B16" s="58"/>
      <c r="C16" s="58"/>
      <c r="G16" s="58"/>
    </row>
  </sheetData>
  <sheetProtection selectLockedCells="1" selectUnlockedCells="1" autoFilter="0" pivotTables="0"/>
  <mergeCells count="11">
    <mergeCell ref="A1:I1"/>
    <mergeCell ref="A2:I2"/>
    <mergeCell ref="B3:F3"/>
    <mergeCell ref="G3:I3"/>
    <mergeCell ref="E4:F4"/>
    <mergeCell ref="H4:I4"/>
    <mergeCell ref="A3:A5"/>
    <mergeCell ref="B4:B5"/>
    <mergeCell ref="C4:C5"/>
    <mergeCell ref="D4:D5"/>
    <mergeCell ref="G4:G5"/>
  </mergeCells>
  <printOptions horizontalCentered="1"/>
  <pageMargins left="0.354166666666667" right="0.236111111111111" top="0.550694444444444" bottom="0.590277777777778" header="0.156944444444444" footer="0.393055555555556"/>
  <pageSetup paperSize="9" firstPageNumber="61" fitToWidth="0" fitToHeight="0" orientation="landscape" useFirstPageNumber="1" horizontalDpi="600"/>
  <headerFooter>
    <oddFooter>&amp;C&amp;"仿宋_GB2312"&amp;14—&amp;P—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showZeros="0" view="pageBreakPreview" zoomScaleNormal="100" workbookViewId="0">
      <pane xSplit="1" ySplit="5" topLeftCell="B6" activePane="bottomRight" state="frozen"/>
      <selection/>
      <selection pane="topRight"/>
      <selection pane="bottomLeft"/>
      <selection pane="bottomRight" activeCell="A11" sqref="$A11:$XFD15"/>
    </sheetView>
  </sheetViews>
  <sheetFormatPr defaultColWidth="9" defaultRowHeight="12"/>
  <cols>
    <col min="1" max="1" width="38.0166666666667" style="50" customWidth="1"/>
    <col min="2" max="2" width="14" style="51" customWidth="1"/>
    <col min="3" max="3" width="14.5" style="51" customWidth="1"/>
    <col min="4" max="4" width="10.7583333333333" style="51" customWidth="1"/>
    <col min="5" max="5" width="11.2583333333333" style="51" customWidth="1"/>
    <col min="6" max="6" width="9.5" style="51" customWidth="1"/>
    <col min="7" max="7" width="13" style="51" customWidth="1"/>
    <col min="8" max="9" width="11.875" style="51" customWidth="1"/>
    <col min="10" max="16384" width="9" style="51"/>
  </cols>
  <sheetData>
    <row r="1" ht="32.25" customHeight="1" spans="1:10">
      <c r="A1" s="52" t="s">
        <v>2066</v>
      </c>
      <c r="B1" s="52"/>
      <c r="C1" s="52"/>
      <c r="D1" s="52"/>
      <c r="E1" s="52"/>
      <c r="F1" s="52"/>
      <c r="G1" s="52"/>
      <c r="H1" s="52"/>
      <c r="I1" s="52"/>
      <c r="J1" s="51" t="s">
        <v>2056</v>
      </c>
    </row>
    <row r="2" ht="15.75" customHeight="1" spans="1:9">
      <c r="A2" s="53" t="s">
        <v>2057</v>
      </c>
      <c r="B2" s="53"/>
      <c r="C2" s="53"/>
      <c r="D2" s="53"/>
      <c r="E2" s="53"/>
      <c r="F2" s="53"/>
      <c r="G2" s="53"/>
      <c r="H2" s="53"/>
      <c r="I2" s="53"/>
    </row>
    <row r="3" s="49" customFormat="1" ht="18" customHeight="1" spans="1:9">
      <c r="A3" s="54" t="s">
        <v>2046</v>
      </c>
      <c r="B3" s="54" t="s">
        <v>29</v>
      </c>
      <c r="C3" s="54"/>
      <c r="D3" s="54"/>
      <c r="E3" s="54"/>
      <c r="F3" s="54"/>
      <c r="G3" s="54" t="s">
        <v>30</v>
      </c>
      <c r="H3" s="54"/>
      <c r="I3" s="54"/>
    </row>
    <row r="4" s="49" customFormat="1" ht="18" customHeight="1" spans="1:9">
      <c r="A4" s="54"/>
      <c r="B4" s="54" t="s">
        <v>32</v>
      </c>
      <c r="C4" s="54" t="s">
        <v>33</v>
      </c>
      <c r="D4" s="54" t="s">
        <v>34</v>
      </c>
      <c r="E4" s="54" t="s">
        <v>35</v>
      </c>
      <c r="F4" s="54"/>
      <c r="G4" s="54" t="s">
        <v>36</v>
      </c>
      <c r="H4" s="54" t="s">
        <v>442</v>
      </c>
      <c r="I4" s="54"/>
    </row>
    <row r="5" s="49" customFormat="1" ht="18" customHeight="1" spans="1:9">
      <c r="A5" s="54"/>
      <c r="B5" s="54"/>
      <c r="C5" s="54"/>
      <c r="D5" s="54"/>
      <c r="E5" s="54" t="s">
        <v>42</v>
      </c>
      <c r="F5" s="54" t="s">
        <v>43</v>
      </c>
      <c r="G5" s="54"/>
      <c r="H5" s="54" t="s">
        <v>42</v>
      </c>
      <c r="I5" s="54" t="s">
        <v>43</v>
      </c>
    </row>
    <row r="6" ht="24.95" customHeight="1" spans="1:9">
      <c r="A6" s="54" t="s">
        <v>2058</v>
      </c>
      <c r="B6" s="55">
        <f>SUM(B7,B9,B10)</f>
        <v>0</v>
      </c>
      <c r="C6" s="59">
        <v>2</v>
      </c>
      <c r="D6" s="56">
        <f t="shared" ref="D6:D10" si="0">IF(B6=0,0,C6/B6*100)</f>
        <v>0</v>
      </c>
      <c r="E6" s="59">
        <v>2</v>
      </c>
      <c r="F6" s="56">
        <f t="shared" ref="F6:F10" si="1">IF(J6=0,0,E6/J6*100)</f>
        <v>0</v>
      </c>
      <c r="G6" s="55">
        <f>SUM(G7,G9,G10)</f>
        <v>2</v>
      </c>
      <c r="H6" s="55">
        <f t="shared" ref="H6:H10" si="2">G6-B6</f>
        <v>2</v>
      </c>
      <c r="I6" s="56">
        <f t="shared" ref="I6:I10" si="3">IF(B6=0,0,H6/B6*100)</f>
        <v>0</v>
      </c>
    </row>
    <row r="7" ht="24.95" customHeight="1" spans="1:9">
      <c r="A7" s="57" t="s">
        <v>2059</v>
      </c>
      <c r="B7" s="60">
        <f t="shared" ref="B7:G7" si="4">B8</f>
        <v>0</v>
      </c>
      <c r="C7" s="60">
        <f t="shared" si="4"/>
        <v>2</v>
      </c>
      <c r="D7" s="61">
        <f t="shared" si="0"/>
        <v>0</v>
      </c>
      <c r="E7" s="62">
        <v>2</v>
      </c>
      <c r="F7" s="61">
        <f t="shared" si="1"/>
        <v>0</v>
      </c>
      <c r="G7" s="60">
        <f t="shared" si="4"/>
        <v>2</v>
      </c>
      <c r="H7" s="60">
        <f t="shared" si="2"/>
        <v>2</v>
      </c>
      <c r="I7" s="61">
        <f t="shared" si="3"/>
        <v>0</v>
      </c>
    </row>
    <row r="8" ht="24.95" customHeight="1" spans="1:9">
      <c r="A8" s="57" t="s">
        <v>2060</v>
      </c>
      <c r="B8" s="60"/>
      <c r="C8" s="62">
        <v>2</v>
      </c>
      <c r="D8" s="61">
        <f t="shared" si="0"/>
        <v>0</v>
      </c>
      <c r="E8" s="62">
        <v>2</v>
      </c>
      <c r="F8" s="61">
        <f t="shared" si="1"/>
        <v>0</v>
      </c>
      <c r="G8" s="60">
        <v>2</v>
      </c>
      <c r="H8" s="60">
        <f t="shared" si="2"/>
        <v>2</v>
      </c>
      <c r="I8" s="61">
        <f t="shared" si="3"/>
        <v>0</v>
      </c>
    </row>
    <row r="9" ht="24.95" customHeight="1" spans="1:9">
      <c r="A9" s="57" t="s">
        <v>2061</v>
      </c>
      <c r="B9" s="60"/>
      <c r="C9" s="60"/>
      <c r="D9" s="61">
        <f t="shared" si="0"/>
        <v>0</v>
      </c>
      <c r="E9" s="60"/>
      <c r="F9" s="61">
        <f t="shared" si="1"/>
        <v>0</v>
      </c>
      <c r="G9" s="60"/>
      <c r="H9" s="60">
        <f t="shared" si="2"/>
        <v>0</v>
      </c>
      <c r="I9" s="61">
        <f t="shared" si="3"/>
        <v>0</v>
      </c>
    </row>
    <row r="10" ht="24.95" customHeight="1" spans="1:9">
      <c r="A10" s="57" t="s">
        <v>2062</v>
      </c>
      <c r="B10" s="60"/>
      <c r="C10" s="60"/>
      <c r="D10" s="61">
        <f t="shared" si="0"/>
        <v>0</v>
      </c>
      <c r="E10" s="60"/>
      <c r="F10" s="61">
        <f t="shared" si="1"/>
        <v>0</v>
      </c>
      <c r="G10" s="60"/>
      <c r="H10" s="60">
        <f t="shared" si="2"/>
        <v>0</v>
      </c>
      <c r="I10" s="61">
        <f t="shared" si="3"/>
        <v>0</v>
      </c>
    </row>
    <row r="11" spans="2:7">
      <c r="B11" s="58"/>
      <c r="C11" s="58"/>
      <c r="G11" s="58"/>
    </row>
  </sheetData>
  <sheetProtection selectLockedCells="1" selectUnlockedCells="1" autoFilter="0" pivotTables="0"/>
  <mergeCells count="11">
    <mergeCell ref="A1:I1"/>
    <mergeCell ref="A2:I2"/>
    <mergeCell ref="B3:F3"/>
    <mergeCell ref="G3:I3"/>
    <mergeCell ref="E4:F4"/>
    <mergeCell ref="H4:I4"/>
    <mergeCell ref="A3:A5"/>
    <mergeCell ref="B4:B5"/>
    <mergeCell ref="C4:C5"/>
    <mergeCell ref="D4:D5"/>
    <mergeCell ref="G4:G5"/>
  </mergeCells>
  <printOptions horizontalCentered="1"/>
  <pageMargins left="0.354166666666667" right="0.236111111111111" top="0.550694444444444" bottom="0.590277777777778" header="0.156944444444444" footer="0.393055555555556"/>
  <pageSetup paperSize="9" firstPageNumber="61" fitToWidth="0" fitToHeight="0" orientation="landscape" useFirstPageNumber="1" horizontalDpi="600"/>
  <headerFooter>
    <oddFooter>&amp;C&amp;"仿宋_GB2312"&amp;14—&amp;P—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Zeros="0" view="pageBreakPreview" zoomScaleNormal="100" workbookViewId="0">
      <pane xSplit="1" ySplit="5" topLeftCell="B6" activePane="bottomRight" state="frozen"/>
      <selection/>
      <selection pane="topRight"/>
      <selection pane="bottomLeft"/>
      <selection pane="bottomRight" activeCell="C9" sqref="C9"/>
    </sheetView>
  </sheetViews>
  <sheetFormatPr defaultColWidth="9" defaultRowHeight="12"/>
  <cols>
    <col min="1" max="1" width="38.0166666666667" style="50" customWidth="1"/>
    <col min="2" max="2" width="14" style="51" customWidth="1"/>
    <col min="3" max="3" width="14.5" style="51" customWidth="1"/>
    <col min="4" max="4" width="10.7583333333333" style="51" customWidth="1"/>
    <col min="5" max="5" width="11.2583333333333" style="51" customWidth="1"/>
    <col min="6" max="6" width="9.5" style="51" customWidth="1"/>
    <col min="7" max="7" width="13" style="51" customWidth="1"/>
    <col min="8" max="9" width="11.875" style="51" customWidth="1"/>
    <col min="10" max="16384" width="9" style="51"/>
  </cols>
  <sheetData>
    <row r="1" ht="32.25" customHeight="1" spans="1:10">
      <c r="A1" s="52" t="s">
        <v>2067</v>
      </c>
      <c r="B1" s="52"/>
      <c r="C1" s="52"/>
      <c r="D1" s="52"/>
      <c r="E1" s="52"/>
      <c r="F1" s="52"/>
      <c r="G1" s="52"/>
      <c r="H1" s="52"/>
      <c r="I1" s="52"/>
      <c r="J1" s="51" t="s">
        <v>2056</v>
      </c>
    </row>
    <row r="2" ht="15.75" customHeight="1" spans="1:9">
      <c r="A2" s="53" t="s">
        <v>2057</v>
      </c>
      <c r="B2" s="53"/>
      <c r="C2" s="53"/>
      <c r="D2" s="53"/>
      <c r="E2" s="53"/>
      <c r="F2" s="53"/>
      <c r="G2" s="53"/>
      <c r="H2" s="53"/>
      <c r="I2" s="53"/>
    </row>
    <row r="3" s="49" customFormat="1" ht="18" customHeight="1" spans="1:9">
      <c r="A3" s="54" t="s">
        <v>2046</v>
      </c>
      <c r="B3" s="54" t="s">
        <v>29</v>
      </c>
      <c r="C3" s="54"/>
      <c r="D3" s="54"/>
      <c r="E3" s="54"/>
      <c r="F3" s="54"/>
      <c r="G3" s="54" t="s">
        <v>30</v>
      </c>
      <c r="H3" s="54"/>
      <c r="I3" s="54"/>
    </row>
    <row r="4" s="49" customFormat="1" ht="18" customHeight="1" spans="1:9">
      <c r="A4" s="54"/>
      <c r="B4" s="54" t="s">
        <v>32</v>
      </c>
      <c r="C4" s="54" t="s">
        <v>33</v>
      </c>
      <c r="D4" s="54" t="s">
        <v>34</v>
      </c>
      <c r="E4" s="54" t="s">
        <v>35</v>
      </c>
      <c r="F4" s="54"/>
      <c r="G4" s="54" t="s">
        <v>36</v>
      </c>
      <c r="H4" s="54" t="s">
        <v>442</v>
      </c>
      <c r="I4" s="54"/>
    </row>
    <row r="5" s="49" customFormat="1" ht="18" customHeight="1" spans="1:9">
      <c r="A5" s="54"/>
      <c r="B5" s="54"/>
      <c r="C5" s="54"/>
      <c r="D5" s="54"/>
      <c r="E5" s="54" t="s">
        <v>42</v>
      </c>
      <c r="F5" s="54" t="s">
        <v>43</v>
      </c>
      <c r="G5" s="54"/>
      <c r="H5" s="54" t="s">
        <v>42</v>
      </c>
      <c r="I5" s="54" t="s">
        <v>43</v>
      </c>
    </row>
    <row r="6" ht="24.95" customHeight="1" spans="1:9">
      <c r="A6" s="54" t="s">
        <v>1540</v>
      </c>
      <c r="B6" s="55">
        <f t="shared" ref="B6:G6" si="0">SUM(B7:B9)</f>
        <v>0</v>
      </c>
      <c r="C6" s="55">
        <f t="shared" si="0"/>
        <v>2</v>
      </c>
      <c r="D6" s="56"/>
      <c r="E6" s="55"/>
      <c r="F6" s="56"/>
      <c r="G6" s="55">
        <f t="shared" si="0"/>
        <v>0</v>
      </c>
      <c r="H6" s="55"/>
      <c r="I6" s="56"/>
    </row>
    <row r="7" ht="24.95" customHeight="1" spans="1:9">
      <c r="A7" s="57" t="s">
        <v>2063</v>
      </c>
      <c r="B7" s="55"/>
      <c r="C7" s="55"/>
      <c r="D7" s="56"/>
      <c r="E7" s="55"/>
      <c r="F7" s="56"/>
      <c r="G7" s="55"/>
      <c r="H7" s="55"/>
      <c r="I7" s="56"/>
    </row>
    <row r="8" ht="24.95" customHeight="1" spans="1:9">
      <c r="A8" s="57" t="s">
        <v>2064</v>
      </c>
      <c r="B8" s="55"/>
      <c r="C8" s="55"/>
      <c r="D8" s="56"/>
      <c r="E8" s="55"/>
      <c r="F8" s="56"/>
      <c r="G8" s="55"/>
      <c r="H8" s="55"/>
      <c r="I8" s="56"/>
    </row>
    <row r="9" ht="24.95" customHeight="1" spans="1:9">
      <c r="A9" s="57" t="s">
        <v>2065</v>
      </c>
      <c r="B9" s="55"/>
      <c r="C9" s="55">
        <v>2</v>
      </c>
      <c r="D9" s="56"/>
      <c r="E9" s="55"/>
      <c r="F9" s="56"/>
      <c r="G9" s="55"/>
      <c r="H9" s="55"/>
      <c r="I9" s="56"/>
    </row>
    <row r="10" spans="2:7">
      <c r="B10" s="58"/>
      <c r="C10" s="58"/>
      <c r="G10" s="58"/>
    </row>
  </sheetData>
  <sheetProtection selectLockedCells="1" selectUnlockedCells="1" autoFilter="0" pivotTables="0"/>
  <mergeCells count="11">
    <mergeCell ref="A1:I1"/>
    <mergeCell ref="A2:I2"/>
    <mergeCell ref="B3:F3"/>
    <mergeCell ref="G3:I3"/>
    <mergeCell ref="E4:F4"/>
    <mergeCell ref="H4:I4"/>
    <mergeCell ref="A3:A5"/>
    <mergeCell ref="B4:B5"/>
    <mergeCell ref="C4:C5"/>
    <mergeCell ref="D4:D5"/>
    <mergeCell ref="G4:G5"/>
  </mergeCells>
  <printOptions horizontalCentered="1"/>
  <pageMargins left="0.354166666666667" right="0.236111111111111" top="0.550694444444444" bottom="0.590277777777778" header="0.156944444444444" footer="0.393055555555556"/>
  <pageSetup paperSize="9" firstPageNumber="61" fitToWidth="0" fitToHeight="0" orientation="landscape" useFirstPageNumber="1" horizontalDpi="600"/>
  <headerFooter>
    <oddFooter>&amp;C&amp;"仿宋_GB2312"&amp;14—&amp;P—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
  <sheetViews>
    <sheetView workbookViewId="0">
      <selection activeCell="A8" sqref="A8"/>
    </sheetView>
  </sheetViews>
  <sheetFormatPr defaultColWidth="9" defaultRowHeight="12"/>
  <cols>
    <col min="1" max="1" width="45.9083333333333" style="31" customWidth="1"/>
    <col min="2" max="2" width="12.4416666666667" style="32" customWidth="1"/>
    <col min="3" max="3" width="10.725" style="32" customWidth="1"/>
    <col min="4" max="4" width="9.26666666666667" style="32" customWidth="1"/>
    <col min="5" max="5" width="10.2666666666667" style="32" customWidth="1"/>
    <col min="6" max="6" width="8" style="32" customWidth="1"/>
    <col min="7" max="7" width="10.4416666666667" style="32" customWidth="1"/>
    <col min="8" max="8" width="11.3583333333333" style="32" customWidth="1"/>
    <col min="9" max="9" width="10" style="32" customWidth="1"/>
    <col min="10" max="16384" width="9" style="32"/>
  </cols>
  <sheetData>
    <row r="1" s="6" customFormat="1" ht="43" customHeight="1" spans="1:10">
      <c r="A1" s="33" t="s">
        <v>2068</v>
      </c>
      <c r="B1" s="33"/>
      <c r="C1" s="33"/>
      <c r="D1" s="33"/>
      <c r="E1" s="33"/>
      <c r="F1" s="33"/>
      <c r="G1" s="33"/>
      <c r="H1" s="33"/>
      <c r="I1" s="33"/>
      <c r="J1" s="48"/>
    </row>
    <row r="2" s="6" customFormat="1" ht="15.75" customHeight="1" spans="1:9">
      <c r="A2" s="34" t="s">
        <v>2057</v>
      </c>
      <c r="B2" s="34"/>
      <c r="C2" s="34"/>
      <c r="D2" s="34"/>
      <c r="E2" s="34"/>
      <c r="F2" s="34"/>
      <c r="G2" s="34"/>
      <c r="H2" s="34"/>
      <c r="I2" s="34"/>
    </row>
    <row r="3" s="30" customFormat="1" ht="18" customHeight="1" spans="1:9">
      <c r="A3" s="35" t="s">
        <v>2046</v>
      </c>
      <c r="B3" s="36" t="s">
        <v>1596</v>
      </c>
      <c r="C3" s="37"/>
      <c r="D3" s="37"/>
      <c r="E3" s="37"/>
      <c r="F3" s="38"/>
      <c r="G3" s="35" t="s">
        <v>2069</v>
      </c>
      <c r="H3" s="35"/>
      <c r="I3" s="35"/>
    </row>
    <row r="4" s="30" customFormat="1" ht="18" customHeight="1" spans="1:9">
      <c r="A4" s="35"/>
      <c r="B4" s="35" t="s">
        <v>32</v>
      </c>
      <c r="C4" s="35" t="s">
        <v>33</v>
      </c>
      <c r="D4" s="35" t="s">
        <v>34</v>
      </c>
      <c r="E4" s="35" t="s">
        <v>35</v>
      </c>
      <c r="F4" s="35"/>
      <c r="G4" s="39" t="s">
        <v>36</v>
      </c>
      <c r="H4" s="35" t="s">
        <v>2070</v>
      </c>
      <c r="I4" s="35"/>
    </row>
    <row r="5" s="30" customFormat="1" ht="18" customHeight="1" spans="1:9">
      <c r="A5" s="35"/>
      <c r="B5" s="35"/>
      <c r="C5" s="35"/>
      <c r="D5" s="35"/>
      <c r="E5" s="35" t="s">
        <v>42</v>
      </c>
      <c r="F5" s="35" t="s">
        <v>43</v>
      </c>
      <c r="G5" s="39"/>
      <c r="H5" s="35" t="s">
        <v>42</v>
      </c>
      <c r="I5" s="35" t="s">
        <v>43</v>
      </c>
    </row>
    <row r="6" s="6" customFormat="1" ht="25" customHeight="1" spans="1:9">
      <c r="A6" s="35" t="s">
        <v>1540</v>
      </c>
      <c r="B6" s="40">
        <f>SUM(B7:B7)</f>
        <v>0</v>
      </c>
      <c r="C6" s="40">
        <f>SUM(C7:C7)</f>
        <v>0</v>
      </c>
      <c r="D6" s="41"/>
      <c r="E6" s="40"/>
      <c r="F6" s="41"/>
      <c r="G6" s="40">
        <f>SUM(G7:G7)</f>
        <v>0</v>
      </c>
      <c r="H6" s="40"/>
      <c r="I6" s="41"/>
    </row>
    <row r="7" s="6" customFormat="1" ht="25" customHeight="1" spans="1:9">
      <c r="A7" s="42" t="s">
        <v>2063</v>
      </c>
      <c r="B7" s="43"/>
      <c r="C7" s="43"/>
      <c r="D7" s="44"/>
      <c r="E7" s="43"/>
      <c r="F7" s="44"/>
      <c r="G7" s="43"/>
      <c r="H7" s="43"/>
      <c r="I7" s="44"/>
    </row>
    <row r="8" s="6" customFormat="1" spans="1:9">
      <c r="A8" s="45" t="s">
        <v>2071</v>
      </c>
      <c r="B8" s="46"/>
      <c r="C8" s="46"/>
      <c r="D8" s="46"/>
      <c r="E8" s="46"/>
      <c r="F8" s="46"/>
      <c r="G8" s="46"/>
      <c r="H8" s="46"/>
      <c r="I8" s="46"/>
    </row>
    <row r="9" s="6" customFormat="1" spans="1:9">
      <c r="A9" s="47"/>
      <c r="B9" s="46"/>
      <c r="C9" s="46"/>
      <c r="D9" s="46"/>
      <c r="E9" s="46"/>
      <c r="F9" s="46"/>
      <c r="G9" s="46"/>
      <c r="H9" s="46"/>
      <c r="I9" s="46"/>
    </row>
    <row r="10" s="6" customFormat="1" spans="1:9">
      <c r="A10" s="47"/>
      <c r="B10" s="46"/>
      <c r="C10" s="46"/>
      <c r="D10" s="46"/>
      <c r="E10" s="46"/>
      <c r="F10" s="46"/>
      <c r="G10" s="46"/>
      <c r="H10" s="46"/>
      <c r="I10" s="46"/>
    </row>
    <row r="11" s="6" customFormat="1" spans="1:9">
      <c r="A11" s="47"/>
      <c r="B11" s="46"/>
      <c r="C11" s="46"/>
      <c r="D11" s="46"/>
      <c r="E11" s="46"/>
      <c r="F11" s="46"/>
      <c r="G11" s="46"/>
      <c r="H11" s="46"/>
      <c r="I11" s="46"/>
    </row>
    <row r="12" s="6" customFormat="1" spans="1:9">
      <c r="A12" s="47"/>
      <c r="B12" s="46"/>
      <c r="C12" s="46"/>
      <c r="D12" s="46"/>
      <c r="E12" s="46"/>
      <c r="F12" s="46"/>
      <c r="G12" s="46"/>
      <c r="H12" s="46"/>
      <c r="I12" s="46"/>
    </row>
    <row r="13" s="6" customFormat="1" spans="1:9">
      <c r="A13" s="47"/>
      <c r="B13" s="46"/>
      <c r="C13" s="46"/>
      <c r="D13" s="46"/>
      <c r="E13" s="46"/>
      <c r="F13" s="46"/>
      <c r="G13" s="46"/>
      <c r="H13" s="46"/>
      <c r="I13" s="46"/>
    </row>
    <row r="14" s="6" customFormat="1" spans="1:9">
      <c r="A14" s="47"/>
      <c r="B14" s="46"/>
      <c r="C14" s="46"/>
      <c r="D14" s="46"/>
      <c r="E14" s="46"/>
      <c r="F14" s="46"/>
      <c r="G14" s="46"/>
      <c r="H14" s="46"/>
      <c r="I14" s="46"/>
    </row>
    <row r="15" s="6" customFormat="1" spans="1:9">
      <c r="A15" s="47"/>
      <c r="B15" s="46"/>
      <c r="C15" s="46"/>
      <c r="D15" s="46"/>
      <c r="E15" s="46"/>
      <c r="F15" s="46"/>
      <c r="G15" s="46"/>
      <c r="H15" s="46"/>
      <c r="I15" s="46"/>
    </row>
    <row r="16" s="6" customFormat="1" spans="1:9">
      <c r="A16" s="47"/>
      <c r="B16" s="46"/>
      <c r="C16" s="46"/>
      <c r="D16" s="46"/>
      <c r="E16" s="46"/>
      <c r="F16" s="46"/>
      <c r="G16" s="46"/>
      <c r="H16" s="46"/>
      <c r="I16" s="46"/>
    </row>
    <row r="17" s="6" customFormat="1" spans="1:9">
      <c r="A17" s="47"/>
      <c r="B17" s="46"/>
      <c r="C17" s="46"/>
      <c r="D17" s="46"/>
      <c r="E17" s="46"/>
      <c r="F17" s="46"/>
      <c r="G17" s="46"/>
      <c r="H17" s="46"/>
      <c r="I17" s="46"/>
    </row>
    <row r="18" s="6" customFormat="1" spans="1:9">
      <c r="A18" s="47"/>
      <c r="B18" s="46"/>
      <c r="C18" s="46"/>
      <c r="D18" s="46"/>
      <c r="E18" s="46"/>
      <c r="F18" s="46"/>
      <c r="G18" s="46"/>
      <c r="H18" s="46"/>
      <c r="I18" s="46"/>
    </row>
    <row r="19" s="6" customFormat="1" spans="1:9">
      <c r="A19" s="47"/>
      <c r="B19" s="46"/>
      <c r="C19" s="46"/>
      <c r="D19" s="46"/>
      <c r="E19" s="46"/>
      <c r="F19" s="46"/>
      <c r="G19" s="46"/>
      <c r="H19" s="46"/>
      <c r="I19" s="46"/>
    </row>
    <row r="20" s="6" customFormat="1" spans="1:9">
      <c r="A20" s="47"/>
      <c r="B20" s="46"/>
      <c r="C20" s="46"/>
      <c r="D20" s="46"/>
      <c r="E20" s="46"/>
      <c r="F20" s="46"/>
      <c r="G20" s="46"/>
      <c r="H20" s="46"/>
      <c r="I20" s="46"/>
    </row>
    <row r="21" s="6" customFormat="1" spans="1:9">
      <c r="A21" s="47"/>
      <c r="B21" s="46"/>
      <c r="C21" s="46"/>
      <c r="D21" s="46"/>
      <c r="E21" s="46"/>
      <c r="F21" s="46"/>
      <c r="G21" s="46"/>
      <c r="H21" s="46"/>
      <c r="I21" s="46"/>
    </row>
    <row r="22" s="6" customFormat="1" spans="1:9">
      <c r="A22" s="47"/>
      <c r="B22" s="46"/>
      <c r="C22" s="46"/>
      <c r="D22" s="46"/>
      <c r="E22" s="46"/>
      <c r="F22" s="46"/>
      <c r="G22" s="46"/>
      <c r="H22" s="46"/>
      <c r="I22" s="46"/>
    </row>
    <row r="23" s="6" customFormat="1" spans="1:9">
      <c r="A23" s="47"/>
      <c r="B23" s="46"/>
      <c r="C23" s="46"/>
      <c r="D23" s="46"/>
      <c r="E23" s="46"/>
      <c r="F23" s="46"/>
      <c r="G23" s="46"/>
      <c r="H23" s="46"/>
      <c r="I23" s="46"/>
    </row>
    <row r="24" s="6" customFormat="1" spans="1:9">
      <c r="A24" s="47"/>
      <c r="B24" s="46"/>
      <c r="C24" s="46"/>
      <c r="D24" s="46"/>
      <c r="E24" s="46"/>
      <c r="F24" s="46"/>
      <c r="G24" s="46"/>
      <c r="H24" s="46"/>
      <c r="I24" s="46"/>
    </row>
    <row r="25" s="6" customFormat="1" spans="1:9">
      <c r="A25" s="47"/>
      <c r="B25" s="46"/>
      <c r="C25" s="46"/>
      <c r="D25" s="46"/>
      <c r="E25" s="46"/>
      <c r="F25" s="46"/>
      <c r="G25" s="46"/>
      <c r="H25" s="46"/>
      <c r="I25" s="46"/>
    </row>
    <row r="26" s="6" customFormat="1" spans="1:9">
      <c r="A26" s="47"/>
      <c r="B26" s="46"/>
      <c r="C26" s="46"/>
      <c r="D26" s="46"/>
      <c r="E26" s="46"/>
      <c r="F26" s="46"/>
      <c r="G26" s="46"/>
      <c r="H26" s="46"/>
      <c r="I26" s="46"/>
    </row>
    <row r="27" s="6" customFormat="1" spans="1:9">
      <c r="A27" s="47"/>
      <c r="B27" s="46"/>
      <c r="C27" s="46"/>
      <c r="D27" s="46"/>
      <c r="E27" s="46"/>
      <c r="F27" s="46"/>
      <c r="G27" s="46"/>
      <c r="H27" s="46"/>
      <c r="I27" s="46"/>
    </row>
    <row r="28" s="6" customFormat="1" spans="1:9">
      <c r="A28" s="47"/>
      <c r="B28" s="46"/>
      <c r="C28" s="46"/>
      <c r="D28" s="46"/>
      <c r="E28" s="46"/>
      <c r="F28" s="46"/>
      <c r="G28" s="46"/>
      <c r="H28" s="46"/>
      <c r="I28" s="46"/>
    </row>
    <row r="29" s="6" customFormat="1" spans="1:9">
      <c r="A29" s="47"/>
      <c r="B29" s="46"/>
      <c r="C29" s="46"/>
      <c r="D29" s="46"/>
      <c r="E29" s="46"/>
      <c r="F29" s="46"/>
      <c r="G29" s="46"/>
      <c r="H29" s="46"/>
      <c r="I29" s="46"/>
    </row>
    <row r="30" s="6" customFormat="1" spans="1:9">
      <c r="A30" s="47"/>
      <c r="B30" s="46"/>
      <c r="C30" s="46"/>
      <c r="D30" s="46"/>
      <c r="E30" s="46"/>
      <c r="F30" s="46"/>
      <c r="G30" s="46"/>
      <c r="H30" s="46"/>
      <c r="I30" s="46"/>
    </row>
    <row r="31" s="6" customFormat="1" spans="1:9">
      <c r="A31" s="47"/>
      <c r="B31" s="46"/>
      <c r="C31" s="46"/>
      <c r="D31" s="46"/>
      <c r="E31" s="46"/>
      <c r="F31" s="46"/>
      <c r="G31" s="46"/>
      <c r="H31" s="46"/>
      <c r="I31" s="46"/>
    </row>
    <row r="32" s="6" customFormat="1" spans="1:9">
      <c r="A32" s="47"/>
      <c r="B32" s="46"/>
      <c r="C32" s="46"/>
      <c r="D32" s="46"/>
      <c r="E32" s="46"/>
      <c r="F32" s="46"/>
      <c r="G32" s="46"/>
      <c r="H32" s="46"/>
      <c r="I32" s="46"/>
    </row>
    <row r="33" s="6" customFormat="1" spans="1:9">
      <c r="A33" s="47"/>
      <c r="B33" s="46"/>
      <c r="C33" s="46"/>
      <c r="D33" s="46"/>
      <c r="E33" s="46"/>
      <c r="F33" s="46"/>
      <c r="G33" s="46"/>
      <c r="H33" s="46"/>
      <c r="I33" s="46"/>
    </row>
    <row r="34" s="6" customFormat="1" spans="1:9">
      <c r="A34" s="47"/>
      <c r="B34" s="46"/>
      <c r="C34" s="46"/>
      <c r="D34" s="46"/>
      <c r="E34" s="46"/>
      <c r="F34" s="46"/>
      <c r="G34" s="46"/>
      <c r="H34" s="46"/>
      <c r="I34" s="46"/>
    </row>
    <row r="35" s="6" customFormat="1" spans="1:9">
      <c r="A35" s="47"/>
      <c r="B35" s="46"/>
      <c r="C35" s="46"/>
      <c r="D35" s="46"/>
      <c r="E35" s="46"/>
      <c r="F35" s="46"/>
      <c r="G35" s="46"/>
      <c r="H35" s="46"/>
      <c r="I35" s="46"/>
    </row>
    <row r="36" s="6" customFormat="1" spans="1:9">
      <c r="A36" s="47"/>
      <c r="B36" s="46"/>
      <c r="C36" s="46"/>
      <c r="D36" s="46"/>
      <c r="E36" s="46"/>
      <c r="F36" s="46"/>
      <c r="G36" s="46"/>
      <c r="H36" s="46"/>
      <c r="I36" s="46"/>
    </row>
    <row r="37" s="6" customFormat="1" spans="1:9">
      <c r="A37" s="47"/>
      <c r="B37" s="46"/>
      <c r="C37" s="46"/>
      <c r="D37" s="46"/>
      <c r="E37" s="46"/>
      <c r="F37" s="46"/>
      <c r="G37" s="46"/>
      <c r="H37" s="46"/>
      <c r="I37" s="46"/>
    </row>
    <row r="38" s="6" customFormat="1" spans="1:9">
      <c r="A38" s="47"/>
      <c r="B38" s="46"/>
      <c r="C38" s="46"/>
      <c r="D38" s="46"/>
      <c r="E38" s="46"/>
      <c r="F38" s="46"/>
      <c r="G38" s="46"/>
      <c r="H38" s="46"/>
      <c r="I38" s="46"/>
    </row>
    <row r="39" s="6" customFormat="1" spans="1:9">
      <c r="A39" s="47"/>
      <c r="B39" s="46"/>
      <c r="C39" s="46"/>
      <c r="D39" s="46"/>
      <c r="E39" s="46"/>
      <c r="F39" s="46"/>
      <c r="G39" s="46"/>
      <c r="H39" s="46"/>
      <c r="I39" s="46"/>
    </row>
    <row r="40" s="6" customFormat="1" spans="1:9">
      <c r="A40" s="47"/>
      <c r="B40" s="46"/>
      <c r="C40" s="46"/>
      <c r="D40" s="46"/>
      <c r="E40" s="46"/>
      <c r="F40" s="46"/>
      <c r="G40" s="46"/>
      <c r="H40" s="46"/>
      <c r="I40" s="46"/>
    </row>
    <row r="41" s="6" customFormat="1" spans="1:9">
      <c r="A41" s="47"/>
      <c r="B41" s="46"/>
      <c r="C41" s="46"/>
      <c r="D41" s="46"/>
      <c r="E41" s="46"/>
      <c r="F41" s="46"/>
      <c r="G41" s="46"/>
      <c r="H41" s="46"/>
      <c r="I41" s="46"/>
    </row>
    <row r="42" s="6" customFormat="1" spans="1:9">
      <c r="A42" s="47"/>
      <c r="B42" s="46"/>
      <c r="C42" s="46"/>
      <c r="D42" s="46"/>
      <c r="E42" s="46"/>
      <c r="F42" s="46"/>
      <c r="G42" s="46"/>
      <c r="H42" s="46"/>
      <c r="I42" s="46"/>
    </row>
    <row r="43" s="6" customFormat="1" spans="1:9">
      <c r="A43" s="47"/>
      <c r="B43" s="46"/>
      <c r="C43" s="46"/>
      <c r="D43" s="46"/>
      <c r="E43" s="46"/>
      <c r="F43" s="46"/>
      <c r="G43" s="46"/>
      <c r="H43" s="46"/>
      <c r="I43" s="46"/>
    </row>
    <row r="44" s="6" customFormat="1" spans="1:9">
      <c r="A44" s="47"/>
      <c r="B44" s="46"/>
      <c r="C44" s="46"/>
      <c r="D44" s="46"/>
      <c r="E44" s="46"/>
      <c r="F44" s="46"/>
      <c r="G44" s="46"/>
      <c r="H44" s="46"/>
      <c r="I44" s="46"/>
    </row>
    <row r="45" s="6" customFormat="1" spans="1:9">
      <c r="A45" s="47"/>
      <c r="B45" s="46"/>
      <c r="C45" s="46"/>
      <c r="D45" s="46"/>
      <c r="E45" s="46"/>
      <c r="F45" s="46"/>
      <c r="G45" s="46"/>
      <c r="H45" s="46"/>
      <c r="I45" s="46"/>
    </row>
    <row r="46" s="6" customFormat="1" spans="1:9">
      <c r="A46" s="47"/>
      <c r="B46" s="46"/>
      <c r="C46" s="46"/>
      <c r="D46" s="46"/>
      <c r="E46" s="46"/>
      <c r="F46" s="46"/>
      <c r="G46" s="46"/>
      <c r="H46" s="46"/>
      <c r="I46" s="46"/>
    </row>
    <row r="47" s="6" customFormat="1" spans="1:9">
      <c r="A47" s="47"/>
      <c r="B47" s="46"/>
      <c r="C47" s="46"/>
      <c r="D47" s="46"/>
      <c r="E47" s="46"/>
      <c r="F47" s="46"/>
      <c r="G47" s="46"/>
      <c r="H47" s="46"/>
      <c r="I47" s="46"/>
    </row>
    <row r="48" s="6" customFormat="1" spans="1:9">
      <c r="A48" s="47"/>
      <c r="B48" s="46"/>
      <c r="C48" s="46"/>
      <c r="D48" s="46"/>
      <c r="E48" s="46"/>
      <c r="F48" s="46"/>
      <c r="G48" s="46"/>
      <c r="H48" s="46"/>
      <c r="I48" s="46"/>
    </row>
    <row r="49" s="6" customFormat="1" spans="1:9">
      <c r="A49" s="47"/>
      <c r="B49" s="46"/>
      <c r="C49" s="46"/>
      <c r="D49" s="46"/>
      <c r="E49" s="46"/>
      <c r="F49" s="46"/>
      <c r="G49" s="46"/>
      <c r="H49" s="46"/>
      <c r="I49" s="46"/>
    </row>
    <row r="50" s="6" customFormat="1" spans="1:9">
      <c r="A50" s="47"/>
      <c r="B50" s="46"/>
      <c r="C50" s="46"/>
      <c r="D50" s="46"/>
      <c r="E50" s="46"/>
      <c r="F50" s="46"/>
      <c r="G50" s="46"/>
      <c r="H50" s="46"/>
      <c r="I50" s="46"/>
    </row>
    <row r="51" s="6" customFormat="1" spans="1:9">
      <c r="A51" s="47"/>
      <c r="B51" s="46"/>
      <c r="C51" s="46"/>
      <c r="D51" s="46"/>
      <c r="E51" s="46"/>
      <c r="F51" s="46"/>
      <c r="G51" s="46"/>
      <c r="H51" s="46"/>
      <c r="I51" s="46"/>
    </row>
    <row r="52" s="6" customFormat="1" spans="1:9">
      <c r="A52" s="47"/>
      <c r="B52" s="46"/>
      <c r="C52" s="46"/>
      <c r="D52" s="46"/>
      <c r="E52" s="46"/>
      <c r="F52" s="46"/>
      <c r="G52" s="46"/>
      <c r="H52" s="46"/>
      <c r="I52" s="46"/>
    </row>
    <row r="53" s="6" customFormat="1" spans="1:9">
      <c r="A53" s="47"/>
      <c r="B53" s="46"/>
      <c r="C53" s="46"/>
      <c r="D53" s="46"/>
      <c r="E53" s="46"/>
      <c r="F53" s="46"/>
      <c r="G53" s="46"/>
      <c r="H53" s="46"/>
      <c r="I53" s="46"/>
    </row>
    <row r="54" s="6" customFormat="1" spans="1:9">
      <c r="A54" s="47"/>
      <c r="B54" s="46"/>
      <c r="C54" s="46"/>
      <c r="D54" s="46"/>
      <c r="E54" s="46"/>
      <c r="F54" s="46"/>
      <c r="G54" s="46"/>
      <c r="H54" s="46"/>
      <c r="I54" s="46"/>
    </row>
    <row r="55" s="6" customFormat="1" spans="1:9">
      <c r="A55" s="47"/>
      <c r="B55" s="46"/>
      <c r="C55" s="46"/>
      <c r="D55" s="46"/>
      <c r="E55" s="46"/>
      <c r="F55" s="46"/>
      <c r="G55" s="46"/>
      <c r="H55" s="46"/>
      <c r="I55" s="46"/>
    </row>
    <row r="56" s="6" customFormat="1" spans="1:9">
      <c r="A56" s="47"/>
      <c r="B56" s="46"/>
      <c r="C56" s="46"/>
      <c r="D56" s="46"/>
      <c r="E56" s="46"/>
      <c r="F56" s="46"/>
      <c r="G56" s="46"/>
      <c r="H56" s="46"/>
      <c r="I56" s="46"/>
    </row>
    <row r="57" s="6" customFormat="1" spans="1:9">
      <c r="A57" s="47"/>
      <c r="B57" s="46"/>
      <c r="C57" s="46"/>
      <c r="D57" s="46"/>
      <c r="E57" s="46"/>
      <c r="F57" s="46"/>
      <c r="G57" s="46"/>
      <c r="H57" s="46"/>
      <c r="I57" s="46"/>
    </row>
    <row r="58" s="6" customFormat="1" spans="1:9">
      <c r="A58" s="47"/>
      <c r="B58" s="46"/>
      <c r="C58" s="46"/>
      <c r="D58" s="46"/>
      <c r="E58" s="46"/>
      <c r="F58" s="46"/>
      <c r="G58" s="46"/>
      <c r="H58" s="46"/>
      <c r="I58" s="46"/>
    </row>
    <row r="59" s="6" customFormat="1" spans="1:9">
      <c r="A59" s="47"/>
      <c r="B59" s="46"/>
      <c r="C59" s="46"/>
      <c r="D59" s="46"/>
      <c r="E59" s="46"/>
      <c r="F59" s="46"/>
      <c r="G59" s="46"/>
      <c r="H59" s="46"/>
      <c r="I59" s="46"/>
    </row>
    <row r="60" s="6" customFormat="1" spans="1:9">
      <c r="A60" s="47"/>
      <c r="B60" s="46"/>
      <c r="C60" s="46"/>
      <c r="D60" s="46"/>
      <c r="E60" s="46"/>
      <c r="F60" s="46"/>
      <c r="G60" s="46"/>
      <c r="H60" s="46"/>
      <c r="I60" s="46"/>
    </row>
    <row r="61" s="6" customFormat="1" spans="1:9">
      <c r="A61" s="47"/>
      <c r="B61" s="46"/>
      <c r="C61" s="46"/>
      <c r="D61" s="46"/>
      <c r="E61" s="46"/>
      <c r="F61" s="46"/>
      <c r="G61" s="46"/>
      <c r="H61" s="46"/>
      <c r="I61" s="46"/>
    </row>
    <row r="62" s="6" customFormat="1" spans="1:9">
      <c r="A62" s="47"/>
      <c r="B62" s="46"/>
      <c r="C62" s="46"/>
      <c r="D62" s="46"/>
      <c r="E62" s="46"/>
      <c r="F62" s="46"/>
      <c r="G62" s="46"/>
      <c r="H62" s="46"/>
      <c r="I62" s="46"/>
    </row>
    <row r="63" s="6" customFormat="1" spans="1:9">
      <c r="A63" s="47"/>
      <c r="B63" s="46"/>
      <c r="C63" s="46"/>
      <c r="D63" s="46"/>
      <c r="E63" s="46"/>
      <c r="F63" s="46"/>
      <c r="G63" s="46"/>
      <c r="H63" s="46"/>
      <c r="I63" s="46"/>
    </row>
    <row r="64" s="6" customFormat="1" spans="1:9">
      <c r="A64" s="47"/>
      <c r="B64" s="46"/>
      <c r="C64" s="46"/>
      <c r="D64" s="46"/>
      <c r="E64" s="46"/>
      <c r="F64" s="46"/>
      <c r="G64" s="46"/>
      <c r="H64" s="46"/>
      <c r="I64" s="46"/>
    </row>
    <row r="65" s="6" customFormat="1" spans="1:9">
      <c r="A65" s="47"/>
      <c r="B65" s="46"/>
      <c r="C65" s="46"/>
      <c r="D65" s="46"/>
      <c r="E65" s="46"/>
      <c r="F65" s="46"/>
      <c r="G65" s="46"/>
      <c r="H65" s="46"/>
      <c r="I65" s="46"/>
    </row>
    <row r="66" s="6" customFormat="1" spans="1:9">
      <c r="A66" s="47"/>
      <c r="B66" s="46"/>
      <c r="C66" s="46"/>
      <c r="D66" s="46"/>
      <c r="E66" s="46"/>
      <c r="F66" s="46"/>
      <c r="G66" s="46"/>
      <c r="H66" s="46"/>
      <c r="I66" s="46"/>
    </row>
    <row r="67" s="6" customFormat="1" spans="1:9">
      <c r="A67" s="47"/>
      <c r="B67" s="46"/>
      <c r="C67" s="46"/>
      <c r="D67" s="46"/>
      <c r="E67" s="46"/>
      <c r="F67" s="46"/>
      <c r="G67" s="46"/>
      <c r="H67" s="46"/>
      <c r="I67" s="46"/>
    </row>
    <row r="68" s="6" customFormat="1" spans="1:9">
      <c r="A68" s="47"/>
      <c r="B68" s="46"/>
      <c r="C68" s="46"/>
      <c r="D68" s="46"/>
      <c r="E68" s="46"/>
      <c r="F68" s="46"/>
      <c r="G68" s="46"/>
      <c r="H68" s="46"/>
      <c r="I68" s="46"/>
    </row>
    <row r="69" s="6" customFormat="1" spans="1:9">
      <c r="A69" s="47"/>
      <c r="B69" s="46"/>
      <c r="C69" s="46"/>
      <c r="D69" s="46"/>
      <c r="E69" s="46"/>
      <c r="F69" s="46"/>
      <c r="G69" s="46"/>
      <c r="H69" s="46"/>
      <c r="I69" s="46"/>
    </row>
    <row r="70" s="6" customFormat="1" spans="1:9">
      <c r="A70" s="47"/>
      <c r="B70" s="46"/>
      <c r="C70" s="46"/>
      <c r="D70" s="46"/>
      <c r="E70" s="46"/>
      <c r="F70" s="46"/>
      <c r="G70" s="46"/>
      <c r="H70" s="46"/>
      <c r="I70" s="46"/>
    </row>
    <row r="71" s="6" customFormat="1" spans="1:9">
      <c r="A71" s="47"/>
      <c r="B71" s="46"/>
      <c r="C71" s="46"/>
      <c r="D71" s="46"/>
      <c r="E71" s="46"/>
      <c r="F71" s="46"/>
      <c r="G71" s="46"/>
      <c r="H71" s="46"/>
      <c r="I71" s="46"/>
    </row>
    <row r="72" s="6" customFormat="1" spans="1:9">
      <c r="A72" s="47"/>
      <c r="B72" s="46"/>
      <c r="C72" s="46"/>
      <c r="D72" s="46"/>
      <c r="E72" s="46"/>
      <c r="F72" s="46"/>
      <c r="G72" s="46"/>
      <c r="H72" s="46"/>
      <c r="I72" s="46"/>
    </row>
    <row r="73" s="6" customFormat="1" spans="1:9">
      <c r="A73" s="47"/>
      <c r="B73" s="46"/>
      <c r="C73" s="46"/>
      <c r="D73" s="46"/>
      <c r="E73" s="46"/>
      <c r="F73" s="46"/>
      <c r="G73" s="46"/>
      <c r="H73" s="46"/>
      <c r="I73" s="46"/>
    </row>
    <row r="74" s="6" customFormat="1" spans="1:9">
      <c r="A74" s="47"/>
      <c r="B74" s="46"/>
      <c r="C74" s="46"/>
      <c r="D74" s="46"/>
      <c r="E74" s="46"/>
      <c r="F74" s="46"/>
      <c r="G74" s="46"/>
      <c r="H74" s="46"/>
      <c r="I74" s="46"/>
    </row>
    <row r="75" s="6" customFormat="1" spans="1:9">
      <c r="A75" s="47"/>
      <c r="B75" s="46"/>
      <c r="C75" s="46"/>
      <c r="D75" s="46"/>
      <c r="E75" s="46"/>
      <c r="F75" s="46"/>
      <c r="G75" s="46"/>
      <c r="H75" s="46"/>
      <c r="I75" s="46"/>
    </row>
    <row r="76" s="6" customFormat="1" spans="1:9">
      <c r="A76" s="47"/>
      <c r="B76" s="46"/>
      <c r="C76" s="46"/>
      <c r="D76" s="46"/>
      <c r="E76" s="46"/>
      <c r="F76" s="46"/>
      <c r="G76" s="46"/>
      <c r="H76" s="46"/>
      <c r="I76" s="46"/>
    </row>
    <row r="77" s="6" customFormat="1" spans="1:9">
      <c r="A77" s="47"/>
      <c r="B77" s="46"/>
      <c r="C77" s="46"/>
      <c r="D77" s="46"/>
      <c r="E77" s="46"/>
      <c r="F77" s="46"/>
      <c r="G77" s="46"/>
      <c r="H77" s="46"/>
      <c r="I77" s="46"/>
    </row>
    <row r="78" s="6" customFormat="1" spans="1:9">
      <c r="A78" s="47"/>
      <c r="B78" s="46"/>
      <c r="C78" s="46"/>
      <c r="D78" s="46"/>
      <c r="E78" s="46"/>
      <c r="F78" s="46"/>
      <c r="G78" s="46"/>
      <c r="H78" s="46"/>
      <c r="I78" s="46"/>
    </row>
    <row r="79" s="6" customFormat="1" spans="1:9">
      <c r="A79" s="47"/>
      <c r="B79" s="46"/>
      <c r="C79" s="46"/>
      <c r="D79" s="46"/>
      <c r="E79" s="46"/>
      <c r="F79" s="46"/>
      <c r="G79" s="46"/>
      <c r="H79" s="46"/>
      <c r="I79" s="46"/>
    </row>
    <row r="80" s="6" customFormat="1" spans="1:9">
      <c r="A80" s="47"/>
      <c r="B80" s="46"/>
      <c r="C80" s="46"/>
      <c r="D80" s="46"/>
      <c r="E80" s="46"/>
      <c r="F80" s="46"/>
      <c r="G80" s="46"/>
      <c r="H80" s="46"/>
      <c r="I80" s="46"/>
    </row>
    <row r="81" s="6" customFormat="1" spans="1:9">
      <c r="A81" s="47"/>
      <c r="B81" s="46"/>
      <c r="C81" s="46"/>
      <c r="D81" s="46"/>
      <c r="E81" s="46"/>
      <c r="F81" s="46"/>
      <c r="G81" s="46"/>
      <c r="H81" s="46"/>
      <c r="I81" s="46"/>
    </row>
    <row r="82" s="6" customFormat="1" spans="1:9">
      <c r="A82" s="47"/>
      <c r="B82" s="46"/>
      <c r="C82" s="46"/>
      <c r="D82" s="46"/>
      <c r="E82" s="46"/>
      <c r="F82" s="46"/>
      <c r="G82" s="46"/>
      <c r="H82" s="46"/>
      <c r="I82" s="46"/>
    </row>
    <row r="83" s="6" customFormat="1" spans="1:9">
      <c r="A83" s="47"/>
      <c r="B83" s="46"/>
      <c r="C83" s="46"/>
      <c r="D83" s="46"/>
      <c r="E83" s="46"/>
      <c r="F83" s="46"/>
      <c r="G83" s="46"/>
      <c r="H83" s="46"/>
      <c r="I83" s="46"/>
    </row>
    <row r="84" s="6" customFormat="1" spans="1:9">
      <c r="A84" s="47"/>
      <c r="B84" s="46"/>
      <c r="C84" s="46"/>
      <c r="D84" s="46"/>
      <c r="E84" s="46"/>
      <c r="F84" s="46"/>
      <c r="G84" s="46"/>
      <c r="H84" s="46"/>
      <c r="I84" s="46"/>
    </row>
    <row r="85" s="6" customFormat="1" spans="1:9">
      <c r="A85" s="47"/>
      <c r="B85" s="46"/>
      <c r="C85" s="46"/>
      <c r="D85" s="46"/>
      <c r="E85" s="46"/>
      <c r="F85" s="46"/>
      <c r="G85" s="46"/>
      <c r="H85" s="46"/>
      <c r="I85" s="46"/>
    </row>
    <row r="86" s="6" customFormat="1" spans="1:9">
      <c r="A86" s="47"/>
      <c r="B86" s="46"/>
      <c r="C86" s="46"/>
      <c r="D86" s="46"/>
      <c r="E86" s="46"/>
      <c r="F86" s="46"/>
      <c r="G86" s="46"/>
      <c r="H86" s="46"/>
      <c r="I86" s="46"/>
    </row>
    <row r="87" s="6" customFormat="1" spans="1:9">
      <c r="A87" s="47"/>
      <c r="B87" s="46"/>
      <c r="C87" s="46"/>
      <c r="D87" s="46"/>
      <c r="E87" s="46"/>
      <c r="F87" s="46"/>
      <c r="G87" s="46"/>
      <c r="H87" s="46"/>
      <c r="I87" s="46"/>
    </row>
    <row r="88" s="6" customFormat="1" spans="1:9">
      <c r="A88" s="47"/>
      <c r="B88" s="46"/>
      <c r="C88" s="46"/>
      <c r="D88" s="46"/>
      <c r="E88" s="46"/>
      <c r="F88" s="46"/>
      <c r="G88" s="46"/>
      <c r="H88" s="46"/>
      <c r="I88" s="46"/>
    </row>
    <row r="89" s="6" customFormat="1" spans="1:9">
      <c r="A89" s="47"/>
      <c r="B89" s="46"/>
      <c r="C89" s="46"/>
      <c r="D89" s="46"/>
      <c r="E89" s="46"/>
      <c r="F89" s="46"/>
      <c r="G89" s="46"/>
      <c r="H89" s="46"/>
      <c r="I89" s="46"/>
    </row>
    <row r="90" s="6" customFormat="1" spans="1:9">
      <c r="A90" s="47"/>
      <c r="B90" s="46"/>
      <c r="C90" s="46"/>
      <c r="D90" s="46"/>
      <c r="E90" s="46"/>
      <c r="F90" s="46"/>
      <c r="G90" s="46"/>
      <c r="H90" s="46"/>
      <c r="I90" s="46"/>
    </row>
    <row r="91" s="6" customFormat="1" spans="1:9">
      <c r="A91" s="47"/>
      <c r="B91" s="46"/>
      <c r="C91" s="46"/>
      <c r="D91" s="46"/>
      <c r="E91" s="46"/>
      <c r="F91" s="46"/>
      <c r="G91" s="46"/>
      <c r="H91" s="46"/>
      <c r="I91" s="46"/>
    </row>
  </sheetData>
  <mergeCells count="11">
    <mergeCell ref="A1:I1"/>
    <mergeCell ref="A2:I2"/>
    <mergeCell ref="B3:F3"/>
    <mergeCell ref="G3:I3"/>
    <mergeCell ref="E4:F4"/>
    <mergeCell ref="H4:I4"/>
    <mergeCell ref="A3:A5"/>
    <mergeCell ref="B4:B5"/>
    <mergeCell ref="C4:C5"/>
    <mergeCell ref="D4:D5"/>
    <mergeCell ref="G4:G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75"/>
  <sheetViews>
    <sheetView workbookViewId="0">
      <selection activeCell="A1" sqref="$A1:$XFD1048576"/>
    </sheetView>
  </sheetViews>
  <sheetFormatPr defaultColWidth="9" defaultRowHeight="12"/>
  <cols>
    <col min="1" max="1" width="42.675" style="14" customWidth="1"/>
    <col min="2" max="2" width="12.9666666666667" style="15" customWidth="1"/>
    <col min="3" max="3" width="12.6916666666667" style="15" customWidth="1"/>
    <col min="4" max="4" width="11" style="15" customWidth="1"/>
    <col min="5" max="5" width="11.125" style="15" customWidth="1"/>
    <col min="6" max="6" width="10.1416666666667" style="15" customWidth="1"/>
    <col min="7" max="7" width="13.125" style="15" customWidth="1"/>
    <col min="8" max="8" width="11.2583333333333" style="15" customWidth="1"/>
    <col min="9" max="9" width="9.375" style="15" customWidth="1"/>
    <col min="10" max="10" width="15.875" style="16" hidden="1" customWidth="1"/>
    <col min="11" max="11" width="12.7583333333333" style="16" customWidth="1"/>
    <col min="12" max="255" width="9" style="16"/>
    <col min="256" max="256" width="44.375" style="16" customWidth="1"/>
    <col min="257" max="257" width="13" style="16" customWidth="1"/>
    <col min="258" max="258" width="12.625" style="16" customWidth="1"/>
    <col min="259" max="259" width="10.125" style="16" customWidth="1"/>
    <col min="260" max="260" width="9" style="16" hidden="1" customWidth="1"/>
    <col min="261" max="261" width="11.5" style="16" customWidth="1"/>
    <col min="262" max="262" width="10.125" style="16" customWidth="1"/>
    <col min="263" max="264" width="12.625" style="16" customWidth="1"/>
    <col min="265" max="265" width="10.125" style="16" customWidth="1"/>
    <col min="266" max="511" width="9" style="16"/>
    <col min="512" max="512" width="44.375" style="16" customWidth="1"/>
    <col min="513" max="513" width="13" style="16" customWidth="1"/>
    <col min="514" max="514" width="12.625" style="16" customWidth="1"/>
    <col min="515" max="515" width="10.125" style="16" customWidth="1"/>
    <col min="516" max="516" width="9" style="16" hidden="1" customWidth="1"/>
    <col min="517" max="517" width="11.5" style="16" customWidth="1"/>
    <col min="518" max="518" width="10.125" style="16" customWidth="1"/>
    <col min="519" max="520" width="12.625" style="16" customWidth="1"/>
    <col min="521" max="521" width="10.125" style="16" customWidth="1"/>
    <col min="522" max="767" width="9" style="16"/>
    <col min="768" max="768" width="44.375" style="16" customWidth="1"/>
    <col min="769" max="769" width="13" style="16" customWidth="1"/>
    <col min="770" max="770" width="12.625" style="16" customWidth="1"/>
    <col min="771" max="771" width="10.125" style="16" customWidth="1"/>
    <col min="772" max="772" width="9" style="16" hidden="1" customWidth="1"/>
    <col min="773" max="773" width="11.5" style="16" customWidth="1"/>
    <col min="774" max="774" width="10.125" style="16" customWidth="1"/>
    <col min="775" max="776" width="12.625" style="16" customWidth="1"/>
    <col min="777" max="777" width="10.125" style="16" customWidth="1"/>
    <col min="778" max="1023" width="9" style="16"/>
    <col min="1024" max="1024" width="44.375" style="16" customWidth="1"/>
    <col min="1025" max="1025" width="13" style="16" customWidth="1"/>
    <col min="1026" max="1026" width="12.625" style="16" customWidth="1"/>
    <col min="1027" max="1027" width="10.125" style="16" customWidth="1"/>
    <col min="1028" max="1028" width="9" style="16" hidden="1" customWidth="1"/>
    <col min="1029" max="1029" width="11.5" style="16" customWidth="1"/>
    <col min="1030" max="1030" width="10.125" style="16" customWidth="1"/>
    <col min="1031" max="1032" width="12.625" style="16" customWidth="1"/>
    <col min="1033" max="1033" width="10.125" style="16" customWidth="1"/>
    <col min="1034" max="1279" width="9" style="16"/>
    <col min="1280" max="1280" width="44.375" style="16" customWidth="1"/>
    <col min="1281" max="1281" width="13" style="16" customWidth="1"/>
    <col min="1282" max="1282" width="12.625" style="16" customWidth="1"/>
    <col min="1283" max="1283" width="10.125" style="16" customWidth="1"/>
    <col min="1284" max="1284" width="9" style="16" hidden="1" customWidth="1"/>
    <col min="1285" max="1285" width="11.5" style="16" customWidth="1"/>
    <col min="1286" max="1286" width="10.125" style="16" customWidth="1"/>
    <col min="1287" max="1288" width="12.625" style="16" customWidth="1"/>
    <col min="1289" max="1289" width="10.125" style="16" customWidth="1"/>
    <col min="1290" max="1535" width="9" style="16"/>
    <col min="1536" max="1536" width="44.375" style="16" customWidth="1"/>
    <col min="1537" max="1537" width="13" style="16" customWidth="1"/>
    <col min="1538" max="1538" width="12.625" style="16" customWidth="1"/>
    <col min="1539" max="1539" width="10.125" style="16" customWidth="1"/>
    <col min="1540" max="1540" width="9" style="16" hidden="1" customWidth="1"/>
    <col min="1541" max="1541" width="11.5" style="16" customWidth="1"/>
    <col min="1542" max="1542" width="10.125" style="16" customWidth="1"/>
    <col min="1543" max="1544" width="12.625" style="16" customWidth="1"/>
    <col min="1545" max="1545" width="10.125" style="16" customWidth="1"/>
    <col min="1546" max="1791" width="9" style="16"/>
    <col min="1792" max="1792" width="44.375" style="16" customWidth="1"/>
    <col min="1793" max="1793" width="13" style="16" customWidth="1"/>
    <col min="1794" max="1794" width="12.625" style="16" customWidth="1"/>
    <col min="1795" max="1795" width="10.125" style="16" customWidth="1"/>
    <col min="1796" max="1796" width="9" style="16" hidden="1" customWidth="1"/>
    <col min="1797" max="1797" width="11.5" style="16" customWidth="1"/>
    <col min="1798" max="1798" width="10.125" style="16" customWidth="1"/>
    <col min="1799" max="1800" width="12.625" style="16" customWidth="1"/>
    <col min="1801" max="1801" width="10.125" style="16" customWidth="1"/>
    <col min="1802" max="2047" width="9" style="16"/>
    <col min="2048" max="2048" width="44.375" style="16" customWidth="1"/>
    <col min="2049" max="2049" width="13" style="16" customWidth="1"/>
    <col min="2050" max="2050" width="12.625" style="16" customWidth="1"/>
    <col min="2051" max="2051" width="10.125" style="16" customWidth="1"/>
    <col min="2052" max="2052" width="9" style="16" hidden="1" customWidth="1"/>
    <col min="2053" max="2053" width="11.5" style="16" customWidth="1"/>
    <col min="2054" max="2054" width="10.125" style="16" customWidth="1"/>
    <col min="2055" max="2056" width="12.625" style="16" customWidth="1"/>
    <col min="2057" max="2057" width="10.125" style="16" customWidth="1"/>
    <col min="2058" max="2303" width="9" style="16"/>
    <col min="2304" max="2304" width="44.375" style="16" customWidth="1"/>
    <col min="2305" max="2305" width="13" style="16" customWidth="1"/>
    <col min="2306" max="2306" width="12.625" style="16" customWidth="1"/>
    <col min="2307" max="2307" width="10.125" style="16" customWidth="1"/>
    <col min="2308" max="2308" width="9" style="16" hidden="1" customWidth="1"/>
    <col min="2309" max="2309" width="11.5" style="16" customWidth="1"/>
    <col min="2310" max="2310" width="10.125" style="16" customWidth="1"/>
    <col min="2311" max="2312" width="12.625" style="16" customWidth="1"/>
    <col min="2313" max="2313" width="10.125" style="16" customWidth="1"/>
    <col min="2314" max="2559" width="9" style="16"/>
    <col min="2560" max="2560" width="44.375" style="16" customWidth="1"/>
    <col min="2561" max="2561" width="13" style="16" customWidth="1"/>
    <col min="2562" max="2562" width="12.625" style="16" customWidth="1"/>
    <col min="2563" max="2563" width="10.125" style="16" customWidth="1"/>
    <col min="2564" max="2564" width="9" style="16" hidden="1" customWidth="1"/>
    <col min="2565" max="2565" width="11.5" style="16" customWidth="1"/>
    <col min="2566" max="2566" width="10.125" style="16" customWidth="1"/>
    <col min="2567" max="2568" width="12.625" style="16" customWidth="1"/>
    <col min="2569" max="2569" width="10.125" style="16" customWidth="1"/>
    <col min="2570" max="2815" width="9" style="16"/>
    <col min="2816" max="2816" width="44.375" style="16" customWidth="1"/>
    <col min="2817" max="2817" width="13" style="16" customWidth="1"/>
    <col min="2818" max="2818" width="12.625" style="16" customWidth="1"/>
    <col min="2819" max="2819" width="10.125" style="16" customWidth="1"/>
    <col min="2820" max="2820" width="9" style="16" hidden="1" customWidth="1"/>
    <col min="2821" max="2821" width="11.5" style="16" customWidth="1"/>
    <col min="2822" max="2822" width="10.125" style="16" customWidth="1"/>
    <col min="2823" max="2824" width="12.625" style="16" customWidth="1"/>
    <col min="2825" max="2825" width="10.125" style="16" customWidth="1"/>
    <col min="2826" max="3071" width="9" style="16"/>
    <col min="3072" max="3072" width="44.375" style="16" customWidth="1"/>
    <col min="3073" max="3073" width="13" style="16" customWidth="1"/>
    <col min="3074" max="3074" width="12.625" style="16" customWidth="1"/>
    <col min="3075" max="3075" width="10.125" style="16" customWidth="1"/>
    <col min="3076" max="3076" width="9" style="16" hidden="1" customWidth="1"/>
    <col min="3077" max="3077" width="11.5" style="16" customWidth="1"/>
    <col min="3078" max="3078" width="10.125" style="16" customWidth="1"/>
    <col min="3079" max="3080" width="12.625" style="16" customWidth="1"/>
    <col min="3081" max="3081" width="10.125" style="16" customWidth="1"/>
    <col min="3082" max="3327" width="9" style="16"/>
    <col min="3328" max="3328" width="44.375" style="16" customWidth="1"/>
    <col min="3329" max="3329" width="13" style="16" customWidth="1"/>
    <col min="3330" max="3330" width="12.625" style="16" customWidth="1"/>
    <col min="3331" max="3331" width="10.125" style="16" customWidth="1"/>
    <col min="3332" max="3332" width="9" style="16" hidden="1" customWidth="1"/>
    <col min="3333" max="3333" width="11.5" style="16" customWidth="1"/>
    <col min="3334" max="3334" width="10.125" style="16" customWidth="1"/>
    <col min="3335" max="3336" width="12.625" style="16" customWidth="1"/>
    <col min="3337" max="3337" width="10.125" style="16" customWidth="1"/>
    <col min="3338" max="3583" width="9" style="16"/>
    <col min="3584" max="3584" width="44.375" style="16" customWidth="1"/>
    <col min="3585" max="3585" width="13" style="16" customWidth="1"/>
    <col min="3586" max="3586" width="12.625" style="16" customWidth="1"/>
    <col min="3587" max="3587" width="10.125" style="16" customWidth="1"/>
    <col min="3588" max="3588" width="9" style="16" hidden="1" customWidth="1"/>
    <col min="3589" max="3589" width="11.5" style="16" customWidth="1"/>
    <col min="3590" max="3590" width="10.125" style="16" customWidth="1"/>
    <col min="3591" max="3592" width="12.625" style="16" customWidth="1"/>
    <col min="3593" max="3593" width="10.125" style="16" customWidth="1"/>
    <col min="3594" max="3839" width="9" style="16"/>
    <col min="3840" max="3840" width="44.375" style="16" customWidth="1"/>
    <col min="3841" max="3841" width="13" style="16" customWidth="1"/>
    <col min="3842" max="3842" width="12.625" style="16" customWidth="1"/>
    <col min="3843" max="3843" width="10.125" style="16" customWidth="1"/>
    <col min="3844" max="3844" width="9" style="16" hidden="1" customWidth="1"/>
    <col min="3845" max="3845" width="11.5" style="16" customWidth="1"/>
    <col min="3846" max="3846" width="10.125" style="16" customWidth="1"/>
    <col min="3847" max="3848" width="12.625" style="16" customWidth="1"/>
    <col min="3849" max="3849" width="10.125" style="16" customWidth="1"/>
    <col min="3850" max="4095" width="9" style="16"/>
    <col min="4096" max="4096" width="44.375" style="16" customWidth="1"/>
    <col min="4097" max="4097" width="13" style="16" customWidth="1"/>
    <col min="4098" max="4098" width="12.625" style="16" customWidth="1"/>
    <col min="4099" max="4099" width="10.125" style="16" customWidth="1"/>
    <col min="4100" max="4100" width="9" style="16" hidden="1" customWidth="1"/>
    <col min="4101" max="4101" width="11.5" style="16" customWidth="1"/>
    <col min="4102" max="4102" width="10.125" style="16" customWidth="1"/>
    <col min="4103" max="4104" width="12.625" style="16" customWidth="1"/>
    <col min="4105" max="4105" width="10.125" style="16" customWidth="1"/>
    <col min="4106" max="4351" width="9" style="16"/>
    <col min="4352" max="4352" width="44.375" style="16" customWidth="1"/>
    <col min="4353" max="4353" width="13" style="16" customWidth="1"/>
    <col min="4354" max="4354" width="12.625" style="16" customWidth="1"/>
    <col min="4355" max="4355" width="10.125" style="16" customWidth="1"/>
    <col min="4356" max="4356" width="9" style="16" hidden="1" customWidth="1"/>
    <col min="4357" max="4357" width="11.5" style="16" customWidth="1"/>
    <col min="4358" max="4358" width="10.125" style="16" customWidth="1"/>
    <col min="4359" max="4360" width="12.625" style="16" customWidth="1"/>
    <col min="4361" max="4361" width="10.125" style="16" customWidth="1"/>
    <col min="4362" max="4607" width="9" style="16"/>
    <col min="4608" max="4608" width="44.375" style="16" customWidth="1"/>
    <col min="4609" max="4609" width="13" style="16" customWidth="1"/>
    <col min="4610" max="4610" width="12.625" style="16" customWidth="1"/>
    <col min="4611" max="4611" width="10.125" style="16" customWidth="1"/>
    <col min="4612" max="4612" width="9" style="16" hidden="1" customWidth="1"/>
    <col min="4613" max="4613" width="11.5" style="16" customWidth="1"/>
    <col min="4614" max="4614" width="10.125" style="16" customWidth="1"/>
    <col min="4615" max="4616" width="12.625" style="16" customWidth="1"/>
    <col min="4617" max="4617" width="10.125" style="16" customWidth="1"/>
    <col min="4618" max="4863" width="9" style="16"/>
    <col min="4864" max="4864" width="44.375" style="16" customWidth="1"/>
    <col min="4865" max="4865" width="13" style="16" customWidth="1"/>
    <col min="4866" max="4866" width="12.625" style="16" customWidth="1"/>
    <col min="4867" max="4867" width="10.125" style="16" customWidth="1"/>
    <col min="4868" max="4868" width="9" style="16" hidden="1" customWidth="1"/>
    <col min="4869" max="4869" width="11.5" style="16" customWidth="1"/>
    <col min="4870" max="4870" width="10.125" style="16" customWidth="1"/>
    <col min="4871" max="4872" width="12.625" style="16" customWidth="1"/>
    <col min="4873" max="4873" width="10.125" style="16" customWidth="1"/>
    <col min="4874" max="5119" width="9" style="16"/>
    <col min="5120" max="5120" width="44.375" style="16" customWidth="1"/>
    <col min="5121" max="5121" width="13" style="16" customWidth="1"/>
    <col min="5122" max="5122" width="12.625" style="16" customWidth="1"/>
    <col min="5123" max="5123" width="10.125" style="16" customWidth="1"/>
    <col min="5124" max="5124" width="9" style="16" hidden="1" customWidth="1"/>
    <col min="5125" max="5125" width="11.5" style="16" customWidth="1"/>
    <col min="5126" max="5126" width="10.125" style="16" customWidth="1"/>
    <col min="5127" max="5128" width="12.625" style="16" customWidth="1"/>
    <col min="5129" max="5129" width="10.125" style="16" customWidth="1"/>
    <col min="5130" max="5375" width="9" style="16"/>
    <col min="5376" max="5376" width="44.375" style="16" customWidth="1"/>
    <col min="5377" max="5377" width="13" style="16" customWidth="1"/>
    <col min="5378" max="5378" width="12.625" style="16" customWidth="1"/>
    <col min="5379" max="5379" width="10.125" style="16" customWidth="1"/>
    <col min="5380" max="5380" width="9" style="16" hidden="1" customWidth="1"/>
    <col min="5381" max="5381" width="11.5" style="16" customWidth="1"/>
    <col min="5382" max="5382" width="10.125" style="16" customWidth="1"/>
    <col min="5383" max="5384" width="12.625" style="16" customWidth="1"/>
    <col min="5385" max="5385" width="10.125" style="16" customWidth="1"/>
    <col min="5386" max="5631" width="9" style="16"/>
    <col min="5632" max="5632" width="44.375" style="16" customWidth="1"/>
    <col min="5633" max="5633" width="13" style="16" customWidth="1"/>
    <col min="5634" max="5634" width="12.625" style="16" customWidth="1"/>
    <col min="5635" max="5635" width="10.125" style="16" customWidth="1"/>
    <col min="5636" max="5636" width="9" style="16" hidden="1" customWidth="1"/>
    <col min="5637" max="5637" width="11.5" style="16" customWidth="1"/>
    <col min="5638" max="5638" width="10.125" style="16" customWidth="1"/>
    <col min="5639" max="5640" width="12.625" style="16" customWidth="1"/>
    <col min="5641" max="5641" width="10.125" style="16" customWidth="1"/>
    <col min="5642" max="5887" width="9" style="16"/>
    <col min="5888" max="5888" width="44.375" style="16" customWidth="1"/>
    <col min="5889" max="5889" width="13" style="16" customWidth="1"/>
    <col min="5890" max="5890" width="12.625" style="16" customWidth="1"/>
    <col min="5891" max="5891" width="10.125" style="16" customWidth="1"/>
    <col min="5892" max="5892" width="9" style="16" hidden="1" customWidth="1"/>
    <col min="5893" max="5893" width="11.5" style="16" customWidth="1"/>
    <col min="5894" max="5894" width="10.125" style="16" customWidth="1"/>
    <col min="5895" max="5896" width="12.625" style="16" customWidth="1"/>
    <col min="5897" max="5897" width="10.125" style="16" customWidth="1"/>
    <col min="5898" max="6143" width="9" style="16"/>
    <col min="6144" max="6144" width="44.375" style="16" customWidth="1"/>
    <col min="6145" max="6145" width="13" style="16" customWidth="1"/>
    <col min="6146" max="6146" width="12.625" style="16" customWidth="1"/>
    <col min="6147" max="6147" width="10.125" style="16" customWidth="1"/>
    <col min="6148" max="6148" width="9" style="16" hidden="1" customWidth="1"/>
    <col min="6149" max="6149" width="11.5" style="16" customWidth="1"/>
    <col min="6150" max="6150" width="10.125" style="16" customWidth="1"/>
    <col min="6151" max="6152" width="12.625" style="16" customWidth="1"/>
    <col min="6153" max="6153" width="10.125" style="16" customWidth="1"/>
    <col min="6154" max="6399" width="9" style="16"/>
    <col min="6400" max="6400" width="44.375" style="16" customWidth="1"/>
    <col min="6401" max="6401" width="13" style="16" customWidth="1"/>
    <col min="6402" max="6402" width="12.625" style="16" customWidth="1"/>
    <col min="6403" max="6403" width="10.125" style="16" customWidth="1"/>
    <col min="6404" max="6404" width="9" style="16" hidden="1" customWidth="1"/>
    <col min="6405" max="6405" width="11.5" style="16" customWidth="1"/>
    <col min="6406" max="6406" width="10.125" style="16" customWidth="1"/>
    <col min="6407" max="6408" width="12.625" style="16" customWidth="1"/>
    <col min="6409" max="6409" width="10.125" style="16" customWidth="1"/>
    <col min="6410" max="6655" width="9" style="16"/>
    <col min="6656" max="6656" width="44.375" style="16" customWidth="1"/>
    <col min="6657" max="6657" width="13" style="16" customWidth="1"/>
    <col min="6658" max="6658" width="12.625" style="16" customWidth="1"/>
    <col min="6659" max="6659" width="10.125" style="16" customWidth="1"/>
    <col min="6660" max="6660" width="9" style="16" hidden="1" customWidth="1"/>
    <col min="6661" max="6661" width="11.5" style="16" customWidth="1"/>
    <col min="6662" max="6662" width="10.125" style="16" customWidth="1"/>
    <col min="6663" max="6664" width="12.625" style="16" customWidth="1"/>
    <col min="6665" max="6665" width="10.125" style="16" customWidth="1"/>
    <col min="6666" max="6911" width="9" style="16"/>
    <col min="6912" max="6912" width="44.375" style="16" customWidth="1"/>
    <col min="6913" max="6913" width="13" style="16" customWidth="1"/>
    <col min="6914" max="6914" width="12.625" style="16" customWidth="1"/>
    <col min="6915" max="6915" width="10.125" style="16" customWidth="1"/>
    <col min="6916" max="6916" width="9" style="16" hidden="1" customWidth="1"/>
    <col min="6917" max="6917" width="11.5" style="16" customWidth="1"/>
    <col min="6918" max="6918" width="10.125" style="16" customWidth="1"/>
    <col min="6919" max="6920" width="12.625" style="16" customWidth="1"/>
    <col min="6921" max="6921" width="10.125" style="16" customWidth="1"/>
    <col min="6922" max="7167" width="9" style="16"/>
    <col min="7168" max="7168" width="44.375" style="16" customWidth="1"/>
    <col min="7169" max="7169" width="13" style="16" customWidth="1"/>
    <col min="7170" max="7170" width="12.625" style="16" customWidth="1"/>
    <col min="7171" max="7171" width="10.125" style="16" customWidth="1"/>
    <col min="7172" max="7172" width="9" style="16" hidden="1" customWidth="1"/>
    <col min="7173" max="7173" width="11.5" style="16" customWidth="1"/>
    <col min="7174" max="7174" width="10.125" style="16" customWidth="1"/>
    <col min="7175" max="7176" width="12.625" style="16" customWidth="1"/>
    <col min="7177" max="7177" width="10.125" style="16" customWidth="1"/>
    <col min="7178" max="7423" width="9" style="16"/>
    <col min="7424" max="7424" width="44.375" style="16" customWidth="1"/>
    <col min="7425" max="7425" width="13" style="16" customWidth="1"/>
    <col min="7426" max="7426" width="12.625" style="16" customWidth="1"/>
    <col min="7427" max="7427" width="10.125" style="16" customWidth="1"/>
    <col min="7428" max="7428" width="9" style="16" hidden="1" customWidth="1"/>
    <col min="7429" max="7429" width="11.5" style="16" customWidth="1"/>
    <col min="7430" max="7430" width="10.125" style="16" customWidth="1"/>
    <col min="7431" max="7432" width="12.625" style="16" customWidth="1"/>
    <col min="7433" max="7433" width="10.125" style="16" customWidth="1"/>
    <col min="7434" max="7679" width="9" style="16"/>
    <col min="7680" max="7680" width="44.375" style="16" customWidth="1"/>
    <col min="7681" max="7681" width="13" style="16" customWidth="1"/>
    <col min="7682" max="7682" width="12.625" style="16" customWidth="1"/>
    <col min="7683" max="7683" width="10.125" style="16" customWidth="1"/>
    <col min="7684" max="7684" width="9" style="16" hidden="1" customWidth="1"/>
    <col min="7685" max="7685" width="11.5" style="16" customWidth="1"/>
    <col min="7686" max="7686" width="10.125" style="16" customWidth="1"/>
    <col min="7687" max="7688" width="12.625" style="16" customWidth="1"/>
    <col min="7689" max="7689" width="10.125" style="16" customWidth="1"/>
    <col min="7690" max="7935" width="9" style="16"/>
    <col min="7936" max="7936" width="44.375" style="16" customWidth="1"/>
    <col min="7937" max="7937" width="13" style="16" customWidth="1"/>
    <col min="7938" max="7938" width="12.625" style="16" customWidth="1"/>
    <col min="7939" max="7939" width="10.125" style="16" customWidth="1"/>
    <col min="7940" max="7940" width="9" style="16" hidden="1" customWidth="1"/>
    <col min="7941" max="7941" width="11.5" style="16" customWidth="1"/>
    <col min="7942" max="7942" width="10.125" style="16" customWidth="1"/>
    <col min="7943" max="7944" width="12.625" style="16" customWidth="1"/>
    <col min="7945" max="7945" width="10.125" style="16" customWidth="1"/>
    <col min="7946" max="8191" width="9" style="16"/>
    <col min="8192" max="8192" width="44.375" style="16" customWidth="1"/>
    <col min="8193" max="8193" width="13" style="16" customWidth="1"/>
    <col min="8194" max="8194" width="12.625" style="16" customWidth="1"/>
    <col min="8195" max="8195" width="10.125" style="16" customWidth="1"/>
    <col min="8196" max="8196" width="9" style="16" hidden="1" customWidth="1"/>
    <col min="8197" max="8197" width="11.5" style="16" customWidth="1"/>
    <col min="8198" max="8198" width="10.125" style="16" customWidth="1"/>
    <col min="8199" max="8200" width="12.625" style="16" customWidth="1"/>
    <col min="8201" max="8201" width="10.125" style="16" customWidth="1"/>
    <col min="8202" max="8447" width="9" style="16"/>
    <col min="8448" max="8448" width="44.375" style="16" customWidth="1"/>
    <col min="8449" max="8449" width="13" style="16" customWidth="1"/>
    <col min="8450" max="8450" width="12.625" style="16" customWidth="1"/>
    <col min="8451" max="8451" width="10.125" style="16" customWidth="1"/>
    <col min="8452" max="8452" width="9" style="16" hidden="1" customWidth="1"/>
    <col min="8453" max="8453" width="11.5" style="16" customWidth="1"/>
    <col min="8454" max="8454" width="10.125" style="16" customWidth="1"/>
    <col min="8455" max="8456" width="12.625" style="16" customWidth="1"/>
    <col min="8457" max="8457" width="10.125" style="16" customWidth="1"/>
    <col min="8458" max="8703" width="9" style="16"/>
    <col min="8704" max="8704" width="44.375" style="16" customWidth="1"/>
    <col min="8705" max="8705" width="13" style="16" customWidth="1"/>
    <col min="8706" max="8706" width="12.625" style="16" customWidth="1"/>
    <col min="8707" max="8707" width="10.125" style="16" customWidth="1"/>
    <col min="8708" max="8708" width="9" style="16" hidden="1" customWidth="1"/>
    <col min="8709" max="8709" width="11.5" style="16" customWidth="1"/>
    <col min="8710" max="8710" width="10.125" style="16" customWidth="1"/>
    <col min="8711" max="8712" width="12.625" style="16" customWidth="1"/>
    <col min="8713" max="8713" width="10.125" style="16" customWidth="1"/>
    <col min="8714" max="8959" width="9" style="16"/>
    <col min="8960" max="8960" width="44.375" style="16" customWidth="1"/>
    <col min="8961" max="8961" width="13" style="16" customWidth="1"/>
    <col min="8962" max="8962" width="12.625" style="16" customWidth="1"/>
    <col min="8963" max="8963" width="10.125" style="16" customWidth="1"/>
    <col min="8964" max="8964" width="9" style="16" hidden="1" customWidth="1"/>
    <col min="8965" max="8965" width="11.5" style="16" customWidth="1"/>
    <col min="8966" max="8966" width="10.125" style="16" customWidth="1"/>
    <col min="8967" max="8968" width="12.625" style="16" customWidth="1"/>
    <col min="8969" max="8969" width="10.125" style="16" customWidth="1"/>
    <col min="8970" max="9215" width="9" style="16"/>
    <col min="9216" max="9216" width="44.375" style="16" customWidth="1"/>
    <col min="9217" max="9217" width="13" style="16" customWidth="1"/>
    <col min="9218" max="9218" width="12.625" style="16" customWidth="1"/>
    <col min="9219" max="9219" width="10.125" style="16" customWidth="1"/>
    <col min="9220" max="9220" width="9" style="16" hidden="1" customWidth="1"/>
    <col min="9221" max="9221" width="11.5" style="16" customWidth="1"/>
    <col min="9222" max="9222" width="10.125" style="16" customWidth="1"/>
    <col min="9223" max="9224" width="12.625" style="16" customWidth="1"/>
    <col min="9225" max="9225" width="10.125" style="16" customWidth="1"/>
    <col min="9226" max="9471" width="9" style="16"/>
    <col min="9472" max="9472" width="44.375" style="16" customWidth="1"/>
    <col min="9473" max="9473" width="13" style="16" customWidth="1"/>
    <col min="9474" max="9474" width="12.625" style="16" customWidth="1"/>
    <col min="9475" max="9475" width="10.125" style="16" customWidth="1"/>
    <col min="9476" max="9476" width="9" style="16" hidden="1" customWidth="1"/>
    <col min="9477" max="9477" width="11.5" style="16" customWidth="1"/>
    <col min="9478" max="9478" width="10.125" style="16" customWidth="1"/>
    <col min="9479" max="9480" width="12.625" style="16" customWidth="1"/>
    <col min="9481" max="9481" width="10.125" style="16" customWidth="1"/>
    <col min="9482" max="9727" width="9" style="16"/>
    <col min="9728" max="9728" width="44.375" style="16" customWidth="1"/>
    <col min="9729" max="9729" width="13" style="16" customWidth="1"/>
    <col min="9730" max="9730" width="12.625" style="16" customWidth="1"/>
    <col min="9731" max="9731" width="10.125" style="16" customWidth="1"/>
    <col min="9732" max="9732" width="9" style="16" hidden="1" customWidth="1"/>
    <col min="9733" max="9733" width="11.5" style="16" customWidth="1"/>
    <col min="9734" max="9734" width="10.125" style="16" customWidth="1"/>
    <col min="9735" max="9736" width="12.625" style="16" customWidth="1"/>
    <col min="9737" max="9737" width="10.125" style="16" customWidth="1"/>
    <col min="9738" max="9983" width="9" style="16"/>
    <col min="9984" max="9984" width="44.375" style="16" customWidth="1"/>
    <col min="9985" max="9985" width="13" style="16" customWidth="1"/>
    <col min="9986" max="9986" width="12.625" style="16" customWidth="1"/>
    <col min="9987" max="9987" width="10.125" style="16" customWidth="1"/>
    <col min="9988" max="9988" width="9" style="16" hidden="1" customWidth="1"/>
    <col min="9989" max="9989" width="11.5" style="16" customWidth="1"/>
    <col min="9990" max="9990" width="10.125" style="16" customWidth="1"/>
    <col min="9991" max="9992" width="12.625" style="16" customWidth="1"/>
    <col min="9993" max="9993" width="10.125" style="16" customWidth="1"/>
    <col min="9994" max="10239" width="9" style="16"/>
    <col min="10240" max="10240" width="44.375" style="16" customWidth="1"/>
    <col min="10241" max="10241" width="13" style="16" customWidth="1"/>
    <col min="10242" max="10242" width="12.625" style="16" customWidth="1"/>
    <col min="10243" max="10243" width="10.125" style="16" customWidth="1"/>
    <col min="10244" max="10244" width="9" style="16" hidden="1" customWidth="1"/>
    <col min="10245" max="10245" width="11.5" style="16" customWidth="1"/>
    <col min="10246" max="10246" width="10.125" style="16" customWidth="1"/>
    <col min="10247" max="10248" width="12.625" style="16" customWidth="1"/>
    <col min="10249" max="10249" width="10.125" style="16" customWidth="1"/>
    <col min="10250" max="10495" width="9" style="16"/>
    <col min="10496" max="10496" width="44.375" style="16" customWidth="1"/>
    <col min="10497" max="10497" width="13" style="16" customWidth="1"/>
    <col min="10498" max="10498" width="12.625" style="16" customWidth="1"/>
    <col min="10499" max="10499" width="10.125" style="16" customWidth="1"/>
    <col min="10500" max="10500" width="9" style="16" hidden="1" customWidth="1"/>
    <col min="10501" max="10501" width="11.5" style="16" customWidth="1"/>
    <col min="10502" max="10502" width="10.125" style="16" customWidth="1"/>
    <col min="10503" max="10504" width="12.625" style="16" customWidth="1"/>
    <col min="10505" max="10505" width="10.125" style="16" customWidth="1"/>
    <col min="10506" max="10751" width="9" style="16"/>
    <col min="10752" max="10752" width="44.375" style="16" customWidth="1"/>
    <col min="10753" max="10753" width="13" style="16" customWidth="1"/>
    <col min="10754" max="10754" width="12.625" style="16" customWidth="1"/>
    <col min="10755" max="10755" width="10.125" style="16" customWidth="1"/>
    <col min="10756" max="10756" width="9" style="16" hidden="1" customWidth="1"/>
    <col min="10757" max="10757" width="11.5" style="16" customWidth="1"/>
    <col min="10758" max="10758" width="10.125" style="16" customWidth="1"/>
    <col min="10759" max="10760" width="12.625" style="16" customWidth="1"/>
    <col min="10761" max="10761" width="10.125" style="16" customWidth="1"/>
    <col min="10762" max="11007" width="9" style="16"/>
    <col min="11008" max="11008" width="44.375" style="16" customWidth="1"/>
    <col min="11009" max="11009" width="13" style="16" customWidth="1"/>
    <col min="11010" max="11010" width="12.625" style="16" customWidth="1"/>
    <col min="11011" max="11011" width="10.125" style="16" customWidth="1"/>
    <col min="11012" max="11012" width="9" style="16" hidden="1" customWidth="1"/>
    <col min="11013" max="11013" width="11.5" style="16" customWidth="1"/>
    <col min="11014" max="11014" width="10.125" style="16" customWidth="1"/>
    <col min="11015" max="11016" width="12.625" style="16" customWidth="1"/>
    <col min="11017" max="11017" width="10.125" style="16" customWidth="1"/>
    <col min="11018" max="11263" width="9" style="16"/>
    <col min="11264" max="11264" width="44.375" style="16" customWidth="1"/>
    <col min="11265" max="11265" width="13" style="16" customWidth="1"/>
    <col min="11266" max="11266" width="12.625" style="16" customWidth="1"/>
    <col min="11267" max="11267" width="10.125" style="16" customWidth="1"/>
    <col min="11268" max="11268" width="9" style="16" hidden="1" customWidth="1"/>
    <col min="11269" max="11269" width="11.5" style="16" customWidth="1"/>
    <col min="11270" max="11270" width="10.125" style="16" customWidth="1"/>
    <col min="11271" max="11272" width="12.625" style="16" customWidth="1"/>
    <col min="11273" max="11273" width="10.125" style="16" customWidth="1"/>
    <col min="11274" max="11519" width="9" style="16"/>
    <col min="11520" max="11520" width="44.375" style="16" customWidth="1"/>
    <col min="11521" max="11521" width="13" style="16" customWidth="1"/>
    <col min="11522" max="11522" width="12.625" style="16" customWidth="1"/>
    <col min="11523" max="11523" width="10.125" style="16" customWidth="1"/>
    <col min="11524" max="11524" width="9" style="16" hidden="1" customWidth="1"/>
    <col min="11525" max="11525" width="11.5" style="16" customWidth="1"/>
    <col min="11526" max="11526" width="10.125" style="16" customWidth="1"/>
    <col min="11527" max="11528" width="12.625" style="16" customWidth="1"/>
    <col min="11529" max="11529" width="10.125" style="16" customWidth="1"/>
    <col min="11530" max="11775" width="9" style="16"/>
    <col min="11776" max="11776" width="44.375" style="16" customWidth="1"/>
    <col min="11777" max="11777" width="13" style="16" customWidth="1"/>
    <col min="11778" max="11778" width="12.625" style="16" customWidth="1"/>
    <col min="11779" max="11779" width="10.125" style="16" customWidth="1"/>
    <col min="11780" max="11780" width="9" style="16" hidden="1" customWidth="1"/>
    <col min="11781" max="11781" width="11.5" style="16" customWidth="1"/>
    <col min="11782" max="11782" width="10.125" style="16" customWidth="1"/>
    <col min="11783" max="11784" width="12.625" style="16" customWidth="1"/>
    <col min="11785" max="11785" width="10.125" style="16" customWidth="1"/>
    <col min="11786" max="12031" width="9" style="16"/>
    <col min="12032" max="12032" width="44.375" style="16" customWidth="1"/>
    <col min="12033" max="12033" width="13" style="16" customWidth="1"/>
    <col min="12034" max="12034" width="12.625" style="16" customWidth="1"/>
    <col min="12035" max="12035" width="10.125" style="16" customWidth="1"/>
    <col min="12036" max="12036" width="9" style="16" hidden="1" customWidth="1"/>
    <col min="12037" max="12037" width="11.5" style="16" customWidth="1"/>
    <col min="12038" max="12038" width="10.125" style="16" customWidth="1"/>
    <col min="12039" max="12040" width="12.625" style="16" customWidth="1"/>
    <col min="12041" max="12041" width="10.125" style="16" customWidth="1"/>
    <col min="12042" max="12287" width="9" style="16"/>
    <col min="12288" max="12288" width="44.375" style="16" customWidth="1"/>
    <col min="12289" max="12289" width="13" style="16" customWidth="1"/>
    <col min="12290" max="12290" width="12.625" style="16" customWidth="1"/>
    <col min="12291" max="12291" width="10.125" style="16" customWidth="1"/>
    <col min="12292" max="12292" width="9" style="16" hidden="1" customWidth="1"/>
    <col min="12293" max="12293" width="11.5" style="16" customWidth="1"/>
    <col min="12294" max="12294" width="10.125" style="16" customWidth="1"/>
    <col min="12295" max="12296" width="12.625" style="16" customWidth="1"/>
    <col min="12297" max="12297" width="10.125" style="16" customWidth="1"/>
    <col min="12298" max="12543" width="9" style="16"/>
    <col min="12544" max="12544" width="44.375" style="16" customWidth="1"/>
    <col min="12545" max="12545" width="13" style="16" customWidth="1"/>
    <col min="12546" max="12546" width="12.625" style="16" customWidth="1"/>
    <col min="12547" max="12547" width="10.125" style="16" customWidth="1"/>
    <col min="12548" max="12548" width="9" style="16" hidden="1" customWidth="1"/>
    <col min="12549" max="12549" width="11.5" style="16" customWidth="1"/>
    <col min="12550" max="12550" width="10.125" style="16" customWidth="1"/>
    <col min="12551" max="12552" width="12.625" style="16" customWidth="1"/>
    <col min="12553" max="12553" width="10.125" style="16" customWidth="1"/>
    <col min="12554" max="12799" width="9" style="16"/>
    <col min="12800" max="12800" width="44.375" style="16" customWidth="1"/>
    <col min="12801" max="12801" width="13" style="16" customWidth="1"/>
    <col min="12802" max="12802" width="12.625" style="16" customWidth="1"/>
    <col min="12803" max="12803" width="10.125" style="16" customWidth="1"/>
    <col min="12804" max="12804" width="9" style="16" hidden="1" customWidth="1"/>
    <col min="12805" max="12805" width="11.5" style="16" customWidth="1"/>
    <col min="12806" max="12806" width="10.125" style="16" customWidth="1"/>
    <col min="12807" max="12808" width="12.625" style="16" customWidth="1"/>
    <col min="12809" max="12809" width="10.125" style="16" customWidth="1"/>
    <col min="12810" max="13055" width="9" style="16"/>
    <col min="13056" max="13056" width="44.375" style="16" customWidth="1"/>
    <col min="13057" max="13057" width="13" style="16" customWidth="1"/>
    <col min="13058" max="13058" width="12.625" style="16" customWidth="1"/>
    <col min="13059" max="13059" width="10.125" style="16" customWidth="1"/>
    <col min="13060" max="13060" width="9" style="16" hidden="1" customWidth="1"/>
    <col min="13061" max="13061" width="11.5" style="16" customWidth="1"/>
    <col min="13062" max="13062" width="10.125" style="16" customWidth="1"/>
    <col min="13063" max="13064" width="12.625" style="16" customWidth="1"/>
    <col min="13065" max="13065" width="10.125" style="16" customWidth="1"/>
    <col min="13066" max="13311" width="9" style="16"/>
    <col min="13312" max="13312" width="44.375" style="16" customWidth="1"/>
    <col min="13313" max="13313" width="13" style="16" customWidth="1"/>
    <col min="13314" max="13314" width="12.625" style="16" customWidth="1"/>
    <col min="13315" max="13315" width="10.125" style="16" customWidth="1"/>
    <col min="13316" max="13316" width="9" style="16" hidden="1" customWidth="1"/>
    <col min="13317" max="13317" width="11.5" style="16" customWidth="1"/>
    <col min="13318" max="13318" width="10.125" style="16" customWidth="1"/>
    <col min="13319" max="13320" width="12.625" style="16" customWidth="1"/>
    <col min="13321" max="13321" width="10.125" style="16" customWidth="1"/>
    <col min="13322" max="13567" width="9" style="16"/>
    <col min="13568" max="13568" width="44.375" style="16" customWidth="1"/>
    <col min="13569" max="13569" width="13" style="16" customWidth="1"/>
    <col min="13570" max="13570" width="12.625" style="16" customWidth="1"/>
    <col min="13571" max="13571" width="10.125" style="16" customWidth="1"/>
    <col min="13572" max="13572" width="9" style="16" hidden="1" customWidth="1"/>
    <col min="13573" max="13573" width="11.5" style="16" customWidth="1"/>
    <col min="13574" max="13574" width="10.125" style="16" customWidth="1"/>
    <col min="13575" max="13576" width="12.625" style="16" customWidth="1"/>
    <col min="13577" max="13577" width="10.125" style="16" customWidth="1"/>
    <col min="13578" max="13823" width="9" style="16"/>
    <col min="13824" max="13824" width="44.375" style="16" customWidth="1"/>
    <col min="13825" max="13825" width="13" style="16" customWidth="1"/>
    <col min="13826" max="13826" width="12.625" style="16" customWidth="1"/>
    <col min="13827" max="13827" width="10.125" style="16" customWidth="1"/>
    <col min="13828" max="13828" width="9" style="16" hidden="1" customWidth="1"/>
    <col min="13829" max="13829" width="11.5" style="16" customWidth="1"/>
    <col min="13830" max="13830" width="10.125" style="16" customWidth="1"/>
    <col min="13831" max="13832" width="12.625" style="16" customWidth="1"/>
    <col min="13833" max="13833" width="10.125" style="16" customWidth="1"/>
    <col min="13834" max="14079" width="9" style="16"/>
    <col min="14080" max="14080" width="44.375" style="16" customWidth="1"/>
    <col min="14081" max="14081" width="13" style="16" customWidth="1"/>
    <col min="14082" max="14082" width="12.625" style="16" customWidth="1"/>
    <col min="14083" max="14083" width="10.125" style="16" customWidth="1"/>
    <col min="14084" max="14084" width="9" style="16" hidden="1" customWidth="1"/>
    <col min="14085" max="14085" width="11.5" style="16" customWidth="1"/>
    <col min="14086" max="14086" width="10.125" style="16" customWidth="1"/>
    <col min="14087" max="14088" width="12.625" style="16" customWidth="1"/>
    <col min="14089" max="14089" width="10.125" style="16" customWidth="1"/>
    <col min="14090" max="14335" width="9" style="16"/>
    <col min="14336" max="14336" width="44.375" style="16" customWidth="1"/>
    <col min="14337" max="14337" width="13" style="16" customWidth="1"/>
    <col min="14338" max="14338" width="12.625" style="16" customWidth="1"/>
    <col min="14339" max="14339" width="10.125" style="16" customWidth="1"/>
    <col min="14340" max="14340" width="9" style="16" hidden="1" customWidth="1"/>
    <col min="14341" max="14341" width="11.5" style="16" customWidth="1"/>
    <col min="14342" max="14342" width="10.125" style="16" customWidth="1"/>
    <col min="14343" max="14344" width="12.625" style="16" customWidth="1"/>
    <col min="14345" max="14345" width="10.125" style="16" customWidth="1"/>
    <col min="14346" max="14591" width="9" style="16"/>
    <col min="14592" max="14592" width="44.375" style="16" customWidth="1"/>
    <col min="14593" max="14593" width="13" style="16" customWidth="1"/>
    <col min="14594" max="14594" width="12.625" style="16" customWidth="1"/>
    <col min="14595" max="14595" width="10.125" style="16" customWidth="1"/>
    <col min="14596" max="14596" width="9" style="16" hidden="1" customWidth="1"/>
    <col min="14597" max="14597" width="11.5" style="16" customWidth="1"/>
    <col min="14598" max="14598" width="10.125" style="16" customWidth="1"/>
    <col min="14599" max="14600" width="12.625" style="16" customWidth="1"/>
    <col min="14601" max="14601" width="10.125" style="16" customWidth="1"/>
    <col min="14602" max="14847" width="9" style="16"/>
    <col min="14848" max="14848" width="44.375" style="16" customWidth="1"/>
    <col min="14849" max="14849" width="13" style="16" customWidth="1"/>
    <col min="14850" max="14850" width="12.625" style="16" customWidth="1"/>
    <col min="14851" max="14851" width="10.125" style="16" customWidth="1"/>
    <col min="14852" max="14852" width="9" style="16" hidden="1" customWidth="1"/>
    <col min="14853" max="14853" width="11.5" style="16" customWidth="1"/>
    <col min="14854" max="14854" width="10.125" style="16" customWidth="1"/>
    <col min="14855" max="14856" width="12.625" style="16" customWidth="1"/>
    <col min="14857" max="14857" width="10.125" style="16" customWidth="1"/>
    <col min="14858" max="15103" width="9" style="16"/>
    <col min="15104" max="15104" width="44.375" style="16" customWidth="1"/>
    <col min="15105" max="15105" width="13" style="16" customWidth="1"/>
    <col min="15106" max="15106" width="12.625" style="16" customWidth="1"/>
    <col min="15107" max="15107" width="10.125" style="16" customWidth="1"/>
    <col min="15108" max="15108" width="9" style="16" hidden="1" customWidth="1"/>
    <col min="15109" max="15109" width="11.5" style="16" customWidth="1"/>
    <col min="15110" max="15110" width="10.125" style="16" customWidth="1"/>
    <col min="15111" max="15112" width="12.625" style="16" customWidth="1"/>
    <col min="15113" max="15113" width="10.125" style="16" customWidth="1"/>
    <col min="15114" max="15359" width="9" style="16"/>
    <col min="15360" max="15360" width="44.375" style="16" customWidth="1"/>
    <col min="15361" max="15361" width="13" style="16" customWidth="1"/>
    <col min="15362" max="15362" width="12.625" style="16" customWidth="1"/>
    <col min="15363" max="15363" width="10.125" style="16" customWidth="1"/>
    <col min="15364" max="15364" width="9" style="16" hidden="1" customWidth="1"/>
    <col min="15365" max="15365" width="11.5" style="16" customWidth="1"/>
    <col min="15366" max="15366" width="10.125" style="16" customWidth="1"/>
    <col min="15367" max="15368" width="12.625" style="16" customWidth="1"/>
    <col min="15369" max="15369" width="10.125" style="16" customWidth="1"/>
    <col min="15370" max="15615" width="9" style="16"/>
    <col min="15616" max="15616" width="44.375" style="16" customWidth="1"/>
    <col min="15617" max="15617" width="13" style="16" customWidth="1"/>
    <col min="15618" max="15618" width="12.625" style="16" customWidth="1"/>
    <col min="15619" max="15619" width="10.125" style="16" customWidth="1"/>
    <col min="15620" max="15620" width="9" style="16" hidden="1" customWidth="1"/>
    <col min="15621" max="15621" width="11.5" style="16" customWidth="1"/>
    <col min="15622" max="15622" width="10.125" style="16" customWidth="1"/>
    <col min="15623" max="15624" width="12.625" style="16" customWidth="1"/>
    <col min="15625" max="15625" width="10.125" style="16" customWidth="1"/>
    <col min="15626" max="15871" width="9" style="16"/>
    <col min="15872" max="15872" width="44.375" style="16" customWidth="1"/>
    <col min="15873" max="15873" width="13" style="16" customWidth="1"/>
    <col min="15874" max="15874" width="12.625" style="16" customWidth="1"/>
    <col min="15875" max="15875" width="10.125" style="16" customWidth="1"/>
    <col min="15876" max="15876" width="9" style="16" hidden="1" customWidth="1"/>
    <col min="15877" max="15877" width="11.5" style="16" customWidth="1"/>
    <col min="15878" max="15878" width="10.125" style="16" customWidth="1"/>
    <col min="15879" max="15880" width="12.625" style="16" customWidth="1"/>
    <col min="15881" max="15881" width="10.125" style="16" customWidth="1"/>
    <col min="15882" max="16127" width="9" style="16"/>
    <col min="16128" max="16128" width="9.25833333333333" style="16" customWidth="1"/>
    <col min="16129" max="16129" width="13" style="16" customWidth="1"/>
    <col min="16130" max="16130" width="12.625" style="16" customWidth="1"/>
    <col min="16131" max="16131" width="10.125" style="16" customWidth="1"/>
    <col min="16132" max="16132" width="9" style="16" hidden="1" customWidth="1"/>
    <col min="16133" max="16133" width="11.5" style="16" customWidth="1"/>
    <col min="16134" max="16134" width="10.125" style="16" customWidth="1"/>
    <col min="16135" max="16136" width="12.625" style="16" customWidth="1"/>
    <col min="16137" max="16137" width="10.125" style="16" customWidth="1"/>
    <col min="16138" max="16384" width="9" style="16"/>
  </cols>
  <sheetData>
    <row r="1" customFormat="1" ht="32.25" customHeight="1" spans="1:9">
      <c r="A1" s="17" t="s">
        <v>2072</v>
      </c>
      <c r="B1" s="17"/>
      <c r="C1" s="17"/>
      <c r="D1" s="17"/>
      <c r="E1" s="17"/>
      <c r="F1" s="17"/>
      <c r="G1" s="17"/>
      <c r="H1" s="17"/>
      <c r="I1" s="17"/>
    </row>
    <row r="2" customFormat="1" ht="15.95" customHeight="1" spans="1:9">
      <c r="A2" s="14"/>
      <c r="B2" s="14"/>
      <c r="C2" s="14"/>
      <c r="D2" s="14"/>
      <c r="E2" s="14"/>
      <c r="F2" s="14"/>
      <c r="G2" s="14"/>
      <c r="H2" s="18" t="s">
        <v>2073</v>
      </c>
      <c r="I2" s="18"/>
    </row>
    <row r="3" s="12" customFormat="1" ht="15.95" customHeight="1" spans="1:9">
      <c r="A3" s="19" t="s">
        <v>2074</v>
      </c>
      <c r="B3" s="20" t="s">
        <v>29</v>
      </c>
      <c r="C3" s="20"/>
      <c r="D3" s="20"/>
      <c r="E3" s="20"/>
      <c r="F3" s="20"/>
      <c r="G3" s="20" t="s">
        <v>30</v>
      </c>
      <c r="H3" s="20"/>
      <c r="I3" s="20"/>
    </row>
    <row r="4" s="12" customFormat="1" ht="15.95" customHeight="1" spans="1:10">
      <c r="A4" s="19"/>
      <c r="B4" s="20" t="s">
        <v>32</v>
      </c>
      <c r="C4" s="20" t="s">
        <v>33</v>
      </c>
      <c r="D4" s="20" t="s">
        <v>2075</v>
      </c>
      <c r="E4" s="20" t="s">
        <v>35</v>
      </c>
      <c r="F4" s="20"/>
      <c r="G4" s="20" t="s">
        <v>36</v>
      </c>
      <c r="H4" s="20" t="s">
        <v>37</v>
      </c>
      <c r="I4" s="20"/>
      <c r="J4" s="27" t="s">
        <v>31</v>
      </c>
    </row>
    <row r="5" s="12" customFormat="1" ht="15.95" customHeight="1" spans="1:10">
      <c r="A5" s="19"/>
      <c r="B5" s="20"/>
      <c r="C5" s="20"/>
      <c r="D5" s="20"/>
      <c r="E5" s="20" t="s">
        <v>42</v>
      </c>
      <c r="F5" s="20" t="s">
        <v>43</v>
      </c>
      <c r="G5" s="20"/>
      <c r="H5" s="20" t="s">
        <v>42</v>
      </c>
      <c r="I5" s="20" t="s">
        <v>43</v>
      </c>
      <c r="J5" s="19" t="s">
        <v>39</v>
      </c>
    </row>
    <row r="6" s="13" customFormat="1" ht="27" customHeight="1" spans="1:10">
      <c r="A6" s="21" t="s">
        <v>2076</v>
      </c>
      <c r="B6" s="22">
        <v>4510.5855</v>
      </c>
      <c r="C6" s="22">
        <v>4901.10422</v>
      </c>
      <c r="D6" s="23">
        <v>108.657827681129</v>
      </c>
      <c r="E6" s="22">
        <v>1210.698649</v>
      </c>
      <c r="F6" s="23">
        <v>32.8066556834276</v>
      </c>
      <c r="G6" s="22">
        <v>5349.251</v>
      </c>
      <c r="H6" s="22">
        <v>448.14678</v>
      </c>
      <c r="I6" s="23">
        <v>9.1437920901833</v>
      </c>
      <c r="J6" s="28">
        <v>3690.405571</v>
      </c>
    </row>
    <row r="7" s="13" customFormat="1" ht="27" customHeight="1" spans="1:10">
      <c r="A7" s="24" t="s">
        <v>2077</v>
      </c>
      <c r="B7" s="25">
        <v>1607.5855</v>
      </c>
      <c r="C7" s="25">
        <v>1678.10422</v>
      </c>
      <c r="D7" s="26">
        <v>104.386623293131</v>
      </c>
      <c r="E7" s="25">
        <v>261.009812</v>
      </c>
      <c r="F7" s="26">
        <v>18.4186607841021</v>
      </c>
      <c r="G7" s="25">
        <v>1955.451</v>
      </c>
      <c r="H7" s="25">
        <v>277.34678</v>
      </c>
      <c r="I7" s="26">
        <v>16.5273870773056</v>
      </c>
      <c r="J7" s="29">
        <v>1417.094408</v>
      </c>
    </row>
    <row r="8" customFormat="1" ht="27" customHeight="1" spans="1:10">
      <c r="A8" s="24" t="s">
        <v>2078</v>
      </c>
      <c r="B8" s="25">
        <v>2903</v>
      </c>
      <c r="C8" s="25">
        <v>3223</v>
      </c>
      <c r="D8" s="26">
        <v>111.023079572856</v>
      </c>
      <c r="E8" s="25">
        <v>949.688837</v>
      </c>
      <c r="F8" s="26">
        <v>41.7755761928663</v>
      </c>
      <c r="G8" s="25">
        <v>3393.8</v>
      </c>
      <c r="H8" s="25">
        <v>170.8</v>
      </c>
      <c r="I8" s="26">
        <v>5.29941048712381</v>
      </c>
      <c r="J8" s="29">
        <v>2273.311163</v>
      </c>
    </row>
    <row r="9" customFormat="1" ht="18" customHeight="1"/>
    <row r="10" customFormat="1" ht="18" customHeight="1"/>
    <row r="11" customFormat="1" ht="18" customHeight="1"/>
    <row r="12" customFormat="1" ht="18" customHeight="1"/>
    <row r="13" customFormat="1" ht="13.5"/>
    <row r="14" customFormat="1" ht="18" customHeight="1"/>
    <row r="15" customFormat="1" ht="18" customHeight="1"/>
    <row r="16" customFormat="1" ht="18" customHeight="1"/>
    <row r="17" customFormat="1" ht="18" customHeight="1"/>
    <row r="18" customFormat="1" ht="18" customHeight="1"/>
    <row r="19" customFormat="1" ht="18" customHeight="1"/>
    <row r="20" customFormat="1" ht="18" customHeight="1"/>
    <row r="21" customFormat="1" ht="18" customHeight="1"/>
    <row r="22" customFormat="1" ht="18" customHeight="1"/>
    <row r="23" customFormat="1" ht="18" customHeight="1"/>
    <row r="24" customFormat="1" ht="18" customHeight="1"/>
    <row r="25" customFormat="1" ht="18" customHeight="1"/>
    <row r="26" customFormat="1" ht="18" customHeight="1"/>
    <row r="27" customFormat="1" ht="18" customHeight="1"/>
    <row r="28" customFormat="1" ht="18" customHeight="1"/>
    <row r="29" customFormat="1" ht="18" customHeight="1"/>
    <row r="30" customFormat="1" ht="18" customHeight="1"/>
    <row r="31" customFormat="1" ht="18" customHeight="1"/>
    <row r="32" customFormat="1" ht="18" customHeight="1"/>
    <row r="33" customFormat="1" ht="18" customHeight="1"/>
    <row r="34" customFormat="1" ht="18" customHeight="1"/>
    <row r="35" customFormat="1" ht="18" customHeight="1"/>
    <row r="36" customFormat="1" ht="18" customHeight="1"/>
    <row r="37" customFormat="1" ht="18" customHeight="1"/>
    <row r="38" customFormat="1" ht="18" customHeight="1"/>
    <row r="39" customFormat="1" ht="18" customHeight="1"/>
    <row r="40" customFormat="1" ht="18" customHeight="1"/>
    <row r="41" customFormat="1" ht="18" customHeight="1"/>
    <row r="42" customFormat="1" ht="18" customHeight="1"/>
    <row r="43" customFormat="1" ht="13.5"/>
    <row r="44" customFormat="1" ht="18" customHeight="1"/>
    <row r="45" customFormat="1" ht="18" customHeight="1"/>
    <row r="46" customFormat="1" ht="18" customHeight="1"/>
    <row r="47" customFormat="1" ht="18" customHeight="1"/>
    <row r="48" customFormat="1" ht="18" customHeight="1"/>
    <row r="49" customFormat="1" ht="18" customHeight="1"/>
    <row r="50" customFormat="1" ht="18" customHeight="1"/>
    <row r="51" customFormat="1" ht="18" customHeight="1"/>
    <row r="52" customFormat="1" ht="18" customHeight="1"/>
    <row r="53" customFormat="1" ht="18" customHeight="1"/>
    <row r="54" customFormat="1" ht="18" customHeight="1"/>
    <row r="55" customFormat="1" ht="18" customHeight="1"/>
    <row r="56" customFormat="1" ht="18" customHeight="1"/>
    <row r="57" customFormat="1" ht="19" customHeight="1"/>
    <row r="58" customFormat="1" ht="19" customHeight="1"/>
    <row r="59" customFormat="1" ht="19" customHeight="1"/>
    <row r="60" customFormat="1" ht="19" customHeight="1"/>
    <row r="61" customFormat="1" ht="13.5"/>
    <row r="62" customFormat="1" ht="13.5"/>
    <row r="63" customFormat="1" ht="13.5"/>
    <row r="64" customFormat="1" ht="13.5"/>
    <row r="65" customFormat="1" ht="19" customHeight="1"/>
    <row r="66" customFormat="1" ht="18" customHeight="1"/>
    <row r="67" customFormat="1" ht="18" customHeight="1"/>
    <row r="68" customFormat="1" ht="18" customHeight="1"/>
    <row r="69" customFormat="1" ht="18" customHeight="1"/>
    <row r="70" customFormat="1" ht="18" customHeight="1"/>
    <row r="71" customFormat="1" ht="13.5"/>
    <row r="72" customFormat="1" ht="13.5"/>
    <row r="73" customFormat="1" ht="13.5"/>
    <row r="74" customFormat="1" ht="13.5"/>
    <row r="75" customFormat="1" ht="13.5"/>
    <row r="76" customFormat="1" ht="13.5"/>
    <row r="77" customFormat="1" ht="13.5"/>
    <row r="78" customFormat="1" ht="13.5"/>
    <row r="79" customFormat="1" ht="13.5"/>
    <row r="80" customFormat="1" ht="13.5"/>
    <row r="81" customFormat="1" ht="13.5"/>
    <row r="82" customFormat="1" ht="13.5"/>
    <row r="83" customFormat="1" ht="13.5"/>
    <row r="84" customFormat="1" ht="13.5"/>
    <row r="85" customFormat="1" ht="13.5"/>
    <row r="86" customFormat="1" ht="13.5"/>
    <row r="87" customFormat="1" ht="13.5"/>
    <row r="88" customFormat="1" ht="13.5"/>
    <row r="89" customFormat="1" ht="13.5"/>
    <row r="90" customFormat="1" ht="13.5"/>
    <row r="91" customFormat="1" ht="13.5"/>
    <row r="92" customFormat="1" ht="13.5"/>
    <row r="93" customFormat="1" ht="13.5"/>
    <row r="94" customFormat="1" ht="13.5"/>
    <row r="95" customFormat="1" ht="13.5"/>
    <row r="96" customFormat="1" ht="13.5"/>
    <row r="97" customFormat="1" ht="13.5"/>
    <row r="98" customFormat="1" ht="13.5"/>
    <row r="99" customFormat="1" ht="13.5"/>
    <row r="100" customFormat="1" ht="13.5"/>
    <row r="101" customFormat="1" ht="13.5"/>
    <row r="102" customFormat="1" ht="13.5"/>
    <row r="103" customFormat="1" ht="13.5"/>
    <row r="104" customFormat="1" ht="13.5"/>
    <row r="105" customFormat="1" ht="13.5"/>
    <row r="106" customFormat="1" ht="13.5"/>
    <row r="107" customFormat="1" ht="13.5"/>
    <row r="108" customFormat="1" ht="13.5"/>
    <row r="109" customFormat="1" ht="13.5"/>
    <row r="110" customFormat="1" ht="13.5"/>
    <row r="111" customFormat="1" ht="13.5"/>
    <row r="112" customFormat="1" ht="13.5"/>
    <row r="113" customFormat="1" ht="13.5"/>
    <row r="114" customFormat="1" ht="13.5"/>
    <row r="115" customFormat="1" ht="13.5"/>
    <row r="116" customFormat="1" ht="13.5"/>
    <row r="117" customFormat="1" ht="13.5"/>
    <row r="118" customFormat="1" ht="13.5"/>
    <row r="119" customFormat="1" ht="13.5"/>
    <row r="120" customFormat="1" ht="13.5"/>
    <row r="121" customFormat="1" ht="13.5"/>
    <row r="122" customFormat="1" ht="13.5"/>
    <row r="123" customFormat="1" ht="13.5"/>
    <row r="124" customFormat="1" ht="13.5"/>
    <row r="125" customFormat="1" ht="13.5"/>
    <row r="126" customFormat="1" ht="13.5"/>
    <row r="127" customFormat="1" ht="13.5"/>
    <row r="128" customFormat="1" ht="13.5"/>
    <row r="129" customFormat="1" ht="13.5"/>
    <row r="130" customFormat="1" ht="13.5"/>
    <row r="131" customFormat="1" ht="13.5"/>
    <row r="132" customFormat="1" ht="13.5"/>
    <row r="133" customFormat="1" ht="13.5"/>
    <row r="134" customFormat="1" ht="13.5"/>
    <row r="135" customFormat="1" ht="13.5"/>
    <row r="136" customFormat="1" ht="13.5"/>
    <row r="137" customFormat="1" ht="13.5"/>
    <row r="138" customFormat="1" ht="13.5"/>
    <row r="139" customFormat="1" ht="13.5"/>
    <row r="140" customFormat="1" ht="13.5"/>
    <row r="141" customFormat="1" ht="13.5"/>
    <row r="142" customFormat="1" ht="13.5"/>
    <row r="143" customFormat="1" ht="13.5"/>
    <row r="144" customFormat="1" ht="13.5"/>
    <row r="145" customFormat="1" ht="13.5"/>
    <row r="146" customFormat="1" ht="13.5"/>
    <row r="147" customFormat="1" ht="13.5"/>
    <row r="148" customFormat="1" ht="13.5"/>
    <row r="149" customFormat="1" ht="13.5"/>
    <row r="150" customFormat="1" ht="13.5"/>
    <row r="151" customFormat="1" ht="13.5"/>
    <row r="152" customFormat="1" ht="13.5"/>
    <row r="153" customFormat="1" ht="13.5"/>
    <row r="154" customFormat="1" ht="13.5"/>
    <row r="155" customFormat="1" ht="13.5"/>
    <row r="156" customFormat="1" ht="13.5"/>
    <row r="157" customFormat="1" ht="13.5"/>
    <row r="158" customFormat="1" ht="13.5"/>
    <row r="159" customFormat="1" ht="13.5"/>
    <row r="160" customFormat="1" ht="13.5"/>
    <row r="161" customFormat="1" ht="13.5"/>
    <row r="162" customFormat="1" ht="13.5"/>
    <row r="163" customFormat="1" ht="13.5"/>
    <row r="164" customFormat="1" ht="13.5"/>
    <row r="165" customFormat="1" ht="13.5"/>
    <row r="166" customFormat="1" ht="13.5"/>
    <row r="167" customFormat="1" ht="13.5"/>
    <row r="168" customFormat="1" ht="13.5"/>
    <row r="169" customFormat="1" ht="13.5"/>
    <row r="170" customFormat="1" ht="13.5"/>
    <row r="171" customFormat="1" ht="13.5"/>
    <row r="172" customFormat="1" ht="13.5"/>
    <row r="173" customFormat="1" ht="13.5"/>
    <row r="174" customFormat="1" ht="13.5"/>
    <row r="175" customFormat="1" ht="13.5"/>
    <row r="176" customFormat="1" ht="13.5"/>
    <row r="177" customFormat="1" ht="13.5"/>
    <row r="178" customFormat="1" ht="13.5"/>
    <row r="179" customFormat="1" ht="13.5"/>
    <row r="180" customFormat="1" ht="13.5"/>
    <row r="181" customFormat="1" ht="13.5"/>
    <row r="182" customFormat="1" ht="13.5"/>
    <row r="183" customFormat="1" ht="13.5"/>
    <row r="184" customFormat="1" ht="13.5"/>
    <row r="185" customFormat="1" ht="13.5"/>
    <row r="186" customFormat="1" ht="13.5"/>
    <row r="187" customFormat="1" ht="13.5"/>
    <row r="188" customFormat="1" ht="13.5"/>
    <row r="189" customFormat="1" ht="13.5"/>
    <row r="190" customFormat="1" ht="13.5"/>
    <row r="191" customFormat="1" ht="13.5"/>
    <row r="192" customFormat="1" ht="13.5"/>
    <row r="193" customFormat="1" ht="13.5"/>
    <row r="194" customFormat="1" ht="13.5"/>
    <row r="195" customFormat="1" ht="13.5"/>
    <row r="196" customFormat="1" ht="13.5"/>
    <row r="197" customFormat="1" ht="13.5"/>
    <row r="198" customFormat="1" ht="13.5"/>
    <row r="199" customFormat="1" ht="13.5"/>
    <row r="200" customFormat="1" ht="13.5"/>
    <row r="201" customFormat="1" ht="13.5"/>
    <row r="202" customFormat="1" ht="13.5"/>
    <row r="203" customFormat="1" ht="13.5"/>
    <row r="204" customFormat="1" ht="13.5"/>
    <row r="205" customFormat="1" ht="13.5"/>
    <row r="206" customFormat="1" ht="13.5"/>
    <row r="207" customFormat="1" ht="13.5"/>
    <row r="208" customFormat="1" ht="13.5"/>
    <row r="209" customFormat="1" ht="13.5"/>
    <row r="210" customFormat="1" ht="13.5"/>
    <row r="211" customFormat="1" ht="13.5"/>
    <row r="212" customFormat="1" ht="13.5"/>
    <row r="213" customFormat="1" ht="13.5"/>
    <row r="214" customFormat="1" ht="13.5"/>
    <row r="215" customFormat="1" ht="13.5"/>
    <row r="216" customFormat="1" ht="13.5"/>
    <row r="217" customFormat="1" ht="13.5"/>
    <row r="218" customFormat="1" ht="13.5"/>
    <row r="219" customFormat="1" ht="13.5"/>
    <row r="220" customFormat="1" ht="13.5"/>
    <row r="221" customFormat="1" ht="13.5"/>
    <row r="222" customFormat="1" ht="13.5"/>
    <row r="223" customFormat="1" ht="13.5"/>
    <row r="224" customFormat="1" ht="13.5"/>
    <row r="225" customFormat="1" ht="13.5"/>
    <row r="226" customFormat="1" ht="13.5"/>
    <row r="227" customFormat="1" ht="13.5"/>
    <row r="228" customFormat="1" ht="13.5"/>
    <row r="229" customFormat="1" ht="13.5"/>
    <row r="230" customFormat="1" ht="13.5"/>
    <row r="231" customFormat="1" ht="13.5"/>
    <row r="232" customFormat="1" ht="13.5"/>
    <row r="233" customFormat="1" ht="13.5"/>
    <row r="234" customFormat="1" ht="13.5"/>
    <row r="235" customFormat="1" ht="13.5"/>
    <row r="236" customFormat="1" ht="13.5"/>
    <row r="237" customFormat="1" ht="13.5"/>
    <row r="238" customFormat="1" ht="13.5"/>
    <row r="239" customFormat="1" ht="13.5"/>
    <row r="240" customFormat="1" ht="13.5"/>
    <row r="241" customFormat="1" ht="13.5"/>
    <row r="242" customFormat="1" ht="13.5"/>
    <row r="243" customFormat="1" ht="13.5"/>
    <row r="244" customFormat="1" ht="13.5"/>
    <row r="245" customFormat="1" ht="13.5"/>
    <row r="246" customFormat="1" ht="13.5"/>
    <row r="247" customFormat="1" ht="13.5"/>
    <row r="248" customFormat="1" ht="13.5"/>
    <row r="249" customFormat="1" ht="13.5"/>
    <row r="250" customFormat="1" ht="13.5"/>
    <row r="251" customFormat="1" ht="13.5"/>
    <row r="252" customFormat="1" ht="13.5"/>
    <row r="253" customFormat="1" ht="13.5"/>
    <row r="254" customFormat="1" ht="13.5"/>
    <row r="255" customFormat="1" ht="13.5"/>
    <row r="256" customFormat="1" ht="13.5"/>
    <row r="257" customFormat="1" ht="13.5"/>
    <row r="258" customFormat="1" ht="13.5"/>
    <row r="259" customFormat="1" ht="13.5"/>
    <row r="260" customFormat="1" ht="13.5"/>
    <row r="261" customFormat="1" ht="13.5"/>
    <row r="262" customFormat="1" ht="13.5"/>
    <row r="263" customFormat="1" ht="13.5"/>
    <row r="264" customFormat="1" ht="13.5"/>
    <row r="265" customFormat="1" ht="13.5"/>
    <row r="266" customFormat="1" ht="13.5"/>
    <row r="267" customFormat="1" ht="13.5"/>
    <row r="268" customFormat="1" ht="13.5"/>
    <row r="269" customFormat="1" ht="13.5"/>
    <row r="270" customFormat="1" ht="13.5"/>
    <row r="271" customFormat="1" ht="13.5"/>
    <row r="272" customFormat="1" ht="13.5"/>
    <row r="273" customFormat="1" ht="13.5"/>
    <row r="274" customFormat="1" ht="13.5"/>
    <row r="275" customFormat="1" ht="13.5"/>
    <row r="276" customFormat="1" ht="13.5"/>
    <row r="277" customFormat="1" ht="13.5"/>
    <row r="278" customFormat="1" ht="13.5"/>
    <row r="279" customFormat="1" ht="13.5"/>
    <row r="280" customFormat="1" ht="13.5"/>
    <row r="281" customFormat="1" ht="13.5"/>
    <row r="282" customFormat="1" ht="13.5"/>
    <row r="283" customFormat="1" ht="13.5"/>
    <row r="284" customFormat="1" ht="13.5"/>
    <row r="285" customFormat="1" ht="13.5"/>
    <row r="286" customFormat="1" ht="13.5"/>
    <row r="287" customFormat="1" ht="13.5"/>
    <row r="288" customFormat="1" ht="13.5"/>
    <row r="289" customFormat="1" ht="13.5"/>
    <row r="290" customFormat="1" ht="13.5"/>
    <row r="291" customFormat="1" ht="13.5"/>
    <row r="292" customFormat="1" ht="13.5"/>
    <row r="293" customFormat="1" ht="13.5"/>
    <row r="294" customFormat="1" ht="13.5"/>
    <row r="295" customFormat="1" ht="13.5"/>
    <row r="296" customFormat="1" ht="13.5"/>
    <row r="297" customFormat="1" ht="13.5"/>
    <row r="298" customFormat="1" ht="13.5"/>
    <row r="299" customFormat="1" ht="13.5"/>
    <row r="300" customFormat="1" ht="13.5"/>
    <row r="301" customFormat="1" ht="13.5"/>
    <row r="302" customFormat="1" ht="13.5"/>
    <row r="303" customFormat="1" ht="13.5"/>
    <row r="304" customFormat="1" ht="13.5"/>
    <row r="305" customFormat="1" ht="13.5"/>
    <row r="306" customFormat="1" ht="13.5"/>
    <row r="307" customFormat="1" ht="13.5"/>
    <row r="308" customFormat="1" ht="13.5"/>
    <row r="309" customFormat="1" ht="13.5"/>
    <row r="310" customFormat="1" ht="13.5"/>
    <row r="311" customFormat="1" ht="13.5"/>
    <row r="312" customFormat="1" ht="13.5"/>
    <row r="313" customFormat="1" ht="13.5"/>
    <row r="314" customFormat="1" ht="13.5"/>
    <row r="315" customFormat="1" ht="13.5"/>
    <row r="316" customFormat="1" ht="13.5"/>
    <row r="317" customFormat="1" ht="13.5"/>
    <row r="318" customFormat="1" ht="13.5"/>
    <row r="319" customFormat="1" ht="13.5"/>
    <row r="320" customFormat="1" ht="13.5"/>
    <row r="321" customFormat="1" ht="13.5"/>
    <row r="322" customFormat="1" ht="13.5"/>
    <row r="323" customFormat="1" ht="13.5"/>
    <row r="324" customFormat="1" ht="13.5"/>
    <row r="325" customFormat="1" ht="13.5"/>
    <row r="326" customFormat="1" ht="13.5"/>
    <row r="327" customFormat="1" ht="13.5"/>
    <row r="328" customFormat="1" ht="13.5"/>
    <row r="329" customFormat="1" ht="13.5"/>
    <row r="330" customFormat="1" ht="13.5"/>
    <row r="331" customFormat="1" ht="13.5"/>
    <row r="332" customFormat="1" ht="13.5"/>
    <row r="333" customFormat="1" ht="13.5"/>
    <row r="334" customFormat="1" ht="13.5"/>
    <row r="335" customFormat="1" ht="13.5"/>
    <row r="336" customFormat="1" ht="13.5"/>
    <row r="337" customFormat="1" ht="13.5"/>
    <row r="338" customFormat="1" ht="13.5"/>
    <row r="339" customFormat="1" ht="13.5"/>
    <row r="340" customFormat="1" ht="13.5"/>
    <row r="341" customFormat="1" ht="13.5"/>
    <row r="342" customFormat="1" ht="13.5"/>
    <row r="343" customFormat="1" ht="13.5"/>
    <row r="344" customFormat="1" ht="13.5"/>
    <row r="345" customFormat="1" ht="13.5"/>
    <row r="346" customFormat="1" ht="13.5"/>
    <row r="347" customFormat="1" ht="13.5"/>
    <row r="348" customFormat="1" ht="13.5"/>
    <row r="349" customFormat="1" ht="13.5"/>
    <row r="350" customFormat="1" ht="13.5"/>
    <row r="351" customFormat="1" ht="13.5"/>
    <row r="352" customFormat="1" ht="13.5"/>
    <row r="353" customFormat="1" ht="13.5"/>
    <row r="354" customFormat="1" ht="13.5"/>
    <row r="355" customFormat="1" ht="13.5"/>
    <row r="356" customFormat="1" ht="13.5"/>
    <row r="357" customFormat="1" ht="13.5"/>
    <row r="358" customFormat="1" ht="13.5"/>
    <row r="359" customFormat="1" ht="13.5"/>
    <row r="360" customFormat="1" ht="13.5"/>
    <row r="361" customFormat="1" ht="13.5"/>
    <row r="362" customFormat="1" ht="13.5"/>
    <row r="363" customFormat="1" ht="13.5"/>
    <row r="364" customFormat="1" ht="13.5"/>
    <row r="365" customFormat="1" ht="13.5"/>
    <row r="366" customFormat="1" ht="13.5"/>
    <row r="367" customFormat="1" ht="13.5"/>
    <row r="368" customFormat="1" ht="13.5"/>
    <row r="369" customFormat="1" ht="13.5"/>
    <row r="370" customFormat="1" ht="13.5"/>
    <row r="371" customFormat="1" ht="13.5"/>
    <row r="372" customFormat="1" ht="13.5"/>
    <row r="373" customFormat="1" ht="13.5"/>
    <row r="374" customFormat="1" ht="13.5"/>
    <row r="375" customFormat="1" ht="13.5"/>
    <row r="376" customFormat="1" ht="13.5"/>
    <row r="377" customFormat="1" ht="13.5"/>
    <row r="378" customFormat="1" ht="13.5"/>
    <row r="379" customFormat="1" ht="13.5"/>
    <row r="380" customFormat="1" ht="13.5"/>
    <row r="381" customFormat="1" ht="13.5"/>
    <row r="382" customFormat="1" ht="13.5"/>
    <row r="383" customFormat="1" ht="13.5"/>
    <row r="384" customFormat="1" ht="13.5"/>
    <row r="385" customFormat="1" ht="13.5"/>
    <row r="386" customFormat="1" ht="13.5"/>
    <row r="387" customFormat="1" ht="13.5"/>
    <row r="388" customFormat="1" ht="13.5"/>
    <row r="389" customFormat="1" ht="13.5"/>
    <row r="390" customFormat="1" ht="13.5"/>
    <row r="391" customFormat="1" ht="13.5"/>
    <row r="392" customFormat="1" ht="13.5"/>
    <row r="393" customFormat="1" ht="13.5"/>
    <row r="394" customFormat="1" ht="13.5"/>
    <row r="395" customFormat="1" ht="13.5"/>
    <row r="396" customFormat="1" ht="13.5"/>
    <row r="397" customFormat="1" ht="13.5"/>
    <row r="398" customFormat="1" ht="13.5"/>
    <row r="399" customFormat="1" ht="13.5"/>
    <row r="400" customFormat="1" ht="13.5"/>
    <row r="401" customFormat="1" ht="13.5"/>
    <row r="402" customFormat="1" ht="13.5"/>
    <row r="403" customFormat="1" ht="13.5"/>
    <row r="404" customFormat="1" ht="13.5"/>
    <row r="405" customFormat="1" ht="13.5"/>
    <row r="406" customFormat="1" ht="13.5"/>
    <row r="407" customFormat="1" ht="13.5"/>
    <row r="408" customFormat="1" ht="13.5"/>
    <row r="409" customFormat="1" ht="13.5"/>
    <row r="410" customFormat="1" ht="13.5"/>
    <row r="411" customFormat="1" ht="13.5"/>
    <row r="412" customFormat="1" ht="13.5"/>
    <row r="413" customFormat="1" ht="13.5"/>
    <row r="414" customFormat="1" ht="13.5"/>
    <row r="415" customFormat="1" ht="13.5"/>
    <row r="416" customFormat="1" ht="13.5"/>
    <row r="417" customFormat="1" ht="13.5"/>
    <row r="418" customFormat="1" ht="13.5"/>
    <row r="419" customFormat="1" ht="13.5"/>
    <row r="420" customFormat="1" ht="13.5"/>
    <row r="421" customFormat="1" ht="13.5"/>
    <row r="422" customFormat="1" ht="13.5"/>
    <row r="423" customFormat="1" ht="13.5"/>
    <row r="424" customFormat="1" ht="13.5"/>
    <row r="425" customFormat="1" ht="13.5"/>
    <row r="426" customFormat="1" ht="13.5"/>
    <row r="427" customFormat="1" ht="13.5"/>
    <row r="428" customFormat="1" ht="13.5"/>
    <row r="429" customFormat="1" ht="13.5"/>
    <row r="430" customFormat="1" ht="13.5"/>
    <row r="431" customFormat="1" ht="13.5"/>
    <row r="432" customFormat="1" ht="13.5"/>
    <row r="433" customFormat="1" ht="13.5"/>
    <row r="434" customFormat="1" ht="13.5"/>
    <row r="435" customFormat="1" ht="13.5"/>
    <row r="436" customFormat="1" ht="13.5"/>
    <row r="437" customFormat="1" ht="13.5"/>
    <row r="438" customFormat="1" ht="13.5"/>
    <row r="439" customFormat="1" ht="13.5"/>
    <row r="440" customFormat="1" ht="13.5"/>
    <row r="441" customFormat="1" ht="13.5"/>
    <row r="442" customFormat="1" ht="13.5"/>
    <row r="443" customFormat="1" ht="13.5"/>
    <row r="444" customFormat="1" ht="13.5"/>
    <row r="445" customFormat="1" ht="13.5"/>
    <row r="446" customFormat="1" ht="13.5"/>
    <row r="447" customFormat="1" ht="13.5"/>
    <row r="448" customFormat="1" ht="13.5"/>
    <row r="449" customFormat="1" ht="13.5"/>
    <row r="450" customFormat="1" ht="13.5"/>
    <row r="451" customFormat="1" ht="13.5"/>
    <row r="452" customFormat="1" ht="13.5"/>
    <row r="453" customFormat="1" ht="13.5"/>
    <row r="454" customFormat="1" ht="13.5"/>
    <row r="455" customFormat="1" ht="13.5"/>
    <row r="456" customFormat="1" ht="13.5"/>
    <row r="457" customFormat="1" ht="13.5"/>
    <row r="458" customFormat="1" ht="13.5"/>
    <row r="459" customFormat="1" ht="13.5"/>
    <row r="460" customFormat="1" ht="13.5"/>
    <row r="461" customFormat="1" ht="13.5"/>
    <row r="462" customFormat="1" ht="13.5"/>
    <row r="463" customFormat="1" ht="13.5"/>
    <row r="464" customFormat="1" ht="13.5"/>
    <row r="465" customFormat="1" ht="13.5"/>
    <row r="466" customFormat="1" ht="13.5"/>
    <row r="467" customFormat="1" ht="13.5"/>
    <row r="468" customFormat="1" ht="13.5"/>
    <row r="469" customFormat="1" ht="13.5"/>
    <row r="470" customFormat="1" ht="13.5"/>
    <row r="471" customFormat="1" ht="13.5"/>
    <row r="472" customFormat="1" ht="13.5"/>
    <row r="473" customFormat="1" ht="13.5"/>
    <row r="474" customFormat="1" ht="13.5"/>
    <row r="475" customFormat="1" ht="13.5"/>
    <row r="476" customFormat="1" ht="13.5"/>
    <row r="477" customFormat="1" ht="13.5"/>
    <row r="478" customFormat="1" ht="13.5"/>
    <row r="479" customFormat="1" ht="13.5"/>
    <row r="480" customFormat="1" ht="13.5"/>
    <row r="481" customFormat="1" ht="13.5"/>
    <row r="482" customFormat="1" ht="13.5"/>
    <row r="483" customFormat="1" ht="13.5"/>
    <row r="484" customFormat="1" ht="13.5"/>
    <row r="485" customFormat="1" ht="13.5"/>
    <row r="486" customFormat="1" ht="13.5"/>
    <row r="487" customFormat="1" ht="13.5"/>
    <row r="488" customFormat="1" ht="13.5"/>
    <row r="489" customFormat="1" ht="13.5"/>
    <row r="490" customFormat="1" ht="13.5"/>
    <row r="491" customFormat="1" ht="13.5"/>
    <row r="492" customFormat="1" ht="13.5"/>
    <row r="493" customFormat="1" ht="13.5"/>
    <row r="494" customFormat="1" ht="13.5"/>
    <row r="495" customFormat="1" ht="13.5"/>
    <row r="496" customFormat="1" ht="13.5"/>
    <row r="497" customFormat="1" ht="13.5"/>
    <row r="498" customFormat="1" ht="13.5"/>
    <row r="499" customFormat="1" ht="13.5"/>
    <row r="500" customFormat="1" ht="13.5"/>
    <row r="501" customFormat="1" ht="13.5"/>
    <row r="502" customFormat="1" ht="13.5"/>
    <row r="503" customFormat="1" ht="13.5"/>
    <row r="504" customFormat="1" ht="13.5"/>
    <row r="505" customFormat="1" ht="13.5"/>
    <row r="506" customFormat="1" ht="13.5"/>
    <row r="507" customFormat="1" ht="13.5"/>
    <row r="508" customFormat="1" ht="13.5"/>
    <row r="509" customFormat="1" ht="13.5"/>
    <row r="510" customFormat="1" ht="13.5"/>
    <row r="511" customFormat="1" ht="13.5"/>
    <row r="512" customFormat="1" ht="13.5"/>
    <row r="513" customFormat="1" ht="13.5"/>
    <row r="514" customFormat="1" ht="13.5"/>
    <row r="515" customFormat="1" ht="13.5"/>
    <row r="516" customFormat="1" ht="13.5"/>
    <row r="517" customFormat="1" ht="13.5"/>
    <row r="518" customFormat="1" ht="13.5"/>
    <row r="519" customFormat="1" ht="13.5"/>
    <row r="520" customFormat="1" ht="13.5"/>
    <row r="521" customFormat="1" ht="13.5"/>
    <row r="522" customFormat="1" ht="13.5"/>
    <row r="523" customFormat="1" ht="13.5"/>
    <row r="524" customFormat="1" ht="13.5"/>
    <row r="525" customFormat="1" ht="13.5"/>
    <row r="526" customFormat="1" ht="13.5"/>
    <row r="527" customFormat="1" ht="13.5"/>
    <row r="528" customFormat="1" ht="13.5"/>
    <row r="529" customFormat="1" ht="13.5"/>
    <row r="530" customFormat="1" ht="13.5"/>
    <row r="531" customFormat="1" ht="13.5"/>
    <row r="532" customFormat="1" ht="13.5"/>
    <row r="533" customFormat="1" ht="13.5"/>
    <row r="534" customFormat="1" ht="13.5"/>
    <row r="535" customFormat="1" ht="13.5"/>
    <row r="536" customFormat="1" ht="13.5"/>
    <row r="537" customFormat="1" ht="13.5"/>
    <row r="538" customFormat="1" ht="13.5"/>
    <row r="539" customFormat="1" ht="13.5"/>
    <row r="540" customFormat="1" ht="13.5"/>
    <row r="541" customFormat="1" ht="13.5"/>
    <row r="542" customFormat="1" ht="13.5"/>
    <row r="543" customFormat="1" ht="13.5"/>
    <row r="544" customFormat="1" ht="13.5"/>
    <row r="545" customFormat="1" ht="13.5"/>
    <row r="546" customFormat="1" ht="13.5"/>
    <row r="547" customFormat="1" ht="13.5"/>
    <row r="548" customFormat="1" ht="13.5"/>
    <row r="549" customFormat="1" ht="13.5"/>
    <row r="550" customFormat="1" ht="13.5"/>
    <row r="551" customFormat="1" ht="13.5"/>
    <row r="552" customFormat="1" ht="13.5"/>
    <row r="553" customFormat="1" ht="13.5"/>
    <row r="554" customFormat="1" ht="13.5"/>
    <row r="555" customFormat="1" ht="13.5"/>
    <row r="556" customFormat="1" ht="13.5"/>
    <row r="557" customFormat="1" ht="13.5"/>
    <row r="558" customFormat="1" ht="13.5"/>
    <row r="559" customFormat="1" ht="13.5"/>
    <row r="560" customFormat="1" ht="13.5"/>
    <row r="561" customFormat="1" ht="13.5"/>
    <row r="562" customFormat="1" ht="13.5"/>
    <row r="563" customFormat="1" ht="13.5"/>
    <row r="564" customFormat="1" ht="13.5"/>
    <row r="565" customFormat="1" ht="13.5"/>
    <row r="566" customFormat="1" ht="13.5"/>
    <row r="567" customFormat="1" ht="13.5"/>
    <row r="568" customFormat="1" ht="13.5"/>
    <row r="569" customFormat="1" ht="13.5"/>
    <row r="570" customFormat="1" ht="13.5"/>
    <row r="571" customFormat="1" ht="13.5"/>
    <row r="572" customFormat="1" ht="13.5"/>
    <row r="573" customFormat="1" ht="13.5"/>
    <row r="574" customFormat="1" ht="13.5"/>
    <row r="575" customFormat="1" ht="13.5"/>
    <row r="576" customFormat="1" ht="13.5"/>
    <row r="577" customFormat="1" ht="13.5"/>
    <row r="578" customFormat="1" ht="13.5"/>
    <row r="579" customFormat="1" ht="13.5"/>
    <row r="580" customFormat="1" ht="13.5"/>
    <row r="581" customFormat="1" ht="13.5"/>
    <row r="582" customFormat="1" ht="13.5"/>
    <row r="583" customFormat="1" ht="13.5"/>
    <row r="584" customFormat="1" ht="13.5"/>
    <row r="585" customFormat="1" ht="13.5"/>
    <row r="586" customFormat="1" ht="13.5"/>
    <row r="587" customFormat="1" ht="13.5"/>
    <row r="588" customFormat="1" ht="13.5"/>
    <row r="589" customFormat="1" ht="13.5"/>
    <row r="590" customFormat="1" ht="13.5"/>
    <row r="591" customFormat="1" ht="13.5"/>
    <row r="592" customFormat="1" ht="13.5"/>
    <row r="593" customFormat="1" ht="13.5"/>
    <row r="594" customFormat="1" ht="13.5"/>
    <row r="595" customFormat="1" ht="13.5"/>
    <row r="596" customFormat="1" ht="13.5"/>
    <row r="597" customFormat="1" ht="13.5"/>
    <row r="598" customFormat="1" ht="13.5"/>
    <row r="599" customFormat="1" ht="13.5"/>
    <row r="600" customFormat="1" ht="13.5"/>
    <row r="601" customFormat="1" ht="13.5"/>
    <row r="602" customFormat="1" ht="13.5"/>
    <row r="603" customFormat="1" ht="13.5"/>
    <row r="604" customFormat="1" ht="13.5"/>
    <row r="605" customFormat="1" ht="13.5"/>
    <row r="606" customFormat="1" ht="13.5"/>
    <row r="607" customFormat="1" ht="13.5"/>
    <row r="608" customFormat="1" ht="13.5"/>
    <row r="609" customFormat="1" ht="13.5"/>
    <row r="610" customFormat="1" ht="13.5"/>
    <row r="611" customFormat="1" ht="13.5"/>
    <row r="612" customFormat="1" ht="13.5"/>
    <row r="613" customFormat="1" ht="13.5"/>
    <row r="614" customFormat="1" ht="13.5"/>
    <row r="615" customFormat="1" ht="13.5"/>
    <row r="616" customFormat="1" ht="13.5"/>
    <row r="617" customFormat="1" ht="13.5"/>
    <row r="618" customFormat="1" ht="13.5"/>
    <row r="619" customFormat="1" ht="13.5"/>
    <row r="620" customFormat="1" ht="13.5"/>
    <row r="621" customFormat="1" ht="13.5"/>
    <row r="622" customFormat="1" ht="13.5"/>
    <row r="623" customFormat="1" ht="13.5"/>
    <row r="624" customFormat="1" ht="13.5"/>
    <row r="625" customFormat="1" ht="13.5"/>
    <row r="626" customFormat="1" ht="13.5"/>
    <row r="627" customFormat="1" ht="13.5"/>
    <row r="628" customFormat="1" ht="13.5"/>
    <row r="629" customFormat="1" ht="13.5"/>
    <row r="630" customFormat="1" ht="13.5"/>
    <row r="631" customFormat="1" ht="13.5"/>
    <row r="632" customFormat="1" ht="13.5"/>
    <row r="633" customFormat="1" ht="13.5"/>
    <row r="634" customFormat="1" ht="13.5"/>
    <row r="635" customFormat="1" ht="13.5"/>
    <row r="636" customFormat="1" ht="13.5"/>
    <row r="637" customFormat="1" ht="13.5"/>
    <row r="638" customFormat="1" ht="13.5"/>
    <row r="639" customFormat="1" ht="13.5"/>
    <row r="640" customFormat="1" ht="13.5"/>
    <row r="641" customFormat="1" ht="13.5"/>
    <row r="642" customFormat="1" ht="13.5"/>
    <row r="643" customFormat="1" ht="13.5"/>
    <row r="644" customFormat="1" ht="13.5"/>
    <row r="645" customFormat="1" ht="13.5"/>
    <row r="646" customFormat="1" ht="13.5"/>
    <row r="647" customFormat="1" ht="13.5"/>
    <row r="648" customFormat="1" ht="13.5"/>
    <row r="649" customFormat="1" ht="13.5"/>
    <row r="650" customFormat="1" ht="13.5"/>
    <row r="651" customFormat="1" ht="13.5"/>
    <row r="652" customFormat="1" ht="13.5"/>
    <row r="653" customFormat="1" ht="13.5"/>
    <row r="654" customFormat="1" ht="13.5"/>
    <row r="655" customFormat="1" ht="13.5"/>
    <row r="656" customFormat="1" ht="13.5"/>
    <row r="657" customFormat="1" ht="13.5"/>
    <row r="658" customFormat="1" ht="13.5"/>
    <row r="659" customFormat="1" ht="13.5"/>
    <row r="660" customFormat="1" ht="13.5"/>
    <row r="661" customFormat="1" ht="13.5"/>
    <row r="662" customFormat="1" ht="13.5"/>
    <row r="663" customFormat="1" ht="13.5"/>
    <row r="664" customFormat="1" ht="13.5"/>
    <row r="665" customFormat="1" ht="13.5"/>
    <row r="666" customFormat="1" ht="13.5"/>
    <row r="667" customFormat="1" ht="13.5"/>
    <row r="668" customFormat="1" ht="13.5"/>
    <row r="669" customFormat="1" ht="13.5"/>
    <row r="670" customFormat="1" ht="13.5"/>
    <row r="671" customFormat="1" ht="13.5"/>
    <row r="672" customFormat="1" ht="13.5"/>
    <row r="673" customFormat="1" ht="13.5"/>
    <row r="674" customFormat="1" ht="13.5"/>
    <row r="675" customFormat="1" ht="13.5"/>
    <row r="676" customFormat="1" ht="13.5"/>
    <row r="677" customFormat="1" ht="13.5"/>
    <row r="678" customFormat="1" ht="13.5"/>
    <row r="679" customFormat="1" ht="13.5"/>
    <row r="680" customFormat="1" ht="13.5"/>
    <row r="681" customFormat="1" ht="13.5"/>
    <row r="682" customFormat="1" ht="13.5"/>
    <row r="683" customFormat="1" ht="13.5"/>
    <row r="684" customFormat="1" ht="13.5"/>
    <row r="685" customFormat="1" ht="13.5"/>
    <row r="686" customFormat="1" ht="13.5"/>
    <row r="687" customFormat="1" ht="13.5"/>
    <row r="688" customFormat="1" ht="13.5"/>
    <row r="689" customFormat="1" ht="13.5"/>
    <row r="690" customFormat="1" ht="13.5"/>
    <row r="691" customFormat="1" ht="13.5"/>
    <row r="692" customFormat="1" ht="13.5"/>
    <row r="693" customFormat="1" ht="13.5"/>
    <row r="694" customFormat="1" ht="13.5"/>
    <row r="695" customFormat="1" ht="13.5"/>
    <row r="696" customFormat="1" ht="13.5"/>
    <row r="697" customFormat="1" ht="13.5"/>
    <row r="698" customFormat="1" ht="13.5"/>
    <row r="699" customFormat="1" ht="13.5"/>
    <row r="700" customFormat="1" ht="13.5"/>
    <row r="701" customFormat="1" ht="13.5"/>
    <row r="702" customFormat="1" ht="13.5"/>
    <row r="703" customFormat="1" ht="13.5"/>
    <row r="704" customFormat="1" ht="13.5"/>
    <row r="705" customFormat="1" ht="13.5"/>
    <row r="706" customFormat="1" ht="13.5"/>
    <row r="707" customFormat="1" ht="13.5"/>
    <row r="708" customFormat="1" ht="13.5"/>
    <row r="709" customFormat="1" ht="13.5"/>
    <row r="710" customFormat="1" ht="13.5"/>
    <row r="711" customFormat="1" ht="13.5"/>
    <row r="712" customFormat="1" ht="13.5"/>
    <row r="713" customFormat="1" ht="13.5"/>
    <row r="714" customFormat="1" ht="13.5"/>
    <row r="715" customFormat="1" ht="13.5"/>
    <row r="716" customFormat="1" ht="13.5"/>
    <row r="717" customFormat="1" ht="13.5"/>
    <row r="718" customFormat="1" ht="13.5"/>
    <row r="719" customFormat="1" ht="13.5"/>
    <row r="720" customFormat="1" ht="13.5"/>
    <row r="721" customFormat="1" ht="13.5"/>
    <row r="722" customFormat="1" ht="13.5"/>
    <row r="723" customFormat="1" ht="13.5"/>
    <row r="724" customFormat="1" ht="13.5"/>
    <row r="725" customFormat="1" ht="13.5"/>
    <row r="726" customFormat="1" ht="13.5"/>
    <row r="727" customFormat="1" ht="13.5"/>
    <row r="728" customFormat="1" ht="13.5"/>
    <row r="729" customFormat="1" ht="13.5"/>
    <row r="730" customFormat="1" ht="13.5"/>
    <row r="731" customFormat="1" ht="13.5"/>
    <row r="732" customFormat="1" ht="13.5"/>
    <row r="733" customFormat="1" ht="13.5"/>
    <row r="734" customFormat="1" ht="13.5"/>
    <row r="735" customFormat="1" ht="13.5"/>
    <row r="736" customFormat="1" ht="13.5"/>
    <row r="737" customFormat="1" ht="13.5"/>
    <row r="738" customFormat="1" ht="13.5"/>
    <row r="739" customFormat="1" ht="13.5"/>
    <row r="740" customFormat="1" ht="13.5"/>
    <row r="741" customFormat="1" ht="13.5"/>
    <row r="742" customFormat="1" ht="13.5"/>
    <row r="743" customFormat="1" ht="13.5"/>
    <row r="744" customFormat="1" ht="13.5"/>
    <row r="745" customFormat="1" ht="13.5"/>
    <row r="746" customFormat="1" ht="13.5"/>
    <row r="747" customFormat="1" ht="13.5"/>
    <row r="748" customFormat="1" ht="13.5"/>
    <row r="749" customFormat="1" ht="13.5"/>
    <row r="750" customFormat="1" ht="13.5"/>
    <row r="751" customFormat="1" ht="13.5"/>
    <row r="752" customFormat="1" ht="13.5"/>
    <row r="753" customFormat="1" ht="13.5"/>
    <row r="754" customFormat="1" ht="13.5"/>
    <row r="755" customFormat="1" ht="13.5"/>
    <row r="756" customFormat="1" ht="13.5"/>
    <row r="757" customFormat="1" ht="13.5"/>
    <row r="758" customFormat="1" ht="13.5"/>
    <row r="759" customFormat="1" ht="13.5"/>
    <row r="760" customFormat="1" ht="13.5"/>
    <row r="761" customFormat="1" ht="13.5"/>
    <row r="762" customFormat="1" ht="13.5"/>
    <row r="763" customFormat="1" ht="13.5"/>
    <row r="764" customFormat="1" ht="13.5"/>
    <row r="765" customFormat="1" ht="13.5"/>
    <row r="766" customFormat="1" ht="13.5"/>
    <row r="767" customFormat="1" ht="13.5"/>
    <row r="768" customFormat="1" ht="13.5"/>
    <row r="769" customFormat="1" ht="13.5"/>
    <row r="770" customFormat="1" ht="13.5"/>
    <row r="771" customFormat="1" ht="13.5"/>
    <row r="772" customFormat="1" ht="13.5"/>
    <row r="773" customFormat="1" ht="13.5"/>
    <row r="774" customFormat="1" ht="13.5"/>
    <row r="775" customFormat="1" ht="13.5"/>
    <row r="776" customFormat="1" ht="13.5"/>
    <row r="777" customFormat="1" ht="13.5"/>
    <row r="778" customFormat="1" ht="13.5"/>
    <row r="779" customFormat="1" ht="13.5"/>
    <row r="780" customFormat="1" ht="13.5"/>
    <row r="781" customFormat="1" ht="13.5"/>
    <row r="782" customFormat="1" ht="13.5"/>
    <row r="783" customFormat="1" ht="13.5"/>
    <row r="784" customFormat="1" ht="13.5"/>
    <row r="785" customFormat="1" ht="13.5"/>
    <row r="786" customFormat="1" ht="13.5"/>
    <row r="787" customFormat="1" ht="13.5"/>
    <row r="788" customFormat="1" ht="13.5"/>
    <row r="789" customFormat="1" ht="13.5"/>
    <row r="790" customFormat="1" ht="13.5"/>
    <row r="791" customFormat="1" ht="13.5"/>
    <row r="792" customFormat="1" ht="13.5"/>
    <row r="793" customFormat="1" ht="13.5"/>
    <row r="794" customFormat="1" ht="13.5"/>
    <row r="795" customFormat="1" ht="13.5"/>
    <row r="796" customFormat="1" ht="13.5"/>
    <row r="797" customFormat="1" ht="13.5"/>
    <row r="798" customFormat="1" ht="13.5"/>
    <row r="799" customFormat="1" ht="13.5"/>
    <row r="800" customFormat="1" ht="13.5"/>
    <row r="801" customFormat="1" ht="13.5"/>
    <row r="802" customFormat="1" ht="13.5"/>
    <row r="803" customFormat="1" ht="13.5"/>
    <row r="804" customFormat="1" ht="13.5"/>
    <row r="805" customFormat="1" ht="13.5"/>
    <row r="806" customFormat="1" ht="13.5"/>
    <row r="807" customFormat="1" ht="13.5"/>
    <row r="808" customFormat="1" ht="13.5"/>
    <row r="809" customFormat="1" ht="13.5"/>
    <row r="810" customFormat="1" ht="13.5"/>
    <row r="811" customFormat="1" ht="13.5"/>
    <row r="812" customFormat="1" ht="13.5"/>
    <row r="813" customFormat="1" ht="13.5"/>
    <row r="814" customFormat="1" ht="13.5"/>
    <row r="815" customFormat="1" ht="13.5"/>
    <row r="816" customFormat="1" ht="13.5"/>
    <row r="817" customFormat="1" ht="13.5"/>
    <row r="818" customFormat="1" ht="13.5"/>
    <row r="819" customFormat="1" ht="13.5"/>
    <row r="820" customFormat="1" ht="13.5"/>
    <row r="821" customFormat="1" ht="13.5"/>
    <row r="822" customFormat="1" ht="13.5"/>
    <row r="823" customFormat="1" ht="13.5"/>
    <row r="824" customFormat="1" ht="13.5"/>
    <row r="825" customFormat="1" ht="13.5"/>
    <row r="826" customFormat="1" ht="13.5"/>
    <row r="827" customFormat="1" ht="13.5"/>
    <row r="828" customFormat="1" ht="13.5"/>
    <row r="829" customFormat="1" ht="13.5"/>
    <row r="830" customFormat="1" ht="13.5"/>
    <row r="831" customFormat="1" ht="13.5"/>
    <row r="832" customFormat="1" ht="13.5"/>
    <row r="833" customFormat="1" ht="13.5"/>
    <row r="834" customFormat="1" ht="13.5"/>
    <row r="835" customFormat="1" ht="13.5"/>
    <row r="836" customFormat="1" ht="13.5"/>
    <row r="837" customFormat="1" ht="13.5"/>
    <row r="838" customFormat="1" ht="13.5"/>
    <row r="839" customFormat="1" ht="13.5"/>
    <row r="840" customFormat="1" ht="13.5"/>
    <row r="841" customFormat="1" ht="13.5"/>
    <row r="842" customFormat="1" ht="13.5"/>
    <row r="843" customFormat="1" ht="13.5"/>
    <row r="844" customFormat="1" ht="13.5"/>
    <row r="845" customFormat="1" ht="13.5"/>
    <row r="846" customFormat="1" ht="13.5"/>
    <row r="847" customFormat="1" ht="13.5"/>
    <row r="848" customFormat="1" ht="13.5"/>
    <row r="849" customFormat="1" ht="13.5"/>
    <row r="850" customFormat="1" ht="13.5"/>
    <row r="851" customFormat="1" ht="13.5"/>
    <row r="852" customFormat="1" ht="13.5"/>
    <row r="853" customFormat="1" ht="13.5"/>
    <row r="854" customFormat="1" ht="13.5"/>
    <row r="855" customFormat="1" ht="13.5"/>
    <row r="856" customFormat="1" ht="13.5"/>
    <row r="857" customFormat="1" ht="13.5"/>
    <row r="858" customFormat="1" ht="13.5"/>
    <row r="859" customFormat="1" ht="13.5"/>
    <row r="860" customFormat="1" ht="13.5"/>
    <row r="861" customFormat="1" ht="13.5"/>
    <row r="862" customFormat="1" ht="13.5"/>
    <row r="863" customFormat="1" ht="13.5"/>
    <row r="864" customFormat="1" ht="13.5"/>
    <row r="865" customFormat="1" ht="13.5"/>
    <row r="866" customFormat="1" ht="13.5"/>
    <row r="867" customFormat="1" ht="13.5"/>
    <row r="868" customFormat="1" ht="13.5"/>
    <row r="869" customFormat="1" ht="13.5"/>
    <row r="870" customFormat="1" ht="13.5"/>
    <row r="871" customFormat="1" ht="13.5"/>
    <row r="872" customFormat="1" ht="13.5"/>
    <row r="873" customFormat="1" ht="13.5"/>
    <row r="874" customFormat="1" ht="13.5"/>
    <row r="875" customFormat="1" ht="13.5"/>
    <row r="876" customFormat="1" ht="13.5"/>
    <row r="877" customFormat="1" ht="13.5"/>
    <row r="878" customFormat="1" ht="13.5"/>
    <row r="879" customFormat="1" ht="13.5"/>
    <row r="880" customFormat="1" ht="13.5"/>
    <row r="881" customFormat="1" ht="13.5"/>
    <row r="882" customFormat="1" ht="13.5"/>
    <row r="883" customFormat="1" ht="13.5"/>
    <row r="884" customFormat="1" ht="13.5"/>
    <row r="885" customFormat="1" ht="13.5"/>
    <row r="886" customFormat="1" ht="13.5"/>
    <row r="887" customFormat="1" ht="13.5"/>
    <row r="888" customFormat="1" ht="13.5"/>
    <row r="889" customFormat="1" ht="13.5"/>
    <row r="890" customFormat="1" ht="13.5"/>
    <row r="891" customFormat="1" ht="13.5"/>
    <row r="892" customFormat="1" ht="13.5"/>
    <row r="893" customFormat="1" ht="13.5"/>
    <row r="894" customFormat="1" ht="13.5"/>
    <row r="895" customFormat="1" ht="13.5"/>
    <row r="896" customFormat="1" ht="13.5"/>
    <row r="897" customFormat="1" ht="13.5"/>
    <row r="898" customFormat="1" ht="13.5"/>
    <row r="899" customFormat="1" ht="13.5"/>
    <row r="900" customFormat="1" ht="13.5"/>
    <row r="901" customFormat="1" ht="13.5"/>
    <row r="902" customFormat="1" ht="13.5"/>
    <row r="903" customFormat="1" ht="13.5"/>
    <row r="904" customFormat="1" ht="13.5"/>
    <row r="905" customFormat="1" ht="13.5"/>
    <row r="906" customFormat="1" ht="13.5"/>
    <row r="907" customFormat="1" ht="13.5"/>
    <row r="908" customFormat="1" ht="13.5"/>
    <row r="909" customFormat="1" ht="13.5"/>
    <row r="910" customFormat="1" ht="13.5"/>
    <row r="911" customFormat="1" ht="13.5"/>
    <row r="912" customFormat="1" ht="13.5"/>
    <row r="913" customFormat="1" ht="13.5"/>
    <row r="914" customFormat="1" ht="13.5"/>
    <row r="915" customFormat="1" ht="13.5"/>
    <row r="916" customFormat="1" ht="13.5"/>
    <row r="917" customFormat="1" ht="13.5"/>
    <row r="918" customFormat="1" ht="13.5"/>
    <row r="919" customFormat="1" ht="13.5"/>
    <row r="920" customFormat="1" ht="13.5"/>
    <row r="921" customFormat="1" ht="13.5"/>
    <row r="922" customFormat="1" ht="13.5"/>
    <row r="923" customFormat="1" ht="13.5"/>
    <row r="924" customFormat="1" ht="13.5"/>
    <row r="925" customFormat="1" ht="13.5"/>
    <row r="926" customFormat="1" ht="13.5"/>
    <row r="927" customFormat="1" ht="13.5"/>
    <row r="928" customFormat="1" ht="13.5"/>
    <row r="929" customFormat="1" ht="13.5"/>
    <row r="930" customFormat="1" ht="13.5"/>
    <row r="931" customFormat="1" ht="13.5"/>
    <row r="932" customFormat="1" ht="13.5"/>
    <row r="933" customFormat="1" ht="13.5"/>
    <row r="934" customFormat="1" ht="13.5"/>
    <row r="935" customFormat="1" ht="13.5"/>
    <row r="936" customFormat="1" ht="13.5"/>
    <row r="937" customFormat="1" ht="13.5"/>
    <row r="938" customFormat="1" ht="13.5"/>
    <row r="939" customFormat="1" ht="13.5"/>
    <row r="940" customFormat="1" ht="13.5"/>
    <row r="941" customFormat="1" ht="13.5"/>
    <row r="942" customFormat="1" ht="13.5"/>
    <row r="943" customFormat="1" ht="13.5"/>
    <row r="944" customFormat="1" ht="13.5"/>
    <row r="945" customFormat="1" ht="13.5"/>
    <row r="946" customFormat="1" ht="13.5"/>
    <row r="947" customFormat="1" ht="13.5"/>
    <row r="948" customFormat="1" ht="13.5"/>
    <row r="949" customFormat="1" ht="13.5"/>
    <row r="950" customFormat="1" ht="13.5"/>
    <row r="951" customFormat="1" ht="13.5"/>
    <row r="952" customFormat="1" ht="13.5"/>
    <row r="953" customFormat="1" ht="13.5"/>
    <row r="954" customFormat="1" ht="13.5"/>
    <row r="955" customFormat="1" ht="13.5"/>
    <row r="956" customFormat="1" ht="13.5"/>
    <row r="957" customFormat="1" ht="13.5"/>
    <row r="958" customFormat="1" ht="13.5"/>
    <row r="959" customFormat="1" ht="13.5"/>
    <row r="960" customFormat="1" ht="13.5"/>
    <row r="961" customFormat="1" ht="13.5"/>
    <row r="962" customFormat="1" ht="13.5"/>
    <row r="963" customFormat="1" ht="13.5"/>
    <row r="964" customFormat="1" ht="13.5"/>
    <row r="965" customFormat="1" ht="13.5"/>
    <row r="966" customFormat="1" ht="13.5"/>
    <row r="967" customFormat="1" ht="13.5"/>
    <row r="968" customFormat="1" ht="13.5"/>
    <row r="969" customFormat="1" ht="13.5"/>
    <row r="970" customFormat="1" ht="13.5"/>
    <row r="971" customFormat="1" ht="13.5"/>
    <row r="972" customFormat="1" ht="13.5"/>
    <row r="973" customFormat="1" ht="13.5"/>
    <row r="974" customFormat="1" ht="13.5"/>
    <row r="975" customFormat="1" ht="13.5"/>
    <row r="976" customFormat="1" ht="13.5"/>
    <row r="977" customFormat="1" ht="13.5"/>
    <row r="978" customFormat="1" ht="13.5"/>
    <row r="979" customFormat="1" ht="13.5"/>
    <row r="980" customFormat="1" ht="13.5"/>
    <row r="981" customFormat="1" ht="13.5"/>
    <row r="982" customFormat="1" ht="13.5"/>
    <row r="983" customFormat="1" ht="13.5"/>
    <row r="984" customFormat="1" ht="13.5"/>
    <row r="985" customFormat="1" ht="13.5"/>
    <row r="986" customFormat="1" ht="13.5"/>
    <row r="987" customFormat="1" ht="13.5"/>
    <row r="988" customFormat="1" ht="13.5"/>
    <row r="989" customFormat="1" ht="13.5"/>
    <row r="990" customFormat="1" ht="13.5"/>
    <row r="991" customFormat="1" ht="13.5"/>
    <row r="992" customFormat="1" ht="13.5"/>
    <row r="993" customFormat="1" ht="13.5"/>
    <row r="994" customFormat="1" ht="13.5"/>
    <row r="995" customFormat="1" ht="13.5"/>
    <row r="996" customFormat="1" ht="13.5"/>
    <row r="997" customFormat="1" ht="13.5"/>
    <row r="998" customFormat="1" ht="13.5"/>
    <row r="999" customFormat="1" ht="13.5"/>
    <row r="1000" customFormat="1" ht="13.5"/>
    <row r="1001" customFormat="1" ht="13.5"/>
    <row r="1002" customFormat="1" ht="13.5"/>
    <row r="1003" customFormat="1" ht="13.5"/>
    <row r="1004" customFormat="1" ht="13.5"/>
    <row r="1005" customFormat="1" ht="13.5"/>
    <row r="1006" customFormat="1" ht="13.5"/>
    <row r="1007" customFormat="1" ht="13.5"/>
    <row r="1008" customFormat="1" ht="13.5"/>
    <row r="1009" customFormat="1" ht="13.5"/>
    <row r="1010" customFormat="1" ht="13.5"/>
    <row r="1011" customFormat="1" ht="13.5"/>
    <row r="1012" customFormat="1" ht="13.5"/>
    <row r="1013" customFormat="1" ht="13.5"/>
    <row r="1014" customFormat="1" ht="13.5"/>
    <row r="1015" customFormat="1" ht="13.5"/>
    <row r="1016" customFormat="1" ht="13.5"/>
    <row r="1017" customFormat="1" ht="13.5"/>
    <row r="1018" customFormat="1" ht="13.5"/>
    <row r="1019" customFormat="1" ht="13.5"/>
    <row r="1020" customFormat="1" ht="13.5"/>
    <row r="1021" customFormat="1" ht="13.5"/>
    <row r="1022" customFormat="1" ht="13.5"/>
    <row r="1023" customFormat="1" ht="13.5"/>
    <row r="1024" customFormat="1" ht="13.5"/>
    <row r="1025" customFormat="1" ht="13.5"/>
    <row r="1026" customFormat="1" ht="13.5"/>
    <row r="1027" customFormat="1" ht="13.5"/>
    <row r="1028" customFormat="1" ht="13.5"/>
    <row r="1029" customFormat="1" ht="13.5"/>
    <row r="1030" customFormat="1" ht="13.5"/>
    <row r="1031" customFormat="1" ht="13.5"/>
    <row r="1032" customFormat="1" ht="13.5"/>
    <row r="1033" customFormat="1" ht="13.5"/>
    <row r="1034" customFormat="1" ht="13.5"/>
    <row r="1035" customFormat="1" ht="13.5"/>
    <row r="1036" customFormat="1" ht="13.5"/>
    <row r="1037" customFormat="1" ht="13.5"/>
    <row r="1038" customFormat="1" ht="13.5"/>
    <row r="1039" customFormat="1" ht="13.5"/>
    <row r="1040" customFormat="1" ht="13.5"/>
    <row r="1041" customFormat="1" ht="13.5"/>
    <row r="1042" customFormat="1" ht="13.5"/>
    <row r="1043" customFormat="1" ht="13.5"/>
    <row r="1044" customFormat="1" ht="13.5"/>
    <row r="1045" customFormat="1" ht="13.5"/>
    <row r="1046" customFormat="1" ht="13.5"/>
    <row r="1047" customFormat="1" ht="13.5"/>
    <row r="1048" customFormat="1" ht="13.5"/>
    <row r="1049" customFormat="1" ht="13.5"/>
    <row r="1050" customFormat="1" ht="13.5"/>
    <row r="1051" customFormat="1" ht="13.5"/>
    <row r="1052" customFormat="1" ht="13.5"/>
    <row r="1053" customFormat="1" ht="13.5"/>
    <row r="1054" customFormat="1" ht="13.5"/>
    <row r="1055" customFormat="1" ht="13.5"/>
    <row r="1056" customFormat="1" ht="13.5"/>
    <row r="1057" customFormat="1" ht="13.5"/>
    <row r="1058" customFormat="1" ht="13.5"/>
    <row r="1059" customFormat="1" ht="13.5"/>
    <row r="1060" customFormat="1" ht="13.5"/>
    <row r="1061" customFormat="1" ht="13.5"/>
    <row r="1062" customFormat="1" ht="13.5"/>
    <row r="1063" customFormat="1" ht="13.5"/>
    <row r="1064" customFormat="1" ht="13.5"/>
    <row r="1065" customFormat="1" ht="13.5"/>
    <row r="1066" customFormat="1" ht="13.5"/>
    <row r="1067" customFormat="1" ht="13.5"/>
    <row r="1068" customFormat="1" ht="13.5"/>
    <row r="1069" customFormat="1" ht="13.5"/>
    <row r="1070" customFormat="1" ht="13.5"/>
    <row r="1071" customFormat="1" ht="13.5"/>
    <row r="1072" customFormat="1" ht="13.5"/>
    <row r="1073" customFormat="1" ht="13.5"/>
    <row r="1074" customFormat="1" ht="13.5"/>
    <row r="1075" customFormat="1" ht="13.5"/>
    <row r="1076" customFormat="1" ht="13.5"/>
    <row r="1077" customFormat="1" ht="13.5"/>
    <row r="1078" customFormat="1" ht="13.5"/>
    <row r="1079" customFormat="1" ht="13.5"/>
    <row r="1080" customFormat="1" ht="13.5"/>
    <row r="1081" customFormat="1" ht="13.5"/>
    <row r="1082" customFormat="1" ht="13.5"/>
    <row r="1083" customFormat="1" ht="13.5"/>
    <row r="1084" customFormat="1" ht="13.5"/>
    <row r="1085" customFormat="1" ht="13.5"/>
    <row r="1086" customFormat="1" ht="13.5"/>
    <row r="1087" customFormat="1" ht="13.5"/>
    <row r="1088" customFormat="1" ht="13.5"/>
    <row r="1089" customFormat="1" ht="13.5"/>
    <row r="1090" customFormat="1" ht="13.5"/>
    <row r="1091" customFormat="1" ht="13.5"/>
    <row r="1092" customFormat="1" ht="13.5"/>
    <row r="1093" customFormat="1" ht="13.5"/>
    <row r="1094" customFormat="1" ht="13.5"/>
    <row r="1095" customFormat="1" ht="13.5"/>
    <row r="1096" customFormat="1" ht="13.5"/>
    <row r="1097" customFormat="1" ht="13.5"/>
    <row r="1098" customFormat="1" ht="13.5"/>
    <row r="1099" customFormat="1" ht="13.5"/>
    <row r="1100" customFormat="1" ht="13.5"/>
    <row r="1101" customFormat="1" ht="13.5"/>
    <row r="1102" customFormat="1" ht="13.5"/>
    <row r="1103" customFormat="1" ht="13.5"/>
    <row r="1104" customFormat="1" ht="13.5"/>
    <row r="1105" customFormat="1" ht="13.5"/>
    <row r="1106" customFormat="1" ht="13.5"/>
    <row r="1107" customFormat="1" ht="13.5"/>
    <row r="1108" customFormat="1" ht="13.5"/>
    <row r="1109" customFormat="1" ht="13.5"/>
    <row r="1110" customFormat="1" ht="13.5"/>
    <row r="1111" customFormat="1" ht="13.5"/>
    <row r="1112" customFormat="1" ht="13.5"/>
    <row r="1113" customFormat="1" ht="13.5"/>
    <row r="1114" customFormat="1" ht="13.5"/>
    <row r="1115" customFormat="1" ht="13.5"/>
    <row r="1116" customFormat="1" ht="13.5"/>
    <row r="1117" customFormat="1" ht="13.5"/>
    <row r="1118" customFormat="1" ht="13.5"/>
    <row r="1119" customFormat="1" ht="13.5"/>
    <row r="1120" customFormat="1" ht="13.5"/>
    <row r="1121" customFormat="1" ht="13.5"/>
    <row r="1122" customFormat="1" ht="13.5"/>
    <row r="1123" customFormat="1" ht="13.5"/>
    <row r="1124" customFormat="1" ht="13.5"/>
    <row r="1125" customFormat="1" ht="13.5"/>
    <row r="1126" customFormat="1" ht="13.5"/>
    <row r="1127" customFormat="1" ht="13.5"/>
    <row r="1128" customFormat="1" ht="13.5"/>
    <row r="1129" customFormat="1" ht="13.5"/>
    <row r="1130" customFormat="1" ht="13.5"/>
    <row r="1131" customFormat="1" ht="13.5"/>
    <row r="1132" customFormat="1" ht="13.5"/>
    <row r="1133" customFormat="1" ht="13.5"/>
    <row r="1134" customFormat="1" ht="13.5"/>
    <row r="1135" customFormat="1" ht="13.5"/>
    <row r="1136" customFormat="1" ht="13.5"/>
    <row r="1137" customFormat="1" ht="13.5"/>
    <row r="1138" customFormat="1" ht="13.5"/>
    <row r="1139" customFormat="1" ht="13.5"/>
    <row r="1140" customFormat="1" ht="13.5"/>
    <row r="1141" customFormat="1" ht="13.5"/>
    <row r="1142" customFormat="1" ht="13.5"/>
    <row r="1143" customFormat="1" ht="13.5"/>
    <row r="1144" customFormat="1" ht="13.5"/>
    <row r="1145" customFormat="1" ht="13.5"/>
    <row r="1146" customFormat="1" ht="13.5"/>
    <row r="1147" customFormat="1" ht="13.5"/>
    <row r="1148" customFormat="1" ht="13.5"/>
    <row r="1149" customFormat="1" ht="13.5"/>
    <row r="1150" customFormat="1" ht="13.5"/>
    <row r="1151" customFormat="1" ht="13.5"/>
    <row r="1152" customFormat="1" ht="13.5"/>
    <row r="1153" customFormat="1" ht="13.5"/>
    <row r="1154" customFormat="1" ht="13.5"/>
    <row r="1155" customFormat="1" ht="13.5"/>
    <row r="1156" customFormat="1" ht="13.5"/>
    <row r="1157" customFormat="1" ht="13.5"/>
    <row r="1158" customFormat="1" ht="13.5"/>
    <row r="1159" customFormat="1" ht="13.5"/>
    <row r="1160" customFormat="1" ht="13.5"/>
    <row r="1161" customFormat="1" ht="13.5"/>
    <row r="1162" customFormat="1" ht="13.5"/>
    <row r="1163" customFormat="1" ht="13.5"/>
    <row r="1164" customFormat="1" ht="13.5"/>
    <row r="1165" customFormat="1" ht="13.5"/>
    <row r="1166" customFormat="1" ht="13.5"/>
    <row r="1167" customFormat="1" ht="13.5"/>
    <row r="1168" customFormat="1" ht="13.5"/>
    <row r="1169" customFormat="1" ht="13.5"/>
    <row r="1170" customFormat="1" ht="13.5"/>
    <row r="1171" customFormat="1" ht="13.5"/>
    <row r="1172" customFormat="1" ht="13.5"/>
    <row r="1173" customFormat="1" ht="13.5"/>
    <row r="1174" customFormat="1" ht="13.5"/>
    <row r="1175" customFormat="1" ht="13.5"/>
    <row r="1176" customFormat="1" ht="13.5"/>
    <row r="1177" customFormat="1" ht="13.5"/>
    <row r="1178" customFormat="1" ht="13.5"/>
    <row r="1179" customFormat="1" ht="13.5"/>
    <row r="1180" customFormat="1" ht="13.5"/>
    <row r="1181" customFormat="1" ht="13.5"/>
    <row r="1182" customFormat="1" ht="13.5"/>
    <row r="1183" customFormat="1" ht="13.5"/>
    <row r="1184" customFormat="1" ht="13.5"/>
    <row r="1185" customFormat="1" ht="13.5"/>
    <row r="1186" customFormat="1" ht="13.5"/>
    <row r="1187" customFormat="1" ht="13.5"/>
    <row r="1188" customFormat="1" ht="13.5"/>
    <row r="1189" customFormat="1" ht="13.5"/>
    <row r="1190" customFormat="1" ht="13.5"/>
    <row r="1191" customFormat="1" ht="13.5"/>
    <row r="1192" customFormat="1" ht="13.5"/>
    <row r="1193" customFormat="1" ht="13.5"/>
    <row r="1194" customFormat="1" ht="13.5"/>
    <row r="1195" customFormat="1" ht="13.5"/>
    <row r="1196" customFormat="1" ht="13.5"/>
    <row r="1197" customFormat="1" ht="13.5"/>
    <row r="1198" customFormat="1" ht="13.5"/>
    <row r="1199" customFormat="1" ht="13.5"/>
    <row r="1200" customFormat="1" ht="13.5"/>
    <row r="1201" customFormat="1" ht="13.5"/>
    <row r="1202" customFormat="1" ht="13.5"/>
    <row r="1203" customFormat="1" ht="13.5"/>
    <row r="1204" customFormat="1" ht="13.5"/>
    <row r="1205" customFormat="1" ht="13.5"/>
    <row r="1206" customFormat="1" ht="13.5"/>
    <row r="1207" customFormat="1" ht="13.5"/>
    <row r="1208" customFormat="1" ht="13.5"/>
    <row r="1209" customFormat="1" ht="13.5"/>
    <row r="1210" customFormat="1" ht="13.5"/>
    <row r="1211" customFormat="1" ht="13.5"/>
    <row r="1212" customFormat="1" ht="13.5"/>
    <row r="1213" customFormat="1" ht="13.5"/>
    <row r="1214" customFormat="1" ht="13.5"/>
    <row r="1215" customFormat="1" ht="13.5"/>
    <row r="1216" customFormat="1" ht="13.5"/>
    <row r="1217" customFormat="1" ht="13.5"/>
    <row r="1218" customFormat="1" ht="13.5"/>
    <row r="1219" customFormat="1" ht="13.5"/>
    <row r="1220" customFormat="1" ht="13.5"/>
    <row r="1221" customFormat="1" ht="13.5"/>
    <row r="1222" customFormat="1" ht="13.5"/>
    <row r="1223" customFormat="1" ht="13.5"/>
    <row r="1224" customFormat="1" ht="13.5"/>
    <row r="1225" customFormat="1" ht="13.5"/>
    <row r="1226" customFormat="1" ht="13.5"/>
    <row r="1227" customFormat="1" ht="13.5"/>
    <row r="1228" customFormat="1" ht="13.5"/>
    <row r="1229" customFormat="1" ht="13.5"/>
    <row r="1230" customFormat="1" ht="13.5"/>
    <row r="1231" customFormat="1" ht="13.5"/>
    <row r="1232" customFormat="1" ht="13.5"/>
    <row r="1233" customFormat="1" ht="13.5"/>
    <row r="1234" customFormat="1" ht="13.5"/>
    <row r="1235" customFormat="1" ht="13.5"/>
    <row r="1236" customFormat="1" ht="13.5"/>
    <row r="1237" customFormat="1" ht="13.5"/>
    <row r="1238" customFormat="1" ht="13.5"/>
    <row r="1239" customFormat="1" ht="13.5"/>
    <row r="1240" customFormat="1" ht="13.5"/>
    <row r="1241" customFormat="1" ht="13.5"/>
    <row r="1242" customFormat="1" ht="13.5"/>
    <row r="1243" customFormat="1" ht="13.5"/>
    <row r="1244" customFormat="1" ht="13.5"/>
    <row r="1245" customFormat="1" ht="13.5"/>
    <row r="1246" customFormat="1" ht="13.5"/>
    <row r="1247" customFormat="1" ht="13.5"/>
    <row r="1248" customFormat="1" ht="13.5"/>
    <row r="1249" customFormat="1" ht="13.5"/>
    <row r="1250" customFormat="1" ht="13.5"/>
    <row r="1251" customFormat="1" ht="13.5"/>
    <row r="1252" customFormat="1" ht="13.5"/>
    <row r="1253" customFormat="1" ht="13.5"/>
    <row r="1254" customFormat="1" ht="13.5"/>
    <row r="1255" customFormat="1" ht="13.5"/>
    <row r="1256" customFormat="1" ht="13.5"/>
    <row r="1257" customFormat="1" ht="13.5"/>
    <row r="1258" customFormat="1" ht="13.5"/>
    <row r="1259" customFormat="1" ht="13.5"/>
    <row r="1260" customFormat="1" ht="13.5"/>
    <row r="1261" customFormat="1" ht="13.5"/>
    <row r="1262" customFormat="1" ht="13.5"/>
    <row r="1263" customFormat="1" ht="13.5"/>
    <row r="1264" customFormat="1" ht="13.5"/>
    <row r="1265" customFormat="1" ht="13.5"/>
    <row r="1266" customFormat="1" ht="13.5"/>
    <row r="1267" customFormat="1" ht="13.5"/>
    <row r="1268" customFormat="1" ht="13.5"/>
    <row r="1269" customFormat="1" ht="13.5"/>
    <row r="1270" customFormat="1" ht="13.5"/>
    <row r="1271" customFormat="1" ht="13.5"/>
    <row r="1272" customFormat="1" ht="13.5"/>
    <row r="1273" customFormat="1" ht="13.5"/>
    <row r="1274" customFormat="1" ht="13.5"/>
    <row r="1275" customFormat="1" ht="13.5"/>
    <row r="1276" customFormat="1" ht="13.5"/>
    <row r="1277" customFormat="1" ht="13.5"/>
    <row r="1278" customFormat="1" ht="13.5"/>
    <row r="1279" customFormat="1" ht="13.5"/>
    <row r="1280" customFormat="1" ht="13.5"/>
    <row r="1281" customFormat="1" ht="13.5"/>
    <row r="1282" customFormat="1" ht="13.5"/>
    <row r="1283" customFormat="1" ht="13.5"/>
    <row r="1284" customFormat="1" ht="13.5"/>
    <row r="1285" customFormat="1" ht="13.5"/>
    <row r="1286" customFormat="1" ht="13.5"/>
    <row r="1287" customFormat="1" ht="13.5"/>
    <row r="1288" customFormat="1" ht="13.5"/>
    <row r="1289" customFormat="1" ht="13.5"/>
    <row r="1290" customFormat="1" ht="13.5"/>
    <row r="1291" customFormat="1" ht="13.5"/>
    <row r="1292" customFormat="1" ht="13.5"/>
    <row r="1293" customFormat="1" ht="13.5"/>
    <row r="1294" customFormat="1" ht="13.5"/>
    <row r="1295" customFormat="1" ht="13.5"/>
    <row r="1296" customFormat="1" ht="13.5"/>
    <row r="1297" customFormat="1" ht="13.5"/>
    <row r="1298" customFormat="1" ht="13.5"/>
    <row r="1299" customFormat="1" ht="13.5"/>
    <row r="1300" customFormat="1" ht="13.5"/>
    <row r="1301" customFormat="1" ht="13.5"/>
    <row r="1302" customFormat="1" ht="13.5"/>
    <row r="1303" customFormat="1" ht="13.5"/>
    <row r="1304" customFormat="1" ht="13.5"/>
    <row r="1305" customFormat="1" ht="13.5"/>
    <row r="1306" customFormat="1" ht="13.5"/>
    <row r="1307" customFormat="1" ht="13.5"/>
    <row r="1308" customFormat="1" ht="13.5"/>
    <row r="1309" customFormat="1" ht="13.5"/>
    <row r="1310" customFormat="1" ht="13.5"/>
    <row r="1311" customFormat="1" ht="13.5"/>
    <row r="1312" customFormat="1" ht="13.5"/>
    <row r="1313" customFormat="1" ht="13.5"/>
    <row r="1314" customFormat="1" ht="13.5"/>
    <row r="1315" customFormat="1" ht="13.5"/>
    <row r="1316" customFormat="1" ht="13.5"/>
    <row r="1317" customFormat="1" ht="13.5"/>
    <row r="1318" customFormat="1" ht="13.5"/>
    <row r="1319" customFormat="1" ht="13.5"/>
    <row r="1320" customFormat="1" ht="13.5"/>
    <row r="1321" customFormat="1" ht="13.5"/>
    <row r="1322" customFormat="1" ht="13.5"/>
    <row r="1323" customFormat="1" ht="13.5"/>
    <row r="1324" customFormat="1" ht="13.5"/>
    <row r="1325" customFormat="1" ht="13.5"/>
    <row r="1326" customFormat="1" ht="13.5"/>
    <row r="1327" customFormat="1" ht="13.5"/>
    <row r="1328" customFormat="1" ht="13.5"/>
    <row r="1329" customFormat="1" ht="13.5"/>
    <row r="1330" customFormat="1" ht="13.5"/>
    <row r="1331" customFormat="1" ht="13.5"/>
    <row r="1332" customFormat="1" ht="13.5"/>
    <row r="1333" customFormat="1" ht="13.5"/>
    <row r="1334" customFormat="1" ht="13.5"/>
    <row r="1335" customFormat="1" ht="13.5"/>
    <row r="1336" customFormat="1" ht="13.5"/>
    <row r="1337" customFormat="1" ht="13.5"/>
    <row r="1338" customFormat="1" ht="13.5"/>
    <row r="1339" customFormat="1" ht="13.5"/>
    <row r="1340" customFormat="1" ht="13.5"/>
    <row r="1341" customFormat="1" ht="13.5"/>
    <row r="1342" customFormat="1" ht="13.5"/>
    <row r="1343" customFormat="1" ht="13.5"/>
    <row r="1344" customFormat="1" ht="13.5"/>
    <row r="1345" customFormat="1" ht="13.5"/>
    <row r="1346" customFormat="1" ht="13.5"/>
    <row r="1347" customFormat="1" ht="13.5"/>
    <row r="1348" customFormat="1" ht="13.5"/>
    <row r="1349" customFormat="1" ht="13.5"/>
    <row r="1350" customFormat="1" ht="13.5"/>
    <row r="1351" customFormat="1" ht="13.5"/>
    <row r="1352" customFormat="1" ht="13.5"/>
    <row r="1353" customFormat="1" ht="13.5"/>
    <row r="1354" customFormat="1" ht="13.5"/>
    <row r="1355" customFormat="1" ht="13.5"/>
    <row r="1356" customFormat="1" ht="13.5"/>
    <row r="1357" customFormat="1" ht="13.5"/>
    <row r="1358" customFormat="1" ht="13.5"/>
    <row r="1359" customFormat="1" ht="13.5"/>
    <row r="1360" customFormat="1" ht="13.5"/>
    <row r="1361" customFormat="1" ht="13.5"/>
    <row r="1362" customFormat="1" ht="13.5"/>
    <row r="1363" customFormat="1" ht="13.5"/>
    <row r="1364" customFormat="1" ht="13.5"/>
    <row r="1365" customFormat="1" ht="13.5"/>
    <row r="1366" customFormat="1" ht="13.5"/>
    <row r="1367" customFormat="1" ht="13.5"/>
    <row r="1368" customFormat="1" ht="13.5"/>
    <row r="1369" customFormat="1" ht="13.5"/>
    <row r="1370" customFormat="1" ht="13.5"/>
    <row r="1371" customFormat="1" ht="13.5"/>
    <row r="1372" customFormat="1" ht="13.5"/>
    <row r="1373" customFormat="1" ht="13.5"/>
    <row r="1374" customFormat="1" ht="13.5"/>
    <row r="1375" customFormat="1" ht="13.5"/>
    <row r="1376" customFormat="1" ht="13.5"/>
    <row r="1377" customFormat="1" ht="13.5"/>
    <row r="1378" customFormat="1" ht="13.5"/>
    <row r="1379" customFormat="1" ht="13.5"/>
    <row r="1380" customFormat="1" ht="13.5"/>
    <row r="1381" customFormat="1" ht="13.5"/>
    <row r="1382" customFormat="1" ht="13.5"/>
    <row r="1383" customFormat="1" ht="13.5"/>
    <row r="1384" customFormat="1" ht="13.5"/>
    <row r="1385" customFormat="1" ht="13.5"/>
    <row r="1386" customFormat="1" ht="13.5"/>
    <row r="1387" customFormat="1" ht="13.5"/>
    <row r="1388" customFormat="1" ht="13.5"/>
    <row r="1389" customFormat="1" ht="13.5"/>
    <row r="1390" customFormat="1" ht="13.5"/>
    <row r="1391" customFormat="1" ht="13.5"/>
    <row r="1392" customFormat="1" ht="13.5"/>
    <row r="1393" customFormat="1" ht="13.5"/>
    <row r="1394" customFormat="1" ht="13.5"/>
    <row r="1395" customFormat="1" ht="13.5"/>
    <row r="1396" customFormat="1" ht="13.5"/>
    <row r="1397" customFormat="1" ht="13.5"/>
    <row r="1398" customFormat="1" ht="13.5"/>
    <row r="1399" customFormat="1" ht="13.5"/>
    <row r="1400" customFormat="1" ht="13.5"/>
    <row r="1401" customFormat="1" ht="13.5"/>
    <row r="1402" customFormat="1" ht="13.5"/>
    <row r="1403" customFormat="1" ht="13.5"/>
    <row r="1404" customFormat="1" ht="13.5"/>
    <row r="1405" customFormat="1" ht="13.5"/>
    <row r="1406" customFormat="1" ht="13.5"/>
    <row r="1407" customFormat="1" ht="13.5"/>
    <row r="1408" customFormat="1" ht="13.5"/>
    <row r="1409" customFormat="1" ht="13.5"/>
    <row r="1410" customFormat="1" ht="13.5"/>
    <row r="1411" customFormat="1" ht="13.5"/>
    <row r="1412" customFormat="1" ht="13.5"/>
    <row r="1413" customFormat="1" ht="13.5"/>
    <row r="1414" customFormat="1" ht="13.5"/>
    <row r="1415" customFormat="1" ht="13.5"/>
    <row r="1416" customFormat="1" ht="13.5"/>
    <row r="1417" customFormat="1" ht="13.5"/>
    <row r="1418" customFormat="1" ht="13.5"/>
    <row r="1419" customFormat="1" ht="13.5"/>
    <row r="1420" customFormat="1" ht="13.5"/>
    <row r="1421" customFormat="1" ht="13.5"/>
    <row r="1422" customFormat="1" ht="13.5"/>
    <row r="1423" customFormat="1" ht="13.5"/>
    <row r="1424" customFormat="1" ht="13.5"/>
    <row r="1425" customFormat="1" ht="13.5"/>
    <row r="1426" customFormat="1" ht="13.5"/>
    <row r="1427" customFormat="1" ht="13.5"/>
    <row r="1428" customFormat="1" ht="13.5"/>
    <row r="1429" customFormat="1" ht="13.5"/>
    <row r="1430" customFormat="1" ht="13.5"/>
    <row r="1431" customFormat="1" ht="13.5"/>
    <row r="1432" customFormat="1" ht="13.5"/>
    <row r="1433" customFormat="1" ht="13.5"/>
    <row r="1434" customFormat="1" ht="13.5"/>
    <row r="1435" customFormat="1" ht="13.5"/>
    <row r="1436" customFormat="1" ht="13.5"/>
    <row r="1437" customFormat="1" ht="13.5"/>
    <row r="1438" customFormat="1" ht="13.5"/>
    <row r="1439" customFormat="1" ht="13.5"/>
    <row r="1440" customFormat="1" ht="13.5"/>
    <row r="1441" customFormat="1" ht="13.5"/>
    <row r="1442" customFormat="1" ht="13.5"/>
    <row r="1443" customFormat="1" ht="13.5"/>
    <row r="1444" customFormat="1" ht="13.5"/>
    <row r="1445" customFormat="1" ht="13.5"/>
    <row r="1446" customFormat="1" ht="13.5"/>
    <row r="1447" customFormat="1" ht="13.5"/>
    <row r="1448" customFormat="1" ht="13.5"/>
    <row r="1449" customFormat="1" ht="13.5"/>
    <row r="1450" customFormat="1" ht="13.5"/>
    <row r="1451" customFormat="1" ht="13.5"/>
    <row r="1452" customFormat="1" ht="13.5"/>
    <row r="1453" customFormat="1" ht="13.5"/>
    <row r="1454" customFormat="1" ht="13.5"/>
    <row r="1455" customFormat="1" ht="13.5"/>
    <row r="1456" customFormat="1" ht="13.5"/>
    <row r="1457" customFormat="1" ht="13.5"/>
    <row r="1458" customFormat="1" ht="13.5"/>
    <row r="1459" customFormat="1" ht="13.5"/>
    <row r="1460" customFormat="1" ht="13.5"/>
    <row r="1461" customFormat="1" ht="13.5"/>
    <row r="1462" customFormat="1" ht="13.5"/>
    <row r="1463" customFormat="1" ht="13.5"/>
    <row r="1464" customFormat="1" ht="13.5"/>
    <row r="1465" customFormat="1" ht="13.5"/>
    <row r="1466" customFormat="1" ht="13.5"/>
    <row r="1467" customFormat="1" ht="13.5"/>
    <row r="1468" customFormat="1" ht="13.5"/>
    <row r="1469" customFormat="1" ht="13.5"/>
    <row r="1470" customFormat="1" ht="13.5"/>
    <row r="1471" customFormat="1" ht="13.5"/>
    <row r="1472" customFormat="1" ht="13.5"/>
    <row r="1473" customFormat="1" ht="13.5"/>
    <row r="1474" customFormat="1" ht="13.5"/>
    <row r="1475" customFormat="1" ht="13.5"/>
    <row r="1476" customFormat="1" ht="13.5"/>
    <row r="1477" customFormat="1" ht="13.5"/>
    <row r="1478" customFormat="1" ht="13.5"/>
    <row r="1479" customFormat="1" ht="13.5"/>
    <row r="1480" customFormat="1" ht="13.5"/>
    <row r="1481" customFormat="1" ht="13.5"/>
    <row r="1482" customFormat="1" ht="13.5"/>
    <row r="1483" customFormat="1" ht="13.5"/>
    <row r="1484" customFormat="1" ht="13.5"/>
    <row r="1485" customFormat="1" ht="13.5"/>
    <row r="1486" customFormat="1" ht="13.5"/>
    <row r="1487" customFormat="1" ht="13.5"/>
    <row r="1488" customFormat="1" ht="13.5"/>
    <row r="1489" customFormat="1" ht="13.5"/>
    <row r="1490" customFormat="1" ht="13.5"/>
    <row r="1491" customFormat="1" ht="13.5"/>
    <row r="1492" customFormat="1" ht="13.5"/>
    <row r="1493" customFormat="1" ht="13.5"/>
    <row r="1494" customFormat="1" ht="13.5"/>
    <row r="1495" customFormat="1" ht="13.5"/>
    <row r="1496" customFormat="1" ht="13.5"/>
    <row r="1497" customFormat="1" ht="13.5"/>
    <row r="1498" customFormat="1" ht="13.5"/>
    <row r="1499" customFormat="1" ht="13.5"/>
    <row r="1500" customFormat="1" ht="13.5"/>
    <row r="1501" customFormat="1" ht="13.5"/>
    <row r="1502" customFormat="1" ht="13.5"/>
    <row r="1503" customFormat="1" ht="13.5"/>
    <row r="1504" customFormat="1" ht="13.5"/>
    <row r="1505" customFormat="1" ht="13.5"/>
    <row r="1506" customFormat="1" ht="13.5"/>
    <row r="1507" customFormat="1" ht="13.5"/>
    <row r="1508" customFormat="1" ht="13.5"/>
    <row r="1509" customFormat="1" ht="13.5"/>
    <row r="1510" customFormat="1" ht="13.5"/>
    <row r="1511" customFormat="1" ht="13.5"/>
    <row r="1512" customFormat="1" ht="13.5"/>
    <row r="1513" customFormat="1" ht="13.5"/>
    <row r="1514" customFormat="1" ht="13.5"/>
    <row r="1515" customFormat="1" ht="13.5"/>
    <row r="1516" customFormat="1" ht="13.5"/>
    <row r="1517" customFormat="1" ht="13.5"/>
    <row r="1518" customFormat="1" ht="13.5"/>
    <row r="1519" customFormat="1" ht="13.5"/>
    <row r="1520" customFormat="1" ht="13.5"/>
    <row r="1521" customFormat="1" ht="13.5"/>
    <row r="1522" customFormat="1" ht="13.5"/>
    <row r="1523" customFormat="1" ht="13.5"/>
    <row r="1524" customFormat="1" ht="13.5"/>
    <row r="1525" customFormat="1" ht="13.5"/>
    <row r="1526" customFormat="1" ht="13.5"/>
    <row r="1527" customFormat="1" ht="13.5"/>
    <row r="1528" customFormat="1" ht="13.5"/>
    <row r="1529" customFormat="1" ht="13.5"/>
    <row r="1530" customFormat="1" ht="13.5"/>
    <row r="1531" customFormat="1" ht="13.5"/>
    <row r="1532" customFormat="1" ht="13.5"/>
    <row r="1533" customFormat="1" ht="13.5"/>
    <row r="1534" customFormat="1" ht="13.5"/>
    <row r="1535" customFormat="1" ht="13.5"/>
    <row r="1536" customFormat="1" ht="13.5"/>
    <row r="1537" customFormat="1" ht="13.5"/>
    <row r="1538" customFormat="1" ht="13.5"/>
    <row r="1539" customFormat="1" ht="13.5"/>
    <row r="1540" customFormat="1" ht="13.5"/>
    <row r="1541" customFormat="1" ht="13.5"/>
    <row r="1542" customFormat="1" ht="13.5"/>
    <row r="1543" customFormat="1" ht="13.5"/>
    <row r="1544" customFormat="1" ht="13.5"/>
    <row r="1545" customFormat="1" ht="13.5"/>
    <row r="1546" customFormat="1" ht="13.5"/>
    <row r="1547" customFormat="1" ht="13.5"/>
    <row r="1548" customFormat="1" ht="13.5"/>
    <row r="1549" customFormat="1" ht="13.5"/>
    <row r="1550" customFormat="1" ht="13.5"/>
    <row r="1551" customFormat="1" ht="13.5"/>
    <row r="1552" customFormat="1" ht="13.5"/>
    <row r="1553" customFormat="1" ht="13.5"/>
    <row r="1554" customFormat="1" ht="13.5"/>
    <row r="1555" customFormat="1" ht="13.5"/>
    <row r="1556" customFormat="1" ht="13.5"/>
    <row r="1557" customFormat="1" ht="13.5"/>
    <row r="1558" customFormat="1" ht="13.5"/>
    <row r="1559" customFormat="1" ht="13.5"/>
    <row r="1560" customFormat="1" ht="13.5"/>
    <row r="1561" customFormat="1" ht="13.5"/>
    <row r="1562" customFormat="1" ht="13.5"/>
    <row r="1563" customFormat="1" ht="13.5"/>
    <row r="1564" customFormat="1" ht="13.5"/>
    <row r="1565" customFormat="1" ht="13.5"/>
    <row r="1566" customFormat="1" ht="13.5"/>
    <row r="1567" customFormat="1" ht="13.5"/>
    <row r="1568" customFormat="1" ht="13.5"/>
    <row r="1569" customFormat="1" ht="13.5"/>
    <row r="1570" customFormat="1" ht="13.5"/>
    <row r="1571" customFormat="1" ht="13.5"/>
    <row r="1572" customFormat="1" ht="13.5"/>
    <row r="1573" customFormat="1" ht="13.5"/>
    <row r="1574" customFormat="1" ht="13.5"/>
    <row r="1575" customFormat="1" ht="13.5"/>
    <row r="1576" customFormat="1" ht="13.5"/>
    <row r="1577" customFormat="1" ht="13.5"/>
    <row r="1578" customFormat="1" ht="13.5"/>
    <row r="1579" customFormat="1" ht="13.5"/>
    <row r="1580" customFormat="1" ht="13.5"/>
    <row r="1581" customFormat="1" ht="13.5"/>
    <row r="1582" customFormat="1" ht="13.5"/>
    <row r="1583" customFormat="1" ht="13.5"/>
    <row r="1584" customFormat="1" ht="13.5"/>
    <row r="1585" customFormat="1" ht="13.5"/>
    <row r="1586" customFormat="1" ht="13.5"/>
    <row r="1587" customFormat="1" ht="13.5"/>
    <row r="1588" customFormat="1" ht="13.5"/>
    <row r="1589" customFormat="1" ht="13.5"/>
    <row r="1590" customFormat="1" ht="13.5"/>
    <row r="1591" customFormat="1" ht="13.5"/>
    <row r="1592" customFormat="1" ht="13.5"/>
    <row r="1593" customFormat="1" ht="13.5"/>
    <row r="1594" customFormat="1" ht="13.5"/>
    <row r="1595" customFormat="1" ht="13.5"/>
    <row r="1596" customFormat="1" ht="13.5"/>
    <row r="1597" customFormat="1" ht="13.5"/>
    <row r="1598" customFormat="1" ht="13.5"/>
    <row r="1599" customFormat="1" ht="13.5"/>
    <row r="1600" customFormat="1" ht="13.5"/>
    <row r="1601" customFormat="1" ht="13.5"/>
    <row r="1602" customFormat="1" ht="13.5"/>
    <row r="1603" customFormat="1" ht="13.5"/>
    <row r="1604" customFormat="1" ht="13.5"/>
    <row r="1605" customFormat="1" ht="13.5"/>
    <row r="1606" customFormat="1" ht="13.5"/>
    <row r="1607" customFormat="1" ht="13.5"/>
    <row r="1608" customFormat="1" ht="13.5"/>
    <row r="1609" customFormat="1" ht="13.5"/>
    <row r="1610" customFormat="1" ht="13.5"/>
    <row r="1611" customFormat="1" ht="13.5"/>
    <row r="1612" customFormat="1" ht="13.5"/>
    <row r="1613" customFormat="1" ht="13.5"/>
    <row r="1614" customFormat="1" ht="13.5"/>
    <row r="1615" customFormat="1" ht="13.5"/>
    <row r="1616" customFormat="1" ht="13.5"/>
    <row r="1617" customFormat="1" ht="13.5"/>
    <row r="1618" customFormat="1" ht="13.5"/>
    <row r="1619" customFormat="1" ht="13.5"/>
    <row r="1620" customFormat="1" ht="13.5"/>
    <row r="1621" customFormat="1" ht="13.5"/>
    <row r="1622" customFormat="1" ht="13.5"/>
    <row r="1623" customFormat="1" ht="13.5"/>
    <row r="1624" customFormat="1" ht="13.5"/>
    <row r="1625" customFormat="1" ht="13.5"/>
    <row r="1626" customFormat="1" ht="13.5"/>
    <row r="1627" customFormat="1" ht="13.5"/>
    <row r="1628" customFormat="1" ht="13.5"/>
    <row r="1629" customFormat="1" ht="13.5"/>
    <row r="1630" customFormat="1" ht="13.5"/>
    <row r="1631" customFormat="1" ht="13.5"/>
    <row r="1632" customFormat="1" ht="13.5"/>
    <row r="1633" customFormat="1" ht="13.5"/>
    <row r="1634" customFormat="1" ht="13.5"/>
    <row r="1635" customFormat="1" ht="13.5"/>
    <row r="1636" customFormat="1" ht="13.5"/>
    <row r="1637" customFormat="1" ht="13.5"/>
    <row r="1638" customFormat="1" ht="13.5"/>
    <row r="1639" customFormat="1" ht="13.5"/>
    <row r="1640" customFormat="1" ht="13.5"/>
    <row r="1641" customFormat="1" ht="13.5"/>
    <row r="1642" customFormat="1" ht="13.5"/>
    <row r="1643" customFormat="1" ht="13.5"/>
    <row r="1644" customFormat="1" ht="13.5"/>
    <row r="1645" customFormat="1" ht="13.5"/>
    <row r="1646" customFormat="1" ht="13.5"/>
    <row r="1647" customFormat="1" ht="13.5"/>
    <row r="1648" customFormat="1" ht="13.5"/>
    <row r="1649" customFormat="1" ht="13.5"/>
    <row r="1650" customFormat="1" ht="13.5"/>
    <row r="1651" customFormat="1" ht="13.5"/>
    <row r="1652" customFormat="1" ht="13.5"/>
    <row r="1653" customFormat="1" ht="13.5"/>
    <row r="1654" customFormat="1" ht="13.5"/>
    <row r="1655" customFormat="1" ht="13.5"/>
    <row r="1656" customFormat="1" ht="13.5"/>
    <row r="1657" customFormat="1" ht="13.5"/>
    <row r="1658" customFormat="1" ht="13.5"/>
    <row r="1659" customFormat="1" ht="13.5"/>
    <row r="1660" customFormat="1" ht="13.5"/>
    <row r="1661" customFormat="1" ht="13.5"/>
    <row r="1662" customFormat="1" ht="13.5"/>
    <row r="1663" customFormat="1" ht="13.5"/>
    <row r="1664" customFormat="1" ht="13.5"/>
    <row r="1665" customFormat="1" ht="13.5"/>
    <row r="1666" customFormat="1" ht="13.5"/>
    <row r="1667" customFormat="1" ht="13.5"/>
    <row r="1668" customFormat="1" ht="13.5"/>
    <row r="1669" customFormat="1" ht="13.5"/>
    <row r="1670" customFormat="1" ht="13.5"/>
    <row r="1671" customFormat="1" ht="13.5"/>
    <row r="1672" customFormat="1" ht="13.5"/>
    <row r="1673" customFormat="1" ht="13.5"/>
    <row r="1674" customFormat="1" ht="13.5"/>
    <row r="1675" customFormat="1" ht="13.5"/>
    <row r="1676" customFormat="1" ht="13.5"/>
    <row r="1677" customFormat="1" ht="13.5"/>
    <row r="1678" customFormat="1" ht="13.5"/>
    <row r="1679" customFormat="1" ht="13.5"/>
    <row r="1680" customFormat="1" ht="13.5"/>
    <row r="1681" customFormat="1" ht="13.5"/>
    <row r="1682" customFormat="1" ht="13.5"/>
    <row r="1683" customFormat="1" ht="13.5"/>
    <row r="1684" customFormat="1" ht="13.5"/>
    <row r="1685" customFormat="1" ht="13.5"/>
    <row r="1686" customFormat="1" ht="13.5"/>
    <row r="1687" customFormat="1" ht="13.5"/>
    <row r="1688" customFormat="1" ht="13.5"/>
    <row r="1689" customFormat="1" ht="13.5"/>
    <row r="1690" customFormat="1" ht="13.5"/>
    <row r="1691" customFormat="1" ht="13.5"/>
    <row r="1692" customFormat="1" ht="13.5"/>
    <row r="1693" customFormat="1" ht="13.5"/>
    <row r="1694" customFormat="1" ht="13.5"/>
    <row r="1695" customFormat="1" ht="13.5"/>
    <row r="1696" customFormat="1" ht="13.5"/>
    <row r="1697" customFormat="1" ht="13.5"/>
    <row r="1698" customFormat="1" ht="13.5"/>
    <row r="1699" customFormat="1" ht="13.5"/>
    <row r="1700" customFormat="1" ht="13.5"/>
    <row r="1701" customFormat="1" ht="13.5"/>
    <row r="1702" customFormat="1" ht="13.5"/>
    <row r="1703" customFormat="1" ht="13.5"/>
    <row r="1704" customFormat="1" ht="13.5"/>
    <row r="1705" customFormat="1" ht="13.5"/>
    <row r="1706" customFormat="1" ht="13.5"/>
    <row r="1707" customFormat="1" ht="13.5"/>
    <row r="1708" customFormat="1" ht="13.5"/>
    <row r="1709" customFormat="1" ht="13.5"/>
    <row r="1710" customFormat="1" ht="13.5"/>
    <row r="1711" customFormat="1" ht="13.5"/>
    <row r="1712" customFormat="1" ht="13.5"/>
    <row r="1713" customFormat="1" ht="13.5"/>
    <row r="1714" customFormat="1" ht="13.5"/>
    <row r="1715" customFormat="1" ht="13.5"/>
    <row r="1716" customFormat="1" ht="13.5"/>
    <row r="1717" customFormat="1" ht="13.5"/>
    <row r="1718" customFormat="1" ht="13.5"/>
    <row r="1719" customFormat="1" ht="13.5"/>
    <row r="1720" customFormat="1" ht="13.5"/>
    <row r="1721" customFormat="1" ht="13.5"/>
    <row r="1722" customFormat="1" ht="13.5"/>
    <row r="1723" customFormat="1" ht="13.5"/>
    <row r="1724" customFormat="1" ht="13.5"/>
    <row r="1725" customFormat="1" ht="13.5"/>
    <row r="1726" customFormat="1" ht="13.5"/>
    <row r="1727" customFormat="1" ht="13.5"/>
    <row r="1728" customFormat="1" ht="13.5"/>
    <row r="1729" customFormat="1" ht="13.5"/>
    <row r="1730" customFormat="1" ht="13.5"/>
    <row r="1731" customFormat="1" ht="13.5"/>
    <row r="1732" customFormat="1" ht="13.5"/>
    <row r="1733" customFormat="1" ht="13.5"/>
    <row r="1734" customFormat="1" ht="13.5"/>
    <row r="1735" customFormat="1" ht="13.5"/>
    <row r="1736" customFormat="1" ht="13.5"/>
    <row r="1737" customFormat="1" ht="13.5"/>
    <row r="1738" customFormat="1" ht="13.5"/>
    <row r="1739" customFormat="1" ht="13.5"/>
    <row r="1740" customFormat="1" ht="13.5"/>
    <row r="1741" customFormat="1" ht="13.5"/>
    <row r="1742" customFormat="1" ht="13.5"/>
    <row r="1743" customFormat="1" ht="13.5"/>
    <row r="1744" customFormat="1" ht="13.5"/>
    <row r="1745" customFormat="1" ht="13.5"/>
    <row r="1746" customFormat="1" ht="13.5"/>
    <row r="1747" customFormat="1" ht="13.5"/>
    <row r="1748" customFormat="1" ht="13.5"/>
    <row r="1749" customFormat="1" ht="13.5"/>
    <row r="1750" customFormat="1" ht="13.5"/>
    <row r="1751" customFormat="1" ht="13.5"/>
    <row r="1752" customFormat="1" ht="13.5"/>
    <row r="1753" customFormat="1" ht="13.5"/>
    <row r="1754" customFormat="1" ht="13.5"/>
    <row r="1755" customFormat="1" ht="13.5"/>
    <row r="1756" customFormat="1" ht="13.5"/>
    <row r="1757" customFormat="1" ht="13.5"/>
    <row r="1758" customFormat="1" ht="13.5"/>
    <row r="1759" customFormat="1" ht="13.5"/>
    <row r="1760" customFormat="1" ht="13.5"/>
    <row r="1761" customFormat="1" ht="13.5"/>
    <row r="1762" customFormat="1" ht="13.5"/>
    <row r="1763" customFormat="1" ht="13.5"/>
    <row r="1764" customFormat="1" ht="13.5"/>
    <row r="1765" customFormat="1" ht="13.5"/>
    <row r="1766" customFormat="1" ht="13.5"/>
    <row r="1767" customFormat="1" ht="13.5"/>
    <row r="1768" customFormat="1" ht="13.5"/>
    <row r="1769" customFormat="1" ht="13.5"/>
    <row r="1770" customFormat="1" ht="13.5"/>
    <row r="1771" customFormat="1" ht="13.5"/>
    <row r="1772" customFormat="1" ht="13.5"/>
    <row r="1773" customFormat="1" ht="13.5"/>
    <row r="1774" customFormat="1" ht="13.5"/>
    <row r="1775" customFormat="1" ht="13.5"/>
    <row r="1776" customFormat="1" ht="13.5"/>
    <row r="1777" customFormat="1" ht="13.5"/>
    <row r="1778" customFormat="1" ht="13.5"/>
    <row r="1779" customFormat="1" ht="13.5"/>
    <row r="1780" customFormat="1" ht="13.5"/>
    <row r="1781" customFormat="1" ht="13.5"/>
    <row r="1782" customFormat="1" ht="13.5"/>
    <row r="1783" customFormat="1" ht="13.5"/>
    <row r="1784" customFormat="1" ht="13.5"/>
    <row r="1785" customFormat="1" ht="13.5"/>
    <row r="1786" customFormat="1" ht="13.5"/>
    <row r="1787" customFormat="1" ht="13.5"/>
    <row r="1788" customFormat="1" ht="13.5"/>
    <row r="1789" customFormat="1" ht="13.5"/>
    <row r="1790" customFormat="1" ht="13.5"/>
    <row r="1791" customFormat="1" ht="13.5"/>
    <row r="1792" customFormat="1" ht="13.5"/>
    <row r="1793" customFormat="1" ht="13.5"/>
    <row r="1794" customFormat="1" ht="13.5"/>
    <row r="1795" customFormat="1" ht="13.5"/>
    <row r="1796" customFormat="1" ht="13.5"/>
    <row r="1797" customFormat="1" ht="13.5"/>
    <row r="1798" customFormat="1" ht="13.5"/>
    <row r="1799" customFormat="1" ht="13.5"/>
    <row r="1800" customFormat="1" ht="13.5"/>
    <row r="1801" customFormat="1" ht="13.5"/>
    <row r="1802" customFormat="1" ht="13.5"/>
    <row r="1803" customFormat="1" ht="13.5"/>
    <row r="1804" customFormat="1" ht="13.5"/>
    <row r="1805" customFormat="1" ht="13.5"/>
    <row r="1806" customFormat="1" ht="13.5"/>
    <row r="1807" customFormat="1" ht="13.5"/>
    <row r="1808" customFormat="1" ht="13.5"/>
    <row r="1809" customFormat="1" ht="13.5"/>
    <row r="1810" customFormat="1" ht="13.5"/>
    <row r="1811" customFormat="1" ht="13.5"/>
    <row r="1812" customFormat="1" ht="13.5"/>
    <row r="1813" customFormat="1" ht="13.5"/>
    <row r="1814" customFormat="1" ht="13.5"/>
    <row r="1815" customFormat="1" ht="13.5"/>
    <row r="1816" customFormat="1" ht="13.5"/>
    <row r="1817" customFormat="1" ht="13.5"/>
    <row r="1818" customFormat="1" ht="13.5"/>
    <row r="1819" customFormat="1" ht="13.5"/>
    <row r="1820" customFormat="1" ht="13.5"/>
    <row r="1821" customFormat="1" ht="13.5"/>
    <row r="1822" customFormat="1" ht="13.5"/>
    <row r="1823" customFormat="1" ht="13.5"/>
    <row r="1824" customFormat="1" ht="13.5"/>
    <row r="1825" customFormat="1" ht="13.5"/>
    <row r="1826" customFormat="1" ht="13.5"/>
    <row r="1827" customFormat="1" ht="13.5"/>
    <row r="1828" customFormat="1" ht="13.5"/>
    <row r="1829" customFormat="1" ht="13.5"/>
    <row r="1830" customFormat="1" ht="13.5"/>
    <row r="1831" customFormat="1" ht="13.5"/>
    <row r="1832" customFormat="1" ht="13.5"/>
    <row r="1833" customFormat="1" ht="13.5"/>
    <row r="1834" customFormat="1" ht="13.5"/>
    <row r="1835" customFormat="1" ht="13.5"/>
    <row r="1836" customFormat="1" ht="13.5"/>
    <row r="1837" customFormat="1" ht="13.5"/>
    <row r="1838" customFormat="1" ht="13.5"/>
    <row r="1839" customFormat="1" ht="13.5"/>
    <row r="1840" customFormat="1" ht="13.5"/>
    <row r="1841" customFormat="1" ht="13.5"/>
    <row r="1842" customFormat="1" ht="13.5"/>
    <row r="1843" customFormat="1" ht="13.5"/>
    <row r="1844" customFormat="1" ht="13.5"/>
    <row r="1845" customFormat="1" ht="13.5"/>
    <row r="1846" customFormat="1" ht="13.5"/>
    <row r="1847" customFormat="1" ht="13.5"/>
    <row r="1848" customFormat="1" ht="13.5"/>
    <row r="1849" customFormat="1" ht="13.5"/>
    <row r="1850" customFormat="1" ht="13.5"/>
    <row r="1851" customFormat="1" ht="13.5"/>
    <row r="1852" customFormat="1" ht="13.5"/>
    <row r="1853" customFormat="1" ht="13.5"/>
    <row r="1854" customFormat="1" ht="13.5"/>
    <row r="1855" customFormat="1" ht="13.5"/>
    <row r="1856" customFormat="1" ht="13.5"/>
    <row r="1857" customFormat="1" ht="13.5"/>
    <row r="1858" customFormat="1" ht="13.5"/>
    <row r="1859" customFormat="1" ht="13.5"/>
    <row r="1860" customFormat="1" ht="13.5"/>
    <row r="1861" customFormat="1" ht="13.5"/>
    <row r="1862" customFormat="1" ht="13.5"/>
    <row r="1863" customFormat="1" ht="13.5"/>
    <row r="1864" customFormat="1" ht="13.5"/>
    <row r="1865" customFormat="1" ht="13.5"/>
    <row r="1866" customFormat="1" ht="13.5"/>
    <row r="1867" customFormat="1" ht="13.5"/>
    <row r="1868" customFormat="1" ht="13.5"/>
    <row r="1869" customFormat="1" ht="13.5"/>
    <row r="1870" customFormat="1" ht="13.5"/>
    <row r="1871" customFormat="1" ht="13.5"/>
    <row r="1872" customFormat="1" ht="13.5"/>
    <row r="1873" customFormat="1" ht="13.5"/>
    <row r="1874" customFormat="1" ht="13.5"/>
    <row r="1875" customFormat="1" ht="13.5"/>
    <row r="1876" customFormat="1" ht="13.5"/>
    <row r="1877" customFormat="1" ht="13.5"/>
    <row r="1878" customFormat="1" ht="13.5"/>
    <row r="1879" customFormat="1" ht="13.5"/>
    <row r="1880" customFormat="1" ht="13.5"/>
    <row r="1881" customFormat="1" ht="13.5"/>
    <row r="1882" customFormat="1" ht="13.5"/>
    <row r="1883" customFormat="1" ht="13.5"/>
    <row r="1884" customFormat="1" ht="13.5"/>
    <row r="1885" customFormat="1" ht="13.5"/>
    <row r="1886" customFormat="1" ht="13.5"/>
    <row r="1887" customFormat="1" ht="13.5"/>
    <row r="1888" customFormat="1" ht="13.5"/>
    <row r="1889" customFormat="1" ht="13.5"/>
    <row r="1890" customFormat="1" ht="13.5"/>
    <row r="1891" customFormat="1" ht="13.5"/>
    <row r="1892" customFormat="1" ht="13.5"/>
    <row r="1893" customFormat="1" ht="13.5"/>
    <row r="1894" customFormat="1" ht="13.5"/>
    <row r="1895" customFormat="1" ht="13.5"/>
    <row r="1896" customFormat="1" ht="13.5"/>
    <row r="1897" customFormat="1" ht="13.5"/>
    <row r="1898" customFormat="1" ht="13.5"/>
    <row r="1899" customFormat="1" ht="13.5"/>
    <row r="1900" customFormat="1" ht="13.5"/>
    <row r="1901" customFormat="1" ht="13.5"/>
    <row r="1902" customFormat="1" ht="13.5"/>
    <row r="1903" customFormat="1" ht="13.5"/>
    <row r="1904" customFormat="1" ht="13.5"/>
    <row r="1905" customFormat="1" ht="13.5"/>
    <row r="1906" customFormat="1" ht="13.5"/>
    <row r="1907" customFormat="1" ht="13.5"/>
    <row r="1908" customFormat="1" ht="13.5"/>
    <row r="1909" customFormat="1" ht="13.5"/>
    <row r="1910" customFormat="1" ht="13.5"/>
    <row r="1911" customFormat="1" ht="13.5"/>
    <row r="1912" customFormat="1" ht="13.5"/>
    <row r="1913" customFormat="1" ht="13.5"/>
    <row r="1914" customFormat="1" ht="13.5"/>
    <row r="1915" customFormat="1" ht="13.5"/>
    <row r="1916" customFormat="1" ht="13.5"/>
    <row r="1917" customFormat="1" ht="13.5"/>
    <row r="1918" customFormat="1" ht="13.5"/>
    <row r="1919" customFormat="1" ht="13.5"/>
    <row r="1920" customFormat="1" ht="13.5"/>
    <row r="1921" customFormat="1" ht="13.5"/>
    <row r="1922" customFormat="1" ht="13.5"/>
    <row r="1923" customFormat="1" ht="13.5"/>
    <row r="1924" customFormat="1" ht="13.5"/>
    <row r="1925" customFormat="1" ht="13.5"/>
    <row r="1926" customFormat="1" ht="13.5"/>
    <row r="1927" customFormat="1" ht="13.5"/>
    <row r="1928" customFormat="1" ht="13.5"/>
    <row r="1929" customFormat="1" ht="13.5"/>
    <row r="1930" customFormat="1" ht="13.5"/>
    <row r="1931" customFormat="1" ht="13.5"/>
    <row r="1932" customFormat="1" ht="13.5"/>
    <row r="1933" customFormat="1" ht="13.5"/>
    <row r="1934" customFormat="1" ht="13.5"/>
    <row r="1935" customFormat="1" ht="13.5"/>
    <row r="1936" customFormat="1" ht="13.5"/>
    <row r="1937" customFormat="1" ht="13.5"/>
    <row r="1938" customFormat="1" ht="13.5"/>
    <row r="1939" customFormat="1" ht="13.5"/>
    <row r="1940" customFormat="1" ht="13.5"/>
    <row r="1941" customFormat="1" ht="13.5"/>
    <row r="1942" customFormat="1" ht="13.5"/>
    <row r="1943" customFormat="1" ht="13.5"/>
    <row r="1944" customFormat="1" ht="13.5"/>
    <row r="1945" customFormat="1" ht="13.5"/>
    <row r="1946" customFormat="1" ht="13.5"/>
    <row r="1947" customFormat="1" ht="13.5"/>
    <row r="1948" customFormat="1" ht="13.5"/>
    <row r="1949" customFormat="1" ht="13.5"/>
    <row r="1950" customFormat="1" ht="13.5"/>
    <row r="1951" customFormat="1" ht="13.5"/>
    <row r="1952" customFormat="1" ht="13.5"/>
    <row r="1953" customFormat="1" ht="13.5"/>
    <row r="1954" customFormat="1" ht="13.5"/>
    <row r="1955" customFormat="1" ht="13.5"/>
    <row r="1956" customFormat="1" ht="13.5"/>
    <row r="1957" customFormat="1" ht="13.5"/>
    <row r="1958" customFormat="1" ht="13.5"/>
    <row r="1959" customFormat="1" ht="13.5"/>
    <row r="1960" customFormat="1" ht="13.5"/>
    <row r="1961" customFormat="1" ht="13.5"/>
    <row r="1962" customFormat="1" ht="13.5"/>
    <row r="1963" customFormat="1" ht="13.5"/>
    <row r="1964" customFormat="1" ht="13.5"/>
    <row r="1965" customFormat="1" ht="13.5"/>
    <row r="1966" customFormat="1" ht="13.5"/>
    <row r="1967" customFormat="1" ht="13.5"/>
    <row r="1968" customFormat="1" ht="13.5"/>
    <row r="1969" customFormat="1" ht="13.5"/>
    <row r="1970" customFormat="1" ht="13.5"/>
    <row r="1971" customFormat="1" ht="13.5"/>
    <row r="1972" customFormat="1" ht="13.5"/>
    <row r="1973" customFormat="1" ht="13.5"/>
    <row r="1974" customFormat="1" ht="13.5"/>
    <row r="1975" customFormat="1" ht="13.5"/>
    <row r="1976" customFormat="1" ht="13.5"/>
    <row r="1977" customFormat="1" ht="13.5"/>
    <row r="1978" customFormat="1" ht="13.5"/>
    <row r="1979" customFormat="1" ht="13.5"/>
    <row r="1980" customFormat="1" ht="13.5"/>
    <row r="1981" customFormat="1" ht="13.5"/>
    <row r="1982" customFormat="1" ht="13.5"/>
    <row r="1983" customFormat="1" ht="13.5"/>
    <row r="1984" customFormat="1" ht="13.5"/>
    <row r="1985" customFormat="1" ht="13.5"/>
    <row r="1986" customFormat="1" ht="13.5"/>
    <row r="1987" customFormat="1" ht="13.5"/>
    <row r="1988" customFormat="1" ht="13.5"/>
    <row r="1989" customFormat="1" ht="13.5"/>
    <row r="1990" customFormat="1" ht="13.5"/>
    <row r="1991" customFormat="1" ht="13.5"/>
    <row r="1992" customFormat="1" ht="13.5"/>
    <row r="1993" customFormat="1" ht="13.5"/>
    <row r="1994" customFormat="1" ht="13.5"/>
    <row r="1995" customFormat="1" ht="13.5"/>
    <row r="1996" customFormat="1" ht="13.5"/>
    <row r="1997" customFormat="1" ht="13.5"/>
    <row r="1998" customFormat="1" ht="13.5"/>
    <row r="1999" customFormat="1" ht="13.5"/>
    <row r="2000" customFormat="1" ht="13.5"/>
    <row r="2001" customFormat="1" ht="13.5"/>
    <row r="2002" customFormat="1" ht="13.5"/>
    <row r="2003" customFormat="1" ht="13.5"/>
    <row r="2004" customFormat="1" ht="13.5"/>
    <row r="2005" customFormat="1" ht="13.5"/>
    <row r="2006" customFormat="1" ht="13.5"/>
    <row r="2007" customFormat="1" ht="13.5"/>
    <row r="2008" customFormat="1" ht="13.5"/>
    <row r="2009" customFormat="1" ht="13.5"/>
    <row r="2010" customFormat="1" ht="13.5"/>
    <row r="2011" customFormat="1" ht="13.5"/>
    <row r="2012" customFormat="1" ht="13.5"/>
    <row r="2013" customFormat="1" ht="13.5"/>
    <row r="2014" customFormat="1" ht="13.5"/>
    <row r="2015" customFormat="1" ht="13.5"/>
    <row r="2016" customFormat="1" ht="13.5"/>
    <row r="2017" customFormat="1" ht="13.5"/>
    <row r="2018" customFormat="1" ht="13.5"/>
    <row r="2019" customFormat="1" ht="13.5"/>
    <row r="2020" customFormat="1" ht="13.5"/>
    <row r="2021" customFormat="1" ht="13.5"/>
    <row r="2022" customFormat="1" ht="13.5"/>
    <row r="2023" customFormat="1" ht="13.5"/>
    <row r="2024" customFormat="1" ht="13.5"/>
    <row r="2025" customFormat="1" ht="13.5"/>
    <row r="2026" customFormat="1" ht="13.5"/>
    <row r="2027" customFormat="1" ht="13.5"/>
    <row r="2028" customFormat="1" ht="13.5"/>
    <row r="2029" customFormat="1" ht="13.5"/>
    <row r="2030" customFormat="1" ht="13.5"/>
    <row r="2031" customFormat="1" ht="13.5"/>
    <row r="2032" customFormat="1" ht="13.5"/>
    <row r="2033" customFormat="1" ht="13.5"/>
    <row r="2034" customFormat="1" ht="13.5"/>
    <row r="2035" customFormat="1" ht="13.5"/>
    <row r="2036" customFormat="1" ht="13.5"/>
    <row r="2037" customFormat="1" ht="13.5"/>
    <row r="2038" customFormat="1" ht="13.5"/>
    <row r="2039" customFormat="1" ht="13.5"/>
    <row r="2040" customFormat="1" ht="13.5"/>
    <row r="2041" customFormat="1" ht="13.5"/>
    <row r="2042" customFormat="1" ht="13.5"/>
    <row r="2043" customFormat="1" ht="13.5"/>
    <row r="2044" customFormat="1" ht="13.5"/>
    <row r="2045" customFormat="1" ht="13.5"/>
    <row r="2046" customFormat="1" ht="13.5"/>
    <row r="2047" customFormat="1" ht="13.5"/>
    <row r="2048" customFormat="1" ht="13.5"/>
    <row r="2049" customFormat="1" ht="13.5"/>
    <row r="2050" customFormat="1" ht="13.5"/>
    <row r="2051" customFormat="1" ht="13.5"/>
    <row r="2052" customFormat="1" ht="13.5"/>
    <row r="2053" customFormat="1" ht="13.5"/>
    <row r="2054" customFormat="1" ht="13.5"/>
    <row r="2055" customFormat="1" ht="13.5"/>
    <row r="2056" customFormat="1" ht="13.5"/>
    <row r="2057" customFormat="1" ht="13.5"/>
    <row r="2058" customFormat="1" ht="13.5"/>
    <row r="2059" customFormat="1" ht="13.5"/>
    <row r="2060" customFormat="1" ht="13.5"/>
    <row r="2061" customFormat="1" ht="13.5"/>
    <row r="2062" customFormat="1" ht="13.5"/>
    <row r="2063" customFormat="1" ht="13.5"/>
    <row r="2064" customFormat="1" ht="13.5"/>
    <row r="2065" customFormat="1" ht="13.5"/>
    <row r="2066" customFormat="1" ht="13.5"/>
    <row r="2067" customFormat="1" ht="13.5"/>
    <row r="2068" customFormat="1" ht="13.5"/>
    <row r="2069" customFormat="1" ht="13.5"/>
    <row r="2070" customFormat="1" ht="13.5"/>
    <row r="2071" customFormat="1" ht="13.5"/>
    <row r="2072" customFormat="1" ht="13.5"/>
    <row r="2073" customFormat="1" ht="13.5"/>
    <row r="2074" customFormat="1" ht="13.5"/>
    <row r="2075" customFormat="1" ht="13.5"/>
    <row r="2076" customFormat="1" ht="13.5"/>
    <row r="2077" customFormat="1" ht="13.5"/>
    <row r="2078" customFormat="1" ht="13.5"/>
    <row r="2079" customFormat="1" ht="13.5"/>
    <row r="2080" customFormat="1" ht="13.5"/>
    <row r="2081" customFormat="1" ht="13.5"/>
    <row r="2082" customFormat="1" ht="13.5"/>
    <row r="2083" customFormat="1" ht="13.5"/>
    <row r="2084" customFormat="1" ht="13.5"/>
    <row r="2085" customFormat="1" ht="13.5"/>
    <row r="2086" customFormat="1" ht="13.5"/>
    <row r="2087" customFormat="1" ht="13.5"/>
    <row r="2088" customFormat="1" ht="13.5"/>
    <row r="2089" customFormat="1" ht="13.5"/>
    <row r="2090" customFormat="1" ht="13.5"/>
    <row r="2091" customFormat="1" ht="13.5"/>
    <row r="2092" customFormat="1" ht="13.5"/>
    <row r="2093" customFormat="1" ht="13.5"/>
    <row r="2094" customFormat="1" ht="13.5"/>
    <row r="2095" customFormat="1" ht="13.5"/>
    <row r="2096" customFormat="1" ht="13.5"/>
    <row r="2097" customFormat="1" ht="13.5"/>
    <row r="2098" customFormat="1" ht="13.5"/>
    <row r="2099" customFormat="1" ht="13.5"/>
    <row r="2100" customFormat="1" ht="13.5"/>
    <row r="2101" customFormat="1" ht="13.5"/>
    <row r="2102" customFormat="1" ht="13.5"/>
    <row r="2103" customFormat="1" ht="13.5"/>
    <row r="2104" customFormat="1" ht="13.5"/>
    <row r="2105" customFormat="1" ht="13.5"/>
    <row r="2106" customFormat="1" ht="13.5"/>
    <row r="2107" customFormat="1" ht="13.5"/>
    <row r="2108" customFormat="1" ht="13.5"/>
    <row r="2109" customFormat="1" ht="13.5"/>
    <row r="2110" customFormat="1" ht="13.5"/>
    <row r="2111" customFormat="1" ht="13.5"/>
    <row r="2112" customFormat="1" ht="13.5"/>
    <row r="2113" customFormat="1" ht="13.5"/>
    <row r="2114" customFormat="1" ht="13.5"/>
    <row r="2115" customFormat="1" ht="13.5"/>
    <row r="2116" customFormat="1" ht="13.5"/>
    <row r="2117" customFormat="1" ht="13.5"/>
    <row r="2118" customFormat="1" ht="13.5"/>
    <row r="2119" customFormat="1" ht="13.5"/>
    <row r="2120" customFormat="1" ht="13.5"/>
    <row r="2121" customFormat="1" ht="13.5"/>
    <row r="2122" customFormat="1" ht="13.5"/>
    <row r="2123" customFormat="1" ht="13.5"/>
    <row r="2124" customFormat="1" ht="13.5"/>
    <row r="2125" customFormat="1" ht="13.5"/>
    <row r="2126" customFormat="1" ht="13.5"/>
    <row r="2127" customFormat="1" ht="13.5"/>
    <row r="2128" customFormat="1" ht="13.5"/>
    <row r="2129" customFormat="1" ht="13.5"/>
    <row r="2130" customFormat="1" ht="13.5"/>
    <row r="2131" customFormat="1" ht="13.5"/>
    <row r="2132" customFormat="1" ht="13.5"/>
    <row r="2133" customFormat="1" ht="13.5"/>
    <row r="2134" customFormat="1" ht="13.5"/>
    <row r="2135" customFormat="1" ht="13.5"/>
    <row r="2136" customFormat="1" ht="13.5"/>
    <row r="2137" customFormat="1" ht="13.5"/>
    <row r="2138" customFormat="1" ht="13.5"/>
    <row r="2139" customFormat="1" ht="13.5"/>
    <row r="2140" customFormat="1" ht="13.5"/>
    <row r="2141" customFormat="1" ht="13.5"/>
    <row r="2142" customFormat="1" ht="13.5"/>
    <row r="2143" customFormat="1" ht="13.5"/>
    <row r="2144" customFormat="1" ht="13.5"/>
    <row r="2145" customFormat="1" ht="13.5"/>
    <row r="2146" customFormat="1" ht="13.5"/>
    <row r="2147" customFormat="1" ht="13.5"/>
    <row r="2148" customFormat="1" ht="13.5"/>
    <row r="2149" customFormat="1" ht="13.5"/>
    <row r="2150" customFormat="1" ht="13.5"/>
    <row r="2151" customFormat="1" ht="13.5"/>
    <row r="2152" customFormat="1" ht="13.5"/>
    <row r="2153" customFormat="1" ht="13.5"/>
    <row r="2154" customFormat="1" ht="13.5"/>
    <row r="2155" customFormat="1" ht="13.5"/>
    <row r="2156" customFormat="1" ht="13.5"/>
    <row r="2157" customFormat="1" ht="13.5"/>
    <row r="2158" customFormat="1" ht="13.5"/>
    <row r="2159" customFormat="1" ht="13.5"/>
    <row r="2160" customFormat="1" ht="13.5"/>
    <row r="2161" customFormat="1" ht="13.5"/>
    <row r="2162" customFormat="1" ht="13.5"/>
    <row r="2163" customFormat="1" ht="13.5"/>
    <row r="2164" customFormat="1" ht="13.5"/>
    <row r="2165" customFormat="1" ht="13.5"/>
    <row r="2166" customFormat="1" ht="13.5"/>
    <row r="2167" customFormat="1" ht="13.5"/>
    <row r="2168" customFormat="1" ht="13.5"/>
    <row r="2169" customFormat="1" ht="13.5"/>
    <row r="2170" customFormat="1" ht="13.5"/>
    <row r="2171" customFormat="1" ht="13.5"/>
    <row r="2172" customFormat="1" ht="13.5"/>
    <row r="2173" customFormat="1" ht="13.5"/>
    <row r="2174" customFormat="1" ht="13.5"/>
    <row r="2175" customFormat="1" ht="13.5"/>
    <row r="2176" customFormat="1" ht="13.5"/>
    <row r="2177" customFormat="1" ht="13.5"/>
    <row r="2178" customFormat="1" ht="13.5"/>
    <row r="2179" customFormat="1" ht="13.5"/>
    <row r="2180" customFormat="1" ht="13.5"/>
    <row r="2181" customFormat="1" ht="13.5"/>
    <row r="2182" customFormat="1" ht="13.5"/>
    <row r="2183" customFormat="1" ht="13.5"/>
    <row r="2184" customFormat="1" ht="13.5"/>
    <row r="2185" customFormat="1" ht="13.5"/>
    <row r="2186" customFormat="1" ht="13.5"/>
    <row r="2187" customFormat="1" ht="13.5"/>
    <row r="2188" customFormat="1" ht="13.5"/>
    <row r="2189" customFormat="1" ht="13.5"/>
    <row r="2190" customFormat="1" ht="13.5"/>
    <row r="2191" customFormat="1" ht="13.5"/>
    <row r="2192" customFormat="1" ht="13.5"/>
    <row r="2193" customFormat="1" ht="13.5"/>
    <row r="2194" customFormat="1" ht="13.5"/>
    <row r="2195" customFormat="1" ht="13.5"/>
    <row r="2196" customFormat="1" ht="13.5"/>
    <row r="2197" customFormat="1" ht="13.5"/>
    <row r="2198" customFormat="1" ht="13.5"/>
    <row r="2199" customFormat="1" ht="13.5"/>
    <row r="2200" customFormat="1" ht="13.5"/>
    <row r="2201" customFormat="1" ht="13.5"/>
    <row r="2202" customFormat="1" ht="13.5"/>
    <row r="2203" customFormat="1" ht="13.5"/>
    <row r="2204" customFormat="1" ht="13.5"/>
    <row r="2205" customFormat="1" ht="13.5"/>
    <row r="2206" customFormat="1" ht="13.5"/>
    <row r="2207" customFormat="1" ht="13.5"/>
    <row r="2208" customFormat="1" ht="13.5"/>
    <row r="2209" customFormat="1" ht="13.5"/>
    <row r="2210" customFormat="1" ht="13.5"/>
    <row r="2211" customFormat="1" ht="13.5"/>
    <row r="2212" customFormat="1" ht="13.5"/>
    <row r="2213" customFormat="1" ht="13.5"/>
    <row r="2214" customFormat="1" ht="13.5"/>
    <row r="2215" customFormat="1" ht="13.5"/>
    <row r="2216" customFormat="1" ht="13.5"/>
    <row r="2217" customFormat="1" ht="13.5"/>
    <row r="2218" customFormat="1" ht="13.5"/>
    <row r="2219" customFormat="1" ht="13.5"/>
    <row r="2220" customFormat="1" ht="13.5"/>
    <row r="2221" customFormat="1" ht="13.5"/>
    <row r="2222" customFormat="1" ht="13.5"/>
    <row r="2223" customFormat="1" ht="13.5"/>
    <row r="2224" customFormat="1" ht="13.5"/>
    <row r="2225" customFormat="1" ht="13.5"/>
    <row r="2226" customFormat="1" ht="13.5"/>
    <row r="2227" customFormat="1" ht="13.5"/>
    <row r="2228" customFormat="1" ht="13.5"/>
    <row r="2229" customFormat="1" ht="13.5"/>
    <row r="2230" customFormat="1" ht="13.5"/>
    <row r="2231" customFormat="1" ht="13.5"/>
    <row r="2232" customFormat="1" ht="13.5"/>
    <row r="2233" customFormat="1" ht="13.5"/>
    <row r="2234" customFormat="1" ht="13.5"/>
    <row r="2235" customFormat="1" ht="13.5"/>
    <row r="2236" customFormat="1" ht="13.5"/>
    <row r="2237" customFormat="1" ht="13.5"/>
    <row r="2238" customFormat="1" ht="13.5"/>
    <row r="2239" customFormat="1" ht="13.5"/>
    <row r="2240" customFormat="1" ht="13.5"/>
    <row r="2241" customFormat="1" ht="13.5"/>
    <row r="2242" customFormat="1" ht="13.5"/>
    <row r="2243" customFormat="1" ht="13.5"/>
    <row r="2244" customFormat="1" ht="13.5"/>
    <row r="2245" customFormat="1" ht="13.5"/>
    <row r="2246" customFormat="1" ht="13.5"/>
    <row r="2247" customFormat="1" ht="13.5"/>
    <row r="2248" customFormat="1" ht="13.5"/>
    <row r="2249" customFormat="1" ht="13.5"/>
    <row r="2250" customFormat="1" ht="13.5"/>
    <row r="2251" customFormat="1" ht="13.5"/>
    <row r="2252" customFormat="1" ht="13.5"/>
    <row r="2253" customFormat="1" ht="13.5"/>
    <row r="2254" customFormat="1" ht="13.5"/>
    <row r="2255" customFormat="1" ht="13.5"/>
    <row r="2256" customFormat="1" ht="13.5"/>
    <row r="2257" customFormat="1" ht="13.5"/>
    <row r="2258" customFormat="1" ht="13.5"/>
    <row r="2259" customFormat="1" ht="13.5"/>
    <row r="2260" customFormat="1" ht="13.5"/>
    <row r="2261" customFormat="1" ht="13.5"/>
    <row r="2262" customFormat="1" ht="13.5"/>
    <row r="2263" customFormat="1" ht="13.5"/>
    <row r="2264" customFormat="1" ht="13.5"/>
    <row r="2265" customFormat="1" ht="13.5"/>
    <row r="2266" customFormat="1" ht="13.5"/>
    <row r="2267" customFormat="1" ht="13.5"/>
    <row r="2268" customFormat="1" ht="13.5"/>
    <row r="2269" customFormat="1" ht="13.5"/>
    <row r="2270" customFormat="1" ht="13.5"/>
    <row r="2271" customFormat="1" ht="13.5"/>
    <row r="2272" customFormat="1" ht="13.5"/>
    <row r="2273" customFormat="1" ht="13.5"/>
    <row r="2274" customFormat="1" ht="13.5"/>
    <row r="2275" customFormat="1" ht="13.5"/>
    <row r="2276" customFormat="1" ht="13.5"/>
    <row r="2277" customFormat="1" ht="13.5"/>
    <row r="2278" customFormat="1" ht="13.5"/>
    <row r="2279" customFormat="1" ht="13.5"/>
    <row r="2280" customFormat="1" ht="13.5"/>
    <row r="2281" customFormat="1" ht="13.5"/>
    <row r="2282" customFormat="1" ht="13.5"/>
    <row r="2283" customFormat="1" ht="13.5"/>
    <row r="2284" customFormat="1" ht="13.5"/>
    <row r="2285" customFormat="1" ht="13.5"/>
    <row r="2286" customFormat="1" ht="13.5"/>
    <row r="2287" customFormat="1" ht="13.5"/>
    <row r="2288" customFormat="1" ht="13.5"/>
    <row r="2289" customFormat="1" ht="13.5"/>
    <row r="2290" customFormat="1" ht="13.5"/>
    <row r="2291" customFormat="1" ht="13.5"/>
    <row r="2292" customFormat="1" ht="13.5"/>
    <row r="2293" customFormat="1" ht="13.5"/>
    <row r="2294" customFormat="1" ht="13.5"/>
    <row r="2295" customFormat="1" ht="13.5"/>
    <row r="2296" customFormat="1" ht="13.5"/>
    <row r="2297" customFormat="1" ht="13.5"/>
    <row r="2298" customFormat="1" ht="13.5"/>
    <row r="2299" customFormat="1" ht="13.5"/>
    <row r="2300" customFormat="1" ht="13.5"/>
    <row r="2301" customFormat="1" ht="13.5"/>
    <row r="2302" customFormat="1" ht="13.5"/>
    <row r="2303" customFormat="1" ht="13.5"/>
    <row r="2304" customFormat="1" ht="13.5"/>
    <row r="2305" customFormat="1" ht="13.5"/>
    <row r="2306" customFormat="1" ht="13.5"/>
    <row r="2307" customFormat="1" ht="13.5"/>
    <row r="2308" customFormat="1" ht="13.5"/>
    <row r="2309" customFormat="1" ht="13.5"/>
    <row r="2310" customFormat="1" ht="13.5"/>
    <row r="2311" customFormat="1" ht="13.5"/>
    <row r="2312" customFormat="1" ht="13.5"/>
    <row r="2313" customFormat="1" ht="13.5"/>
    <row r="2314" customFormat="1" ht="13.5"/>
    <row r="2315" customFormat="1" ht="13.5"/>
    <row r="2316" customFormat="1" ht="13.5"/>
    <row r="2317" customFormat="1" ht="13.5"/>
    <row r="2318" customFormat="1" ht="13.5"/>
    <row r="2319" customFormat="1" ht="13.5"/>
    <row r="2320" customFormat="1" ht="13.5"/>
    <row r="2321" customFormat="1" ht="13.5"/>
    <row r="2322" customFormat="1" ht="13.5"/>
    <row r="2323" customFormat="1" ht="13.5"/>
    <row r="2324" customFormat="1" ht="13.5"/>
    <row r="2325" customFormat="1" ht="13.5"/>
    <row r="2326" customFormat="1" ht="13.5"/>
    <row r="2327" customFormat="1" ht="13.5"/>
    <row r="2328" customFormat="1" ht="13.5"/>
    <row r="2329" customFormat="1" ht="13.5"/>
    <row r="2330" customFormat="1" ht="13.5"/>
    <row r="2331" customFormat="1" ht="13.5"/>
    <row r="2332" customFormat="1" ht="13.5"/>
    <row r="2333" customFormat="1" ht="13.5"/>
    <row r="2334" customFormat="1" ht="13.5"/>
    <row r="2335" customFormat="1" ht="13.5"/>
    <row r="2336" customFormat="1" ht="13.5"/>
    <row r="2337" customFormat="1" ht="13.5"/>
    <row r="2338" customFormat="1" ht="13.5"/>
    <row r="2339" customFormat="1" ht="13.5"/>
    <row r="2340" customFormat="1" ht="13.5"/>
    <row r="2341" customFormat="1" ht="13.5"/>
    <row r="2342" customFormat="1" ht="13.5"/>
    <row r="2343" customFormat="1" ht="13.5"/>
    <row r="2344" customFormat="1" ht="13.5"/>
    <row r="2345" customFormat="1" ht="13.5"/>
    <row r="2346" customFormat="1" ht="13.5"/>
    <row r="2347" customFormat="1" ht="13.5"/>
    <row r="2348" customFormat="1" ht="13.5"/>
    <row r="2349" customFormat="1" ht="13.5"/>
    <row r="2350" customFormat="1" ht="13.5"/>
    <row r="2351" customFormat="1" ht="13.5"/>
    <row r="2352" customFormat="1" ht="13.5"/>
    <row r="2353" customFormat="1" ht="13.5"/>
    <row r="2354" customFormat="1" ht="13.5"/>
    <row r="2355" customFormat="1" ht="13.5"/>
    <row r="2356" customFormat="1" ht="13.5"/>
    <row r="2357" customFormat="1" ht="13.5"/>
    <row r="2358" customFormat="1" ht="13.5"/>
    <row r="2359" customFormat="1" ht="13.5"/>
    <row r="2360" customFormat="1" ht="13.5"/>
    <row r="2361" customFormat="1" ht="13.5"/>
    <row r="2362" customFormat="1" ht="13.5"/>
    <row r="2363" customFormat="1" ht="13.5"/>
    <row r="2364" customFormat="1" ht="13.5"/>
    <row r="2365" customFormat="1" ht="13.5"/>
    <row r="2366" customFormat="1" ht="13.5"/>
    <row r="2367" customFormat="1" ht="13.5"/>
    <row r="2368" customFormat="1" ht="13.5"/>
    <row r="2369" customFormat="1" ht="13.5"/>
    <row r="2370" customFormat="1" ht="13.5"/>
    <row r="2371" customFormat="1" ht="13.5"/>
    <row r="2372" customFormat="1" ht="13.5"/>
    <row r="2373" customFormat="1" ht="13.5"/>
    <row r="2374" customFormat="1" ht="13.5"/>
    <row r="2375" customFormat="1" ht="13.5"/>
    <row r="2376" customFormat="1" ht="13.5"/>
    <row r="2377" customFormat="1" ht="13.5"/>
    <row r="2378" customFormat="1" ht="13.5"/>
    <row r="2379" customFormat="1" ht="13.5"/>
    <row r="2380" customFormat="1" ht="13.5"/>
    <row r="2381" customFormat="1" ht="13.5"/>
    <row r="2382" customFormat="1" ht="13.5"/>
    <row r="2383" customFormat="1" ht="13.5"/>
    <row r="2384" customFormat="1" ht="13.5"/>
    <row r="2385" customFormat="1" ht="13.5"/>
    <row r="2386" customFormat="1" ht="13.5"/>
    <row r="2387" customFormat="1" ht="13.5"/>
    <row r="2388" customFormat="1" ht="13.5"/>
    <row r="2389" customFormat="1" ht="13.5"/>
    <row r="2390" customFormat="1" ht="13.5"/>
    <row r="2391" customFormat="1" ht="13.5"/>
    <row r="2392" customFormat="1" ht="13.5"/>
    <row r="2393" customFormat="1" ht="13.5"/>
    <row r="2394" customFormat="1" ht="13.5"/>
    <row r="2395" customFormat="1" ht="13.5"/>
    <row r="2396" customFormat="1" ht="13.5"/>
    <row r="2397" customFormat="1" ht="13.5"/>
    <row r="2398" customFormat="1" ht="13.5"/>
    <row r="2399" customFormat="1" ht="13.5"/>
    <row r="2400" customFormat="1" ht="13.5"/>
    <row r="2401" customFormat="1" ht="13.5"/>
    <row r="2402" customFormat="1" ht="13.5"/>
    <row r="2403" customFormat="1" ht="13.5"/>
    <row r="2404" customFormat="1" ht="13.5"/>
    <row r="2405" customFormat="1" ht="13.5"/>
    <row r="2406" customFormat="1" ht="13.5"/>
    <row r="2407" customFormat="1" ht="13.5"/>
    <row r="2408" customFormat="1" ht="13.5"/>
    <row r="2409" customFormat="1" ht="13.5"/>
    <row r="2410" customFormat="1" ht="13.5"/>
    <row r="2411" customFormat="1" ht="13.5"/>
    <row r="2412" customFormat="1" ht="13.5"/>
    <row r="2413" customFormat="1" ht="13.5"/>
    <row r="2414" customFormat="1" ht="13.5"/>
    <row r="2415" customFormat="1" ht="13.5"/>
    <row r="2416" customFormat="1" ht="13.5"/>
    <row r="2417" customFormat="1" ht="13.5"/>
    <row r="2418" customFormat="1" ht="13.5"/>
    <row r="2419" customFormat="1" ht="13.5"/>
    <row r="2420" customFormat="1" ht="13.5"/>
    <row r="2421" customFormat="1" ht="13.5"/>
    <row r="2422" customFormat="1" ht="13.5"/>
    <row r="2423" customFormat="1" ht="13.5"/>
    <row r="2424" customFormat="1" ht="13.5"/>
    <row r="2425" customFormat="1" ht="13.5"/>
    <row r="2426" customFormat="1" ht="13.5"/>
    <row r="2427" customFormat="1" ht="13.5"/>
    <row r="2428" customFormat="1" ht="13.5"/>
    <row r="2429" customFormat="1" ht="13.5"/>
    <row r="2430" customFormat="1" ht="13.5"/>
    <row r="2431" customFormat="1" ht="13.5"/>
    <row r="2432" customFormat="1" ht="13.5"/>
    <row r="2433" customFormat="1" ht="13.5"/>
    <row r="2434" customFormat="1" ht="13.5"/>
    <row r="2435" customFormat="1" ht="13.5"/>
    <row r="2436" customFormat="1" ht="13.5"/>
    <row r="2437" customFormat="1" ht="13.5"/>
    <row r="2438" customFormat="1" ht="13.5"/>
    <row r="2439" customFormat="1" ht="13.5"/>
    <row r="2440" customFormat="1" ht="13.5"/>
    <row r="2441" customFormat="1" ht="13.5"/>
    <row r="2442" customFormat="1" ht="13.5"/>
    <row r="2443" customFormat="1" ht="13.5"/>
    <row r="2444" customFormat="1" ht="13.5"/>
    <row r="2445" customFormat="1" ht="13.5"/>
    <row r="2446" customFormat="1" ht="13.5"/>
    <row r="2447" customFormat="1" ht="13.5"/>
    <row r="2448" customFormat="1" ht="13.5"/>
    <row r="2449" customFormat="1" ht="13.5"/>
    <row r="2450" customFormat="1" ht="13.5"/>
    <row r="2451" customFormat="1" ht="13.5"/>
    <row r="2452" customFormat="1" ht="13.5"/>
    <row r="2453" customFormat="1" ht="13.5"/>
    <row r="2454" customFormat="1" ht="13.5"/>
    <row r="2455" customFormat="1" ht="13.5"/>
    <row r="2456" customFormat="1" ht="13.5"/>
    <row r="2457" customFormat="1" ht="13.5"/>
    <row r="2458" customFormat="1" ht="13.5"/>
    <row r="2459" customFormat="1" ht="13.5"/>
    <row r="2460" customFormat="1" ht="13.5"/>
    <row r="2461" customFormat="1" ht="13.5"/>
    <row r="2462" customFormat="1" ht="13.5"/>
    <row r="2463" customFormat="1" ht="13.5"/>
    <row r="2464" customFormat="1" ht="13.5"/>
    <row r="2465" customFormat="1" ht="13.5"/>
    <row r="2466" customFormat="1" ht="13.5"/>
    <row r="2467" customFormat="1" ht="13.5"/>
    <row r="2468" customFormat="1" ht="13.5"/>
    <row r="2469" customFormat="1" ht="13.5"/>
    <row r="2470" customFormat="1" ht="13.5"/>
    <row r="2471" customFormat="1" ht="13.5"/>
    <row r="2472" customFormat="1" ht="13.5"/>
    <row r="2473" customFormat="1" ht="13.5"/>
    <row r="2474" customFormat="1" ht="13.5"/>
    <row r="2475" customFormat="1" ht="13.5"/>
    <row r="2476" customFormat="1" ht="13.5"/>
    <row r="2477" customFormat="1" ht="13.5"/>
    <row r="2478" customFormat="1" ht="13.5"/>
    <row r="2479" customFormat="1" ht="13.5"/>
    <row r="2480" customFormat="1" ht="13.5"/>
    <row r="2481" customFormat="1" ht="13.5"/>
    <row r="2482" customFormat="1" ht="13.5"/>
    <row r="2483" customFormat="1" ht="13.5"/>
    <row r="2484" customFormat="1" ht="13.5"/>
    <row r="2485" customFormat="1" ht="13.5"/>
    <row r="2486" customFormat="1" ht="13.5"/>
    <row r="2487" customFormat="1" ht="13.5"/>
    <row r="2488" customFormat="1" ht="13.5"/>
    <row r="2489" customFormat="1" ht="13.5"/>
    <row r="2490" customFormat="1" ht="13.5"/>
    <row r="2491" customFormat="1" ht="13.5"/>
    <row r="2492" customFormat="1" ht="13.5"/>
    <row r="2493" customFormat="1" ht="13.5"/>
    <row r="2494" customFormat="1" ht="13.5"/>
    <row r="2495" customFormat="1" ht="13.5"/>
    <row r="2496" customFormat="1" ht="13.5"/>
    <row r="2497" customFormat="1" ht="13.5"/>
    <row r="2498" customFormat="1" ht="13.5"/>
    <row r="2499" customFormat="1" ht="13.5"/>
    <row r="2500" customFormat="1" ht="13.5"/>
    <row r="2501" customFormat="1" ht="13.5"/>
    <row r="2502" customFormat="1" ht="13.5"/>
    <row r="2503" customFormat="1" ht="13.5"/>
    <row r="2504" customFormat="1" ht="13.5"/>
    <row r="2505" customFormat="1" ht="13.5"/>
    <row r="2506" customFormat="1" ht="13.5"/>
    <row r="2507" customFormat="1" ht="13.5"/>
    <row r="2508" customFormat="1" ht="13.5"/>
    <row r="2509" customFormat="1" ht="13.5"/>
    <row r="2510" customFormat="1" ht="13.5"/>
    <row r="2511" customFormat="1" ht="13.5"/>
    <row r="2512" customFormat="1" ht="13.5"/>
    <row r="2513" customFormat="1" ht="13.5"/>
    <row r="2514" customFormat="1" ht="13.5"/>
    <row r="2515" customFormat="1" ht="13.5"/>
    <row r="2516" customFormat="1" ht="13.5"/>
    <row r="2517" customFormat="1" ht="13.5"/>
    <row r="2518" customFormat="1" ht="13.5"/>
    <row r="2519" customFormat="1" ht="13.5"/>
    <row r="2520" customFormat="1" ht="13.5"/>
    <row r="2521" customFormat="1" ht="13.5"/>
    <row r="2522" customFormat="1" ht="13.5"/>
    <row r="2523" customFormat="1" ht="13.5"/>
    <row r="2524" customFormat="1" ht="13.5"/>
    <row r="2525" customFormat="1" ht="13.5"/>
    <row r="2526" customFormat="1" ht="13.5"/>
    <row r="2527" customFormat="1" ht="13.5"/>
    <row r="2528" customFormat="1" ht="13.5"/>
    <row r="2529" customFormat="1" ht="13.5"/>
    <row r="2530" customFormat="1" ht="13.5"/>
    <row r="2531" customFormat="1" ht="13.5"/>
    <row r="2532" customFormat="1" ht="13.5"/>
    <row r="2533" customFormat="1" ht="13.5"/>
    <row r="2534" customFormat="1" ht="13.5"/>
    <row r="2535" customFormat="1" ht="13.5"/>
    <row r="2536" customFormat="1" ht="13.5"/>
    <row r="2537" customFormat="1" ht="13.5"/>
    <row r="2538" customFormat="1" ht="13.5"/>
    <row r="2539" customFormat="1" ht="13.5"/>
    <row r="2540" customFormat="1" ht="13.5"/>
    <row r="2541" customFormat="1" ht="13.5"/>
    <row r="2542" customFormat="1" ht="13.5"/>
    <row r="2543" customFormat="1" ht="13.5"/>
    <row r="2544" customFormat="1" ht="13.5"/>
    <row r="2545" customFormat="1" ht="13.5"/>
    <row r="2546" customFormat="1" ht="13.5"/>
    <row r="2547" customFormat="1" ht="13.5"/>
    <row r="2548" customFormat="1" ht="13.5"/>
    <row r="2549" customFormat="1" ht="13.5"/>
    <row r="2550" customFormat="1" ht="13.5"/>
    <row r="2551" customFormat="1" ht="13.5"/>
    <row r="2552" customFormat="1" ht="13.5"/>
    <row r="2553" customFormat="1" ht="13.5"/>
    <row r="2554" customFormat="1" ht="13.5"/>
    <row r="2555" customFormat="1" ht="13.5"/>
    <row r="2556" customFormat="1" ht="13.5"/>
    <row r="2557" customFormat="1" ht="13.5"/>
    <row r="2558" customFormat="1" ht="13.5"/>
    <row r="2559" customFormat="1" ht="13.5"/>
    <row r="2560" customFormat="1" ht="13.5"/>
    <row r="2561" customFormat="1" ht="13.5"/>
    <row r="2562" customFormat="1" ht="13.5"/>
    <row r="2563" customFormat="1" ht="13.5"/>
    <row r="2564" customFormat="1" ht="13.5"/>
    <row r="2565" customFormat="1" ht="13.5"/>
    <row r="2566" customFormat="1" ht="13.5"/>
    <row r="2567" customFormat="1" ht="13.5"/>
    <row r="2568" customFormat="1" ht="13.5"/>
    <row r="2569" customFormat="1" ht="13.5"/>
    <row r="2570" customFormat="1" ht="13.5"/>
    <row r="2571" customFormat="1" ht="13.5"/>
    <row r="2572" customFormat="1" ht="13.5"/>
    <row r="2573" customFormat="1" ht="13.5"/>
    <row r="2574" customFormat="1" ht="13.5"/>
    <row r="2575" customFormat="1" ht="13.5"/>
    <row r="2576" customFormat="1" ht="13.5"/>
    <row r="2577" customFormat="1" ht="13.5"/>
    <row r="2578" customFormat="1" ht="13.5"/>
    <row r="2579" customFormat="1" ht="13.5"/>
    <row r="2580" customFormat="1" ht="13.5"/>
    <row r="2581" customFormat="1" ht="13.5"/>
    <row r="2582" customFormat="1" ht="13.5"/>
    <row r="2583" customFormat="1" ht="13.5"/>
    <row r="2584" customFormat="1" ht="13.5"/>
    <row r="2585" customFormat="1" ht="13.5"/>
    <row r="2586" customFormat="1" ht="13.5"/>
    <row r="2587" customFormat="1" ht="13.5"/>
    <row r="2588" customFormat="1" ht="13.5"/>
    <row r="2589" customFormat="1" ht="13.5"/>
    <row r="2590" customFormat="1" ht="13.5"/>
    <row r="2591" customFormat="1" ht="13.5"/>
    <row r="2592" customFormat="1" ht="13.5"/>
    <row r="2593" customFormat="1" ht="13.5"/>
    <row r="2594" customFormat="1" ht="13.5"/>
    <row r="2595" customFormat="1" ht="13.5"/>
    <row r="2596" customFormat="1" ht="13.5"/>
    <row r="2597" customFormat="1" ht="13.5"/>
    <row r="2598" customFormat="1" ht="13.5"/>
    <row r="2599" customFormat="1" ht="13.5"/>
    <row r="2600" customFormat="1" ht="13.5"/>
    <row r="2601" customFormat="1" ht="13.5"/>
    <row r="2602" customFormat="1" ht="13.5"/>
    <row r="2603" customFormat="1" ht="13.5"/>
    <row r="2604" customFormat="1" ht="13.5"/>
    <row r="2605" customFormat="1" ht="13.5"/>
    <row r="2606" customFormat="1" ht="13.5"/>
    <row r="2607" customFormat="1" ht="13.5"/>
    <row r="2608" customFormat="1" ht="13.5"/>
    <row r="2609" customFormat="1" ht="13.5"/>
    <row r="2610" customFormat="1" ht="13.5"/>
    <row r="2611" customFormat="1" ht="13.5"/>
    <row r="2612" customFormat="1" ht="13.5"/>
    <row r="2613" customFormat="1" ht="13.5"/>
    <row r="2614" customFormat="1" ht="13.5"/>
    <row r="2615" customFormat="1" ht="13.5"/>
    <row r="2616" customFormat="1" ht="13.5"/>
    <row r="2617" customFormat="1" ht="13.5"/>
    <row r="2618" customFormat="1" ht="13.5"/>
    <row r="2619" customFormat="1" ht="13.5"/>
    <row r="2620" customFormat="1" ht="13.5"/>
    <row r="2621" customFormat="1" ht="13.5"/>
    <row r="2622" customFormat="1" ht="13.5"/>
    <row r="2623" customFormat="1" ht="13.5"/>
    <row r="2624" customFormat="1" ht="13.5"/>
    <row r="2625" customFormat="1" ht="13.5"/>
    <row r="2626" customFormat="1" ht="13.5"/>
    <row r="2627" customFormat="1" ht="13.5"/>
    <row r="2628" customFormat="1" ht="13.5"/>
    <row r="2629" customFormat="1" ht="13.5"/>
    <row r="2630" customFormat="1" ht="13.5"/>
    <row r="2631" customFormat="1" ht="13.5"/>
    <row r="2632" customFormat="1" ht="13.5"/>
    <row r="2633" customFormat="1" ht="13.5"/>
    <row r="2634" customFormat="1" ht="13.5"/>
    <row r="2635" customFormat="1" ht="13.5"/>
    <row r="2636" customFormat="1" ht="13.5"/>
    <row r="2637" customFormat="1" ht="13.5"/>
    <row r="2638" customFormat="1" ht="13.5"/>
    <row r="2639" customFormat="1" ht="13.5"/>
    <row r="2640" customFormat="1" ht="13.5"/>
    <row r="2641" customFormat="1" ht="13.5"/>
    <row r="2642" customFormat="1" ht="13.5"/>
    <row r="2643" customFormat="1" ht="13.5"/>
    <row r="2644" customFormat="1" ht="13.5"/>
    <row r="2645" customFormat="1" ht="13.5"/>
    <row r="2646" customFormat="1" ht="13.5"/>
    <row r="2647" customFormat="1" ht="13.5"/>
    <row r="2648" customFormat="1" ht="13.5"/>
    <row r="2649" customFormat="1" ht="13.5"/>
    <row r="2650" customFormat="1" ht="13.5"/>
    <row r="2651" customFormat="1" ht="13.5"/>
    <row r="2652" customFormat="1" ht="13.5"/>
    <row r="2653" customFormat="1" ht="13.5"/>
    <row r="2654" customFormat="1" ht="13.5"/>
    <row r="2655" customFormat="1" ht="13.5"/>
    <row r="2656" customFormat="1" ht="13.5"/>
    <row r="2657" customFormat="1" ht="13.5"/>
    <row r="2658" customFormat="1" ht="13.5"/>
    <row r="2659" customFormat="1" ht="13.5"/>
    <row r="2660" customFormat="1" ht="13.5"/>
    <row r="2661" customFormat="1" ht="13.5"/>
    <row r="2662" customFormat="1" ht="13.5"/>
    <row r="2663" customFormat="1" ht="13.5"/>
    <row r="2664" customFormat="1" ht="13.5"/>
    <row r="2665" customFormat="1" ht="13.5"/>
    <row r="2666" customFormat="1" ht="13.5"/>
    <row r="2667" customFormat="1" ht="13.5"/>
    <row r="2668" customFormat="1" ht="13.5"/>
    <row r="2669" customFormat="1" ht="13.5"/>
    <row r="2670" customFormat="1" ht="13.5"/>
    <row r="2671" customFormat="1" ht="13.5"/>
    <row r="2672" customFormat="1" ht="13.5"/>
    <row r="2673" customFormat="1" ht="13.5"/>
    <row r="2674" customFormat="1" ht="13.5"/>
    <row r="2675" customFormat="1" ht="13.5"/>
    <row r="2676" customFormat="1" ht="13.5"/>
    <row r="2677" customFormat="1" ht="13.5"/>
    <row r="2678" customFormat="1" ht="13.5"/>
    <row r="2679" customFormat="1" ht="13.5"/>
    <row r="2680" customFormat="1" ht="13.5"/>
    <row r="2681" customFormat="1" ht="13.5"/>
    <row r="2682" customFormat="1" ht="13.5"/>
    <row r="2683" customFormat="1" ht="13.5"/>
    <row r="2684" customFormat="1" ht="13.5"/>
    <row r="2685" customFormat="1" ht="13.5"/>
    <row r="2686" customFormat="1" ht="13.5"/>
    <row r="2687" customFormat="1" ht="13.5"/>
    <row r="2688" customFormat="1" ht="13.5"/>
    <row r="2689" customFormat="1" ht="13.5"/>
    <row r="2690" customFormat="1" ht="13.5"/>
    <row r="2691" customFormat="1" ht="13.5"/>
    <row r="2692" customFormat="1" ht="13.5"/>
    <row r="2693" customFormat="1" ht="13.5"/>
    <row r="2694" customFormat="1" ht="13.5"/>
    <row r="2695" customFormat="1" ht="13.5"/>
    <row r="2696" customFormat="1" ht="13.5"/>
    <row r="2697" customFormat="1" ht="13.5"/>
    <row r="2698" customFormat="1" ht="13.5"/>
    <row r="2699" customFormat="1" ht="13.5"/>
    <row r="2700" customFormat="1" ht="13.5"/>
    <row r="2701" customFormat="1" ht="13.5"/>
    <row r="2702" customFormat="1" ht="13.5"/>
    <row r="2703" customFormat="1" ht="13.5"/>
    <row r="2704" customFormat="1" ht="13.5"/>
    <row r="2705" customFormat="1" ht="13.5"/>
    <row r="2706" customFormat="1" ht="13.5"/>
    <row r="2707" customFormat="1" ht="13.5"/>
    <row r="2708" customFormat="1" ht="13.5"/>
    <row r="2709" customFormat="1" ht="13.5"/>
    <row r="2710" customFormat="1" ht="13.5"/>
    <row r="2711" customFormat="1" ht="13.5"/>
    <row r="2712" customFormat="1" ht="13.5"/>
    <row r="2713" customFormat="1" ht="13.5"/>
    <row r="2714" customFormat="1" ht="13.5"/>
    <row r="2715" customFormat="1" ht="13.5"/>
    <row r="2716" customFormat="1" ht="13.5"/>
    <row r="2717" customFormat="1" ht="13.5"/>
    <row r="2718" customFormat="1" ht="13.5"/>
    <row r="2719" customFormat="1" ht="13.5"/>
    <row r="2720" customFormat="1" ht="13.5"/>
    <row r="2721" customFormat="1" ht="13.5"/>
    <row r="2722" customFormat="1" ht="13.5"/>
    <row r="2723" customFormat="1" ht="13.5"/>
    <row r="2724" customFormat="1" ht="13.5"/>
    <row r="2725" customFormat="1" ht="13.5"/>
    <row r="2726" customFormat="1" ht="13.5"/>
    <row r="2727" customFormat="1" ht="13.5"/>
    <row r="2728" customFormat="1" ht="13.5"/>
    <row r="2729" customFormat="1" ht="13.5"/>
    <row r="2730" customFormat="1" ht="13.5"/>
    <row r="2731" customFormat="1" ht="13.5"/>
    <row r="2732" customFormat="1" ht="13.5"/>
    <row r="2733" customFormat="1" ht="13.5"/>
    <row r="2734" customFormat="1" ht="13.5"/>
    <row r="2735" customFormat="1" ht="13.5"/>
    <row r="2736" customFormat="1" ht="13.5"/>
    <row r="2737" customFormat="1" ht="13.5"/>
    <row r="2738" customFormat="1" ht="13.5"/>
    <row r="2739" customFormat="1" ht="13.5"/>
    <row r="2740" customFormat="1" ht="13.5"/>
    <row r="2741" customFormat="1" ht="13.5"/>
    <row r="2742" customFormat="1" ht="13.5"/>
    <row r="2743" customFormat="1" ht="13.5"/>
    <row r="2744" customFormat="1" ht="13.5"/>
    <row r="2745" customFormat="1" ht="13.5"/>
    <row r="2746" customFormat="1" ht="13.5"/>
    <row r="2747" customFormat="1" ht="13.5"/>
    <row r="2748" customFormat="1" ht="13.5"/>
    <row r="2749" customFormat="1" ht="13.5"/>
    <row r="2750" customFormat="1" ht="13.5"/>
    <row r="2751" customFormat="1" ht="13.5"/>
    <row r="2752" customFormat="1" ht="13.5"/>
    <row r="2753" customFormat="1" ht="13.5"/>
    <row r="2754" customFormat="1" ht="13.5"/>
    <row r="2755" customFormat="1" ht="13.5"/>
    <row r="2756" customFormat="1" ht="13.5"/>
    <row r="2757" customFormat="1" ht="13.5"/>
    <row r="2758" customFormat="1" ht="13.5"/>
    <row r="2759" customFormat="1" ht="13.5"/>
    <row r="2760" customFormat="1" ht="13.5"/>
    <row r="2761" customFormat="1" ht="13.5"/>
    <row r="2762" customFormat="1" ht="13.5"/>
    <row r="2763" customFormat="1" ht="13.5"/>
    <row r="2764" customFormat="1" ht="13.5"/>
    <row r="2765" customFormat="1" ht="13.5"/>
    <row r="2766" customFormat="1" ht="13.5"/>
    <row r="2767" customFormat="1" ht="13.5"/>
    <row r="2768" customFormat="1" ht="13.5"/>
    <row r="2769" customFormat="1" ht="13.5"/>
    <row r="2770" customFormat="1" ht="13.5"/>
    <row r="2771" customFormat="1" ht="13.5"/>
    <row r="2772" customFormat="1" ht="13.5"/>
    <row r="2773" customFormat="1" ht="13.5"/>
    <row r="2774" customFormat="1" ht="13.5"/>
    <row r="2775" customFormat="1" ht="13.5"/>
    <row r="2776" customFormat="1" ht="13.5"/>
    <row r="2777" customFormat="1" ht="13.5"/>
    <row r="2778" customFormat="1" ht="13.5"/>
    <row r="2779" customFormat="1" ht="13.5"/>
    <row r="2780" customFormat="1" ht="13.5"/>
    <row r="2781" customFormat="1" ht="13.5"/>
    <row r="2782" customFormat="1" ht="13.5"/>
    <row r="2783" customFormat="1" ht="13.5"/>
    <row r="2784" customFormat="1" ht="13.5"/>
    <row r="2785" customFormat="1" ht="13.5"/>
    <row r="2786" customFormat="1" ht="13.5"/>
    <row r="2787" customFormat="1" ht="13.5"/>
    <row r="2788" customFormat="1" ht="13.5"/>
    <row r="2789" customFormat="1" ht="13.5"/>
    <row r="2790" customFormat="1" ht="13.5"/>
    <row r="2791" customFormat="1" ht="13.5"/>
    <row r="2792" customFormat="1" ht="13.5"/>
    <row r="2793" customFormat="1" ht="13.5"/>
    <row r="2794" customFormat="1" ht="13.5"/>
    <row r="2795" customFormat="1" ht="13.5"/>
    <row r="2796" customFormat="1" ht="13.5"/>
    <row r="2797" customFormat="1" ht="13.5"/>
    <row r="2798" customFormat="1" ht="13.5"/>
    <row r="2799" customFormat="1" ht="13.5"/>
    <row r="2800" customFormat="1" ht="13.5"/>
    <row r="2801" customFormat="1" ht="13.5"/>
    <row r="2802" customFormat="1" ht="13.5"/>
    <row r="2803" customFormat="1" ht="13.5"/>
    <row r="2804" customFormat="1" ht="13.5"/>
    <row r="2805" customFormat="1" ht="13.5"/>
    <row r="2806" customFormat="1" ht="13.5"/>
    <row r="2807" customFormat="1" ht="13.5"/>
    <row r="2808" customFormat="1" ht="13.5"/>
    <row r="2809" customFormat="1" ht="13.5"/>
    <row r="2810" customFormat="1" ht="13.5"/>
    <row r="2811" customFormat="1" ht="13.5"/>
    <row r="2812" customFormat="1" ht="13.5"/>
    <row r="2813" customFormat="1" ht="13.5"/>
    <row r="2814" customFormat="1" ht="13.5"/>
    <row r="2815" customFormat="1" ht="13.5"/>
    <row r="2816" customFormat="1" ht="13.5"/>
    <row r="2817" customFormat="1" ht="13.5"/>
    <row r="2818" customFormat="1" ht="13.5"/>
    <row r="2819" customFormat="1" ht="13.5"/>
    <row r="2820" customFormat="1" ht="13.5"/>
    <row r="2821" customFormat="1" ht="13.5"/>
    <row r="2822" customFormat="1" ht="13.5"/>
    <row r="2823" customFormat="1" ht="13.5"/>
    <row r="2824" customFormat="1" ht="13.5"/>
    <row r="2825" customFormat="1" ht="13.5"/>
    <row r="2826" customFormat="1" ht="13.5"/>
    <row r="2827" customFormat="1" ht="13.5"/>
    <row r="2828" customFormat="1" ht="13.5"/>
    <row r="2829" customFormat="1" ht="13.5"/>
    <row r="2830" customFormat="1" ht="13.5"/>
    <row r="2831" customFormat="1" ht="13.5"/>
    <row r="2832" customFormat="1" ht="13.5"/>
    <row r="2833" customFormat="1" ht="13.5"/>
    <row r="2834" customFormat="1" ht="13.5"/>
    <row r="2835" customFormat="1" ht="13.5"/>
    <row r="2836" customFormat="1" ht="13.5"/>
    <row r="2837" customFormat="1" ht="13.5"/>
    <row r="2838" customFormat="1" ht="13.5"/>
    <row r="2839" customFormat="1" ht="13.5"/>
    <row r="2840" customFormat="1" ht="13.5"/>
    <row r="2841" customFormat="1" ht="13.5"/>
    <row r="2842" customFormat="1" ht="13.5"/>
    <row r="2843" customFormat="1" ht="13.5"/>
    <row r="2844" customFormat="1" ht="13.5"/>
    <row r="2845" customFormat="1" ht="13.5"/>
    <row r="2846" customFormat="1" ht="13.5"/>
    <row r="2847" customFormat="1" ht="13.5"/>
    <row r="2848" customFormat="1" ht="13.5"/>
    <row r="2849" customFormat="1" ht="13.5"/>
    <row r="2850" customFormat="1" ht="13.5"/>
    <row r="2851" customFormat="1" ht="13.5"/>
    <row r="2852" customFormat="1" ht="13.5"/>
    <row r="2853" customFormat="1" ht="13.5"/>
    <row r="2854" customFormat="1" ht="13.5"/>
    <row r="2855" customFormat="1" ht="13.5"/>
    <row r="2856" customFormat="1" ht="13.5"/>
    <row r="2857" customFormat="1" ht="13.5"/>
    <row r="2858" customFormat="1" ht="13.5"/>
    <row r="2859" customFormat="1" ht="13.5"/>
    <row r="2860" customFormat="1" ht="13.5"/>
    <row r="2861" customFormat="1" ht="13.5"/>
    <row r="2862" customFormat="1" ht="13.5"/>
    <row r="2863" customFormat="1" ht="13.5"/>
    <row r="2864" customFormat="1" ht="13.5"/>
    <row r="2865" customFormat="1" ht="13.5"/>
    <row r="2866" customFormat="1" ht="13.5"/>
    <row r="2867" customFormat="1" ht="13.5"/>
    <row r="2868" customFormat="1" ht="13.5"/>
    <row r="2869" customFormat="1" ht="13.5"/>
    <row r="2870" customFormat="1" ht="13.5"/>
    <row r="2871" customFormat="1" ht="13.5"/>
    <row r="2872" customFormat="1" ht="13.5"/>
    <row r="2873" customFormat="1" ht="13.5"/>
    <row r="2874" customFormat="1" ht="13.5"/>
    <row r="2875" customFormat="1" ht="13.5"/>
    <row r="2876" customFormat="1" ht="13.5"/>
    <row r="2877" customFormat="1" ht="13.5"/>
    <row r="2878" customFormat="1" ht="13.5"/>
    <row r="2879" customFormat="1" ht="13.5"/>
    <row r="2880" customFormat="1" ht="13.5"/>
    <row r="2881" customFormat="1" ht="13.5"/>
    <row r="2882" customFormat="1" ht="13.5"/>
    <row r="2883" customFormat="1" ht="13.5"/>
    <row r="2884" customFormat="1" ht="13.5"/>
    <row r="2885" customFormat="1" ht="13.5"/>
    <row r="2886" customFormat="1" ht="13.5"/>
    <row r="2887" customFormat="1" ht="13.5"/>
    <row r="2888" customFormat="1" ht="13.5"/>
    <row r="2889" customFormat="1" ht="13.5"/>
    <row r="2890" customFormat="1" ht="13.5"/>
    <row r="2891" customFormat="1" ht="13.5"/>
    <row r="2892" customFormat="1" ht="13.5"/>
    <row r="2893" customFormat="1" ht="13.5"/>
    <row r="2894" customFormat="1" ht="13.5"/>
    <row r="2895" customFormat="1" ht="13.5"/>
    <row r="2896" customFormat="1" ht="13.5"/>
    <row r="2897" customFormat="1" ht="13.5"/>
    <row r="2898" customFormat="1" ht="13.5"/>
    <row r="2899" customFormat="1" ht="13.5"/>
    <row r="2900" customFormat="1" ht="13.5"/>
    <row r="2901" customFormat="1" ht="13.5"/>
    <row r="2902" customFormat="1" ht="13.5"/>
    <row r="2903" customFormat="1" ht="13.5"/>
    <row r="2904" customFormat="1" ht="13.5"/>
    <row r="2905" customFormat="1" ht="13.5"/>
    <row r="2906" customFormat="1" ht="13.5"/>
    <row r="2907" customFormat="1" ht="13.5"/>
    <row r="2908" customFormat="1" ht="13.5"/>
    <row r="2909" customFormat="1" ht="13.5"/>
    <row r="2910" customFormat="1" ht="13.5"/>
    <row r="2911" customFormat="1" ht="13.5"/>
    <row r="2912" customFormat="1" ht="13.5"/>
    <row r="2913" customFormat="1" ht="13.5"/>
    <row r="2914" customFormat="1" ht="13.5"/>
    <row r="2915" customFormat="1" ht="13.5"/>
    <row r="2916" customFormat="1" ht="13.5"/>
    <row r="2917" customFormat="1" ht="13.5"/>
    <row r="2918" customFormat="1" ht="13.5"/>
    <row r="2919" customFormat="1" ht="13.5"/>
    <row r="2920" customFormat="1" ht="13.5"/>
    <row r="2921" customFormat="1" ht="13.5"/>
    <row r="2922" customFormat="1" ht="13.5"/>
    <row r="2923" customFormat="1" ht="13.5"/>
    <row r="2924" customFormat="1" ht="13.5"/>
    <row r="2925" customFormat="1" ht="13.5"/>
    <row r="2926" customFormat="1" ht="13.5"/>
    <row r="2927" customFormat="1" ht="13.5"/>
    <row r="2928" customFormat="1" ht="13.5"/>
    <row r="2929" customFormat="1" ht="13.5"/>
    <row r="2930" customFormat="1" ht="13.5"/>
    <row r="2931" customFormat="1" ht="13.5"/>
    <row r="2932" customFormat="1" ht="13.5"/>
    <row r="2933" customFormat="1" ht="13.5"/>
    <row r="2934" customFormat="1" ht="13.5"/>
    <row r="2935" customFormat="1" ht="13.5"/>
    <row r="2936" customFormat="1" ht="13.5"/>
    <row r="2937" customFormat="1" ht="13.5"/>
    <row r="2938" customFormat="1" ht="13.5"/>
    <row r="2939" customFormat="1" ht="13.5"/>
    <row r="2940" customFormat="1" ht="13.5"/>
    <row r="2941" customFormat="1" ht="13.5"/>
    <row r="2942" customFormat="1" ht="13.5"/>
    <row r="2943" customFormat="1" ht="13.5"/>
    <row r="2944" customFormat="1" ht="13.5"/>
    <row r="2945" customFormat="1" ht="13.5"/>
    <row r="2946" customFormat="1" ht="13.5"/>
    <row r="2947" customFormat="1" ht="13.5"/>
    <row r="2948" customFormat="1" ht="13.5"/>
    <row r="2949" customFormat="1" ht="13.5"/>
    <row r="2950" customFormat="1" ht="13.5"/>
    <row r="2951" customFormat="1" ht="13.5"/>
    <row r="2952" customFormat="1" ht="13.5"/>
    <row r="2953" customFormat="1" ht="13.5"/>
    <row r="2954" customFormat="1" ht="13.5"/>
    <row r="2955" customFormat="1" ht="13.5"/>
    <row r="2956" customFormat="1" ht="13.5"/>
    <row r="2957" customFormat="1" ht="13.5"/>
    <row r="2958" customFormat="1" ht="13.5"/>
    <row r="2959" customFormat="1" ht="13.5"/>
    <row r="2960" customFormat="1" ht="13.5"/>
    <row r="2961" customFormat="1" ht="13.5"/>
    <row r="2962" customFormat="1" ht="13.5"/>
    <row r="2963" customFormat="1" ht="13.5"/>
    <row r="2964" customFormat="1" ht="13.5"/>
    <row r="2965" customFormat="1" ht="13.5"/>
    <row r="2966" customFormat="1" ht="13.5"/>
    <row r="2967" customFormat="1" ht="13.5"/>
    <row r="2968" customFormat="1" ht="13.5"/>
    <row r="2969" customFormat="1" ht="13.5"/>
    <row r="2970" customFormat="1" ht="13.5"/>
    <row r="2971" customFormat="1" ht="13.5"/>
    <row r="2972" customFormat="1" ht="13.5"/>
    <row r="2973" customFormat="1" ht="13.5"/>
    <row r="2974" customFormat="1" ht="13.5"/>
    <row r="2975" customFormat="1" ht="13.5"/>
    <row r="2976" customFormat="1" ht="13.5"/>
    <row r="2977" customFormat="1" ht="13.5"/>
    <row r="2978" customFormat="1" ht="13.5"/>
    <row r="2979" customFormat="1" ht="13.5"/>
    <row r="2980" customFormat="1" ht="13.5"/>
    <row r="2981" customFormat="1" ht="13.5"/>
    <row r="2982" customFormat="1" ht="13.5"/>
    <row r="2983" customFormat="1" ht="13.5"/>
    <row r="2984" customFormat="1" ht="13.5"/>
    <row r="2985" customFormat="1" ht="13.5"/>
    <row r="2986" customFormat="1" ht="13.5"/>
    <row r="2987" customFormat="1" ht="13.5"/>
    <row r="2988" customFormat="1" ht="13.5"/>
    <row r="2989" customFormat="1" ht="13.5"/>
    <row r="2990" customFormat="1" ht="13.5"/>
    <row r="2991" customFormat="1" ht="13.5"/>
    <row r="2992" customFormat="1" ht="13.5"/>
    <row r="2993" customFormat="1" ht="13.5"/>
    <row r="2994" customFormat="1" ht="13.5"/>
    <row r="2995" customFormat="1" ht="13.5"/>
    <row r="2996" customFormat="1" ht="13.5"/>
    <row r="2997" customFormat="1" ht="13.5"/>
    <row r="2998" customFormat="1" ht="13.5"/>
    <row r="2999" customFormat="1" ht="13.5"/>
    <row r="3000" customFormat="1" ht="13.5"/>
    <row r="3001" customFormat="1" ht="13.5"/>
    <row r="3002" customFormat="1" ht="13.5"/>
    <row r="3003" customFormat="1" ht="13.5"/>
    <row r="3004" customFormat="1" ht="13.5"/>
    <row r="3005" customFormat="1" ht="13.5"/>
    <row r="3006" customFormat="1" ht="13.5"/>
    <row r="3007" customFormat="1" ht="13.5"/>
    <row r="3008" customFormat="1" ht="13.5"/>
    <row r="3009" customFormat="1" ht="13.5"/>
    <row r="3010" customFormat="1" ht="13.5"/>
    <row r="3011" customFormat="1" ht="13.5"/>
    <row r="3012" customFormat="1" ht="13.5"/>
    <row r="3013" customFormat="1" ht="13.5"/>
    <row r="3014" customFormat="1" ht="13.5"/>
    <row r="3015" customFormat="1" ht="13.5"/>
    <row r="3016" customFormat="1" ht="13.5"/>
    <row r="3017" customFormat="1" ht="13.5"/>
    <row r="3018" customFormat="1" ht="13.5"/>
    <row r="3019" customFormat="1" ht="13.5"/>
    <row r="3020" customFormat="1" ht="13.5"/>
    <row r="3021" customFormat="1" ht="13.5"/>
    <row r="3022" customFormat="1" ht="13.5"/>
    <row r="3023" customFormat="1" ht="13.5"/>
    <row r="3024" customFormat="1" ht="13.5"/>
    <row r="3025" customFormat="1" ht="13.5"/>
    <row r="3026" customFormat="1" ht="13.5"/>
    <row r="3027" customFormat="1" ht="13.5"/>
    <row r="3028" customFormat="1" ht="13.5"/>
    <row r="3029" customFormat="1" ht="13.5"/>
    <row r="3030" customFormat="1" ht="13.5"/>
    <row r="3031" customFormat="1" ht="13.5"/>
    <row r="3032" customFormat="1" ht="13.5"/>
    <row r="3033" customFormat="1" ht="13.5"/>
    <row r="3034" customFormat="1" ht="13.5"/>
    <row r="3035" customFormat="1" ht="13.5"/>
    <row r="3036" customFormat="1" ht="13.5"/>
    <row r="3037" customFormat="1" ht="13.5"/>
    <row r="3038" customFormat="1" ht="13.5"/>
    <row r="3039" customFormat="1" ht="13.5"/>
    <row r="3040" customFormat="1" ht="13.5"/>
    <row r="3041" customFormat="1" ht="13.5"/>
    <row r="3042" customFormat="1" ht="13.5"/>
    <row r="3043" customFormat="1" ht="13.5"/>
    <row r="3044" customFormat="1" ht="13.5"/>
    <row r="3045" customFormat="1" ht="13.5"/>
    <row r="3046" customFormat="1" ht="13.5"/>
    <row r="3047" customFormat="1" ht="13.5"/>
    <row r="3048" customFormat="1" ht="13.5"/>
    <row r="3049" customFormat="1" ht="13.5"/>
    <row r="3050" customFormat="1" ht="13.5"/>
    <row r="3051" customFormat="1" ht="13.5"/>
    <row r="3052" customFormat="1" ht="13.5"/>
    <row r="3053" customFormat="1" ht="13.5"/>
    <row r="3054" customFormat="1" ht="13.5"/>
    <row r="3055" customFormat="1" ht="13.5"/>
    <row r="3056" customFormat="1" ht="13.5"/>
    <row r="3057" customFormat="1" ht="13.5"/>
    <row r="3058" customFormat="1" ht="13.5"/>
    <row r="3059" customFormat="1" ht="13.5"/>
    <row r="3060" customFormat="1" ht="13.5"/>
    <row r="3061" customFormat="1" ht="13.5"/>
    <row r="3062" customFormat="1" ht="13.5"/>
    <row r="3063" customFormat="1" ht="13.5"/>
    <row r="3064" customFormat="1" ht="13.5"/>
    <row r="3065" customFormat="1" ht="13.5"/>
    <row r="3066" customFormat="1" ht="13.5"/>
    <row r="3067" customFormat="1" ht="13.5"/>
    <row r="3068" customFormat="1" ht="13.5"/>
    <row r="3069" customFormat="1" ht="13.5"/>
    <row r="3070" customFormat="1" ht="13.5"/>
    <row r="3071" customFormat="1" ht="13.5"/>
    <row r="3072" customFormat="1" ht="13.5"/>
    <row r="3073" customFormat="1" ht="13.5"/>
    <row r="3074" customFormat="1" ht="13.5"/>
    <row r="3075" customFormat="1" ht="13.5"/>
    <row r="3076" customFormat="1" ht="13.5"/>
    <row r="3077" customFormat="1" ht="13.5"/>
    <row r="3078" customFormat="1" ht="13.5"/>
    <row r="3079" customFormat="1" ht="13.5"/>
    <row r="3080" customFormat="1" ht="13.5"/>
    <row r="3081" customFormat="1" ht="13.5"/>
    <row r="3082" customFormat="1" ht="13.5"/>
    <row r="3083" customFormat="1" ht="13.5"/>
    <row r="3084" customFormat="1" ht="13.5"/>
    <row r="3085" customFormat="1" ht="13.5"/>
    <row r="3086" customFormat="1" ht="13.5"/>
    <row r="3087" customFormat="1" ht="13.5"/>
    <row r="3088" customFormat="1" ht="13.5"/>
    <row r="3089" customFormat="1" ht="13.5"/>
    <row r="3090" customFormat="1" ht="13.5"/>
    <row r="3091" customFormat="1" ht="13.5"/>
    <row r="3092" customFormat="1" ht="13.5"/>
    <row r="3093" customFormat="1" ht="13.5"/>
    <row r="3094" customFormat="1" ht="13.5"/>
    <row r="3095" customFormat="1" ht="13.5"/>
    <row r="3096" customFormat="1" ht="13.5"/>
    <row r="3097" customFormat="1" ht="13.5"/>
    <row r="3098" customFormat="1" ht="13.5"/>
    <row r="3099" customFormat="1" ht="13.5"/>
    <row r="3100" customFormat="1" ht="13.5"/>
    <row r="3101" customFormat="1" ht="13.5"/>
    <row r="3102" customFormat="1" ht="13.5"/>
    <row r="3103" customFormat="1" ht="13.5"/>
    <row r="3104" customFormat="1" ht="13.5"/>
    <row r="3105" customFormat="1" ht="13.5"/>
    <row r="3106" customFormat="1" ht="13.5"/>
    <row r="3107" customFormat="1" ht="13.5"/>
    <row r="3108" customFormat="1" ht="13.5"/>
    <row r="3109" customFormat="1" ht="13.5"/>
    <row r="3110" customFormat="1" ht="13.5"/>
    <row r="3111" customFormat="1" ht="13.5"/>
    <row r="3112" customFormat="1" ht="13.5"/>
    <row r="3113" customFormat="1" ht="13.5"/>
    <row r="3114" customFormat="1" ht="13.5"/>
    <row r="3115" customFormat="1" ht="13.5"/>
    <row r="3116" customFormat="1" ht="13.5"/>
    <row r="3117" customFormat="1" ht="13.5"/>
    <row r="3118" customFormat="1" ht="13.5"/>
    <row r="3119" customFormat="1" ht="13.5"/>
    <row r="3120" customFormat="1" ht="13.5"/>
    <row r="3121" customFormat="1" ht="13.5"/>
    <row r="3122" customFormat="1" ht="13.5"/>
    <row r="3123" customFormat="1" ht="13.5"/>
    <row r="3124" customFormat="1" ht="13.5"/>
    <row r="3125" customFormat="1" ht="13.5"/>
    <row r="3126" customFormat="1" ht="13.5"/>
    <row r="3127" customFormat="1" ht="13.5"/>
    <row r="3128" customFormat="1" ht="13.5"/>
    <row r="3129" customFormat="1" ht="13.5"/>
    <row r="3130" customFormat="1" ht="13.5"/>
    <row r="3131" customFormat="1" ht="13.5"/>
    <row r="3132" customFormat="1" ht="13.5"/>
    <row r="3133" customFormat="1" ht="13.5"/>
    <row r="3134" customFormat="1" ht="13.5"/>
    <row r="3135" customFormat="1" ht="13.5"/>
    <row r="3136" customFormat="1" ht="13.5"/>
    <row r="3137" customFormat="1" ht="13.5"/>
    <row r="3138" customFormat="1" ht="13.5"/>
    <row r="3139" customFormat="1" ht="13.5"/>
    <row r="3140" customFormat="1" ht="13.5"/>
    <row r="3141" customFormat="1" ht="13.5"/>
    <row r="3142" customFormat="1" ht="13.5"/>
    <row r="3143" customFormat="1" ht="13.5"/>
    <row r="3144" customFormat="1" ht="13.5"/>
    <row r="3145" customFormat="1" ht="13.5"/>
    <row r="3146" customFormat="1" ht="13.5"/>
    <row r="3147" customFormat="1" ht="13.5"/>
    <row r="3148" customFormat="1" ht="13.5"/>
    <row r="3149" customFormat="1" ht="13.5"/>
    <row r="3150" customFormat="1" ht="13.5"/>
    <row r="3151" customFormat="1" ht="13.5"/>
    <row r="3152" customFormat="1" ht="13.5"/>
    <row r="3153" customFormat="1" ht="13.5"/>
    <row r="3154" customFormat="1" ht="13.5"/>
    <row r="3155" customFormat="1" ht="13.5"/>
    <row r="3156" customFormat="1" ht="13.5"/>
    <row r="3157" customFormat="1" ht="13.5"/>
    <row r="3158" customFormat="1" ht="13.5"/>
    <row r="3159" customFormat="1" ht="13.5"/>
    <row r="3160" customFormat="1" ht="13.5"/>
    <row r="3161" customFormat="1" ht="13.5"/>
    <row r="3162" customFormat="1" ht="13.5"/>
    <row r="3163" customFormat="1" ht="13.5"/>
    <row r="3164" customFormat="1" ht="13.5"/>
    <row r="3165" customFormat="1" ht="13.5"/>
    <row r="3166" customFormat="1" ht="13.5"/>
    <row r="3167" customFormat="1" ht="13.5"/>
    <row r="3168" customFormat="1" ht="13.5"/>
    <row r="3169" customFormat="1" ht="13.5"/>
    <row r="3170" customFormat="1" ht="13.5"/>
    <row r="3171" customFormat="1" ht="13.5"/>
    <row r="3172" customFormat="1" ht="13.5"/>
    <row r="3173" customFormat="1" ht="13.5"/>
    <row r="3174" customFormat="1" ht="13.5"/>
    <row r="3175" customFormat="1" ht="13.5"/>
    <row r="3176" customFormat="1" ht="13.5"/>
    <row r="3177" customFormat="1" ht="13.5"/>
    <row r="3178" customFormat="1" ht="13.5"/>
    <row r="3179" customFormat="1" ht="13.5"/>
    <row r="3180" customFormat="1" ht="13.5"/>
    <row r="3181" customFormat="1" ht="13.5"/>
    <row r="3182" customFormat="1" ht="13.5"/>
    <row r="3183" customFormat="1" ht="13.5"/>
    <row r="3184" customFormat="1" ht="13.5"/>
    <row r="3185" customFormat="1" ht="13.5"/>
    <row r="3186" customFormat="1" ht="13.5"/>
    <row r="3187" customFormat="1" ht="13.5"/>
    <row r="3188" customFormat="1" ht="13.5"/>
    <row r="3189" customFormat="1" ht="13.5"/>
    <row r="3190" customFormat="1" ht="13.5"/>
    <row r="3191" customFormat="1" ht="13.5"/>
    <row r="3192" customFormat="1" ht="13.5"/>
    <row r="3193" customFormat="1" ht="13.5"/>
    <row r="3194" customFormat="1" ht="13.5"/>
    <row r="3195" customFormat="1" ht="13.5"/>
    <row r="3196" customFormat="1" ht="13.5"/>
    <row r="3197" customFormat="1" ht="13.5"/>
    <row r="3198" customFormat="1" ht="13.5"/>
    <row r="3199" customFormat="1" ht="13.5"/>
    <row r="3200" customFormat="1" ht="13.5"/>
    <row r="3201" customFormat="1" ht="13.5"/>
    <row r="3202" customFormat="1" ht="13.5"/>
    <row r="3203" customFormat="1" ht="13.5"/>
    <row r="3204" customFormat="1" ht="13.5"/>
    <row r="3205" customFormat="1" ht="13.5"/>
    <row r="3206" customFormat="1" ht="13.5"/>
    <row r="3207" customFormat="1" ht="13.5"/>
    <row r="3208" customFormat="1" ht="13.5"/>
    <row r="3209" customFormat="1" ht="13.5"/>
    <row r="3210" customFormat="1" ht="13.5"/>
    <row r="3211" customFormat="1" ht="13.5"/>
    <row r="3212" customFormat="1" ht="13.5"/>
    <row r="3213" customFormat="1" ht="13.5"/>
    <row r="3214" customFormat="1" ht="13.5"/>
    <row r="3215" customFormat="1" ht="13.5"/>
    <row r="3216" customFormat="1" ht="13.5"/>
    <row r="3217" customFormat="1" ht="13.5"/>
    <row r="3218" customFormat="1" ht="13.5"/>
    <row r="3219" customFormat="1" ht="13.5"/>
    <row r="3220" customFormat="1" ht="13.5"/>
    <row r="3221" customFormat="1" ht="13.5"/>
    <row r="3222" customFormat="1" ht="13.5"/>
    <row r="3223" customFormat="1" ht="13.5"/>
    <row r="3224" customFormat="1" ht="13.5"/>
    <row r="3225" customFormat="1" ht="13.5"/>
    <row r="3226" customFormat="1" ht="13.5"/>
    <row r="3227" customFormat="1" ht="13.5"/>
    <row r="3228" customFormat="1" ht="13.5"/>
    <row r="3229" customFormat="1" ht="13.5"/>
    <row r="3230" customFormat="1" ht="13.5"/>
    <row r="3231" customFormat="1" ht="13.5"/>
    <row r="3232" customFormat="1" ht="13.5"/>
    <row r="3233" customFormat="1" ht="13.5"/>
    <row r="3234" customFormat="1" ht="13.5"/>
    <row r="3235" customFormat="1" ht="13.5"/>
    <row r="3236" customFormat="1" ht="13.5"/>
    <row r="3237" customFormat="1" ht="13.5"/>
    <row r="3238" customFormat="1" ht="13.5"/>
    <row r="3239" customFormat="1" ht="13.5"/>
    <row r="3240" customFormat="1" ht="13.5"/>
    <row r="3241" customFormat="1" ht="13.5"/>
    <row r="3242" customFormat="1" ht="13.5"/>
    <row r="3243" customFormat="1" ht="13.5"/>
    <row r="3244" customFormat="1" ht="13.5"/>
    <row r="3245" customFormat="1" ht="13.5"/>
    <row r="3246" customFormat="1" ht="13.5"/>
    <row r="3247" customFormat="1" ht="13.5"/>
    <row r="3248" customFormat="1" ht="13.5"/>
    <row r="3249" customFormat="1" ht="13.5"/>
    <row r="3250" customFormat="1" ht="13.5"/>
    <row r="3251" customFormat="1" ht="13.5"/>
    <row r="3252" customFormat="1" ht="13.5"/>
    <row r="3253" customFormat="1" ht="13.5"/>
    <row r="3254" customFormat="1" ht="13.5"/>
    <row r="3255" customFormat="1" ht="13.5"/>
    <row r="3256" customFormat="1" ht="13.5"/>
    <row r="3257" customFormat="1" ht="13.5"/>
    <row r="3258" customFormat="1" ht="13.5"/>
    <row r="3259" customFormat="1" ht="13.5"/>
    <row r="3260" customFormat="1" ht="13.5"/>
    <row r="3261" customFormat="1" ht="13.5"/>
    <row r="3262" customFormat="1" ht="13.5"/>
    <row r="3263" customFormat="1" ht="13.5"/>
    <row r="3264" customFormat="1" ht="13.5"/>
    <row r="3265" customFormat="1" ht="13.5"/>
    <row r="3266" customFormat="1" ht="13.5"/>
    <row r="3267" customFormat="1" ht="13.5"/>
    <row r="3268" customFormat="1" ht="13.5"/>
    <row r="3269" customFormat="1" ht="13.5"/>
    <row r="3270" customFormat="1" ht="13.5"/>
    <row r="3271" customFormat="1" ht="13.5"/>
    <row r="3272" customFormat="1" ht="13.5"/>
    <row r="3273" customFormat="1" ht="13.5"/>
    <row r="3274" customFormat="1" ht="13.5"/>
    <row r="3275" customFormat="1" ht="13.5"/>
    <row r="3276" customFormat="1" ht="13.5"/>
    <row r="3277" customFormat="1" ht="13.5"/>
    <row r="3278" customFormat="1" ht="13.5"/>
    <row r="3279" customFormat="1" ht="13.5"/>
    <row r="3280" customFormat="1" ht="13.5"/>
    <row r="3281" customFormat="1" ht="13.5"/>
    <row r="3282" customFormat="1" ht="13.5"/>
    <row r="3283" customFormat="1" ht="13.5"/>
    <row r="3284" customFormat="1" ht="13.5"/>
    <row r="3285" customFormat="1" ht="13.5"/>
    <row r="3286" customFormat="1" ht="13.5"/>
    <row r="3287" customFormat="1" ht="13.5"/>
    <row r="3288" customFormat="1" ht="13.5"/>
    <row r="3289" customFormat="1" ht="13.5"/>
    <row r="3290" customFormat="1" ht="13.5"/>
    <row r="3291" customFormat="1" ht="13.5"/>
    <row r="3292" customFormat="1" ht="13.5"/>
    <row r="3293" customFormat="1" ht="13.5"/>
    <row r="3294" customFormat="1" ht="13.5"/>
    <row r="3295" customFormat="1" ht="13.5"/>
    <row r="3296" customFormat="1" ht="13.5"/>
    <row r="3297" customFormat="1" ht="13.5"/>
    <row r="3298" customFormat="1" ht="13.5"/>
    <row r="3299" customFormat="1" ht="13.5"/>
    <row r="3300" customFormat="1" ht="13.5"/>
    <row r="3301" customFormat="1" ht="13.5"/>
    <row r="3302" customFormat="1" ht="13.5"/>
    <row r="3303" customFormat="1" ht="13.5"/>
    <row r="3304" customFormat="1" ht="13.5"/>
    <row r="3305" customFormat="1" ht="13.5"/>
    <row r="3306" customFormat="1" ht="13.5"/>
    <row r="3307" customFormat="1" ht="13.5"/>
    <row r="3308" customFormat="1" ht="13.5"/>
    <row r="3309" customFormat="1" ht="13.5"/>
    <row r="3310" customFormat="1" ht="13.5"/>
    <row r="3311" customFormat="1" ht="13.5"/>
    <row r="3312" customFormat="1" ht="13.5"/>
    <row r="3313" customFormat="1" ht="13.5"/>
    <row r="3314" customFormat="1" ht="13.5"/>
    <row r="3315" customFormat="1" ht="13.5"/>
    <row r="3316" customFormat="1" ht="13.5"/>
    <row r="3317" customFormat="1" ht="13.5"/>
    <row r="3318" customFormat="1" ht="13.5"/>
    <row r="3319" customFormat="1" ht="13.5"/>
    <row r="3320" customFormat="1" ht="13.5"/>
    <row r="3321" customFormat="1" ht="13.5"/>
    <row r="3322" customFormat="1" ht="13.5"/>
    <row r="3323" customFormat="1" ht="13.5"/>
    <row r="3324" customFormat="1" ht="13.5"/>
    <row r="3325" customFormat="1" ht="13.5"/>
    <row r="3326" customFormat="1" ht="13.5"/>
    <row r="3327" customFormat="1" ht="13.5"/>
    <row r="3328" customFormat="1" ht="13.5"/>
    <row r="3329" customFormat="1" ht="13.5"/>
    <row r="3330" customFormat="1" ht="13.5"/>
    <row r="3331" customFormat="1" ht="13.5"/>
    <row r="3332" customFormat="1" ht="13.5"/>
    <row r="3333" customFormat="1" ht="13.5"/>
    <row r="3334" customFormat="1" ht="13.5"/>
    <row r="3335" customFormat="1" ht="13.5"/>
    <row r="3336" customFormat="1" ht="13.5"/>
    <row r="3337" customFormat="1" ht="13.5"/>
    <row r="3338" customFormat="1" ht="13.5"/>
    <row r="3339" customFormat="1" ht="13.5"/>
    <row r="3340" customFormat="1" ht="13.5"/>
    <row r="3341" customFormat="1" ht="13.5"/>
    <row r="3342" customFormat="1" ht="13.5"/>
    <row r="3343" customFormat="1" ht="13.5"/>
    <row r="3344" customFormat="1" ht="13.5"/>
    <row r="3345" customFormat="1" ht="13.5"/>
    <row r="3346" customFormat="1" ht="13.5"/>
    <row r="3347" customFormat="1" ht="13.5"/>
    <row r="3348" customFormat="1" ht="13.5"/>
    <row r="3349" customFormat="1" ht="13.5"/>
    <row r="3350" customFormat="1" ht="13.5"/>
    <row r="3351" customFormat="1" ht="13.5"/>
    <row r="3352" customFormat="1" ht="13.5"/>
    <row r="3353" customFormat="1" ht="13.5"/>
    <row r="3354" customFormat="1" ht="13.5"/>
    <row r="3355" customFormat="1" ht="13.5"/>
    <row r="3356" customFormat="1" ht="13.5"/>
    <row r="3357" customFormat="1" ht="13.5"/>
    <row r="3358" customFormat="1" ht="13.5"/>
    <row r="3359" customFormat="1" ht="13.5"/>
    <row r="3360" customFormat="1" ht="13.5"/>
    <row r="3361" customFormat="1" ht="13.5"/>
    <row r="3362" customFormat="1" ht="13.5"/>
    <row r="3363" customFormat="1" ht="13.5"/>
    <row r="3364" customFormat="1" ht="13.5"/>
    <row r="3365" customFormat="1" ht="13.5"/>
    <row r="3366" customFormat="1" ht="13.5"/>
    <row r="3367" customFormat="1" ht="13.5"/>
    <row r="3368" customFormat="1" ht="13.5"/>
    <row r="3369" customFormat="1" ht="13.5"/>
    <row r="3370" customFormat="1" ht="13.5"/>
    <row r="3371" customFormat="1" ht="13.5"/>
    <row r="3372" customFormat="1" ht="13.5"/>
    <row r="3373" customFormat="1" ht="13.5"/>
    <row r="3374" customFormat="1" ht="13.5"/>
    <row r="3375" customFormat="1" ht="13.5"/>
    <row r="3376" customFormat="1" ht="13.5"/>
    <row r="3377" customFormat="1" ht="13.5"/>
    <row r="3378" customFormat="1" ht="13.5"/>
    <row r="3379" customFormat="1" ht="13.5"/>
    <row r="3380" customFormat="1" ht="13.5"/>
    <row r="3381" customFormat="1" ht="13.5"/>
    <row r="3382" customFormat="1" ht="13.5"/>
    <row r="3383" customFormat="1" ht="13.5"/>
    <row r="3384" customFormat="1" ht="13.5"/>
    <row r="3385" customFormat="1" ht="13.5"/>
    <row r="3386" customFormat="1" ht="13.5"/>
    <row r="3387" customFormat="1" ht="13.5"/>
    <row r="3388" customFormat="1" ht="13.5"/>
    <row r="3389" customFormat="1" ht="13.5"/>
    <row r="3390" customFormat="1" ht="13.5"/>
    <row r="3391" customFormat="1" ht="13.5"/>
    <row r="3392" customFormat="1" ht="13.5"/>
    <row r="3393" customFormat="1" ht="13.5"/>
    <row r="3394" customFormat="1" ht="13.5"/>
    <row r="3395" customFormat="1" ht="13.5"/>
    <row r="3396" customFormat="1" ht="13.5"/>
    <row r="3397" customFormat="1" ht="13.5"/>
    <row r="3398" customFormat="1" ht="13.5"/>
    <row r="3399" customFormat="1" ht="13.5"/>
    <row r="3400" customFormat="1" ht="13.5"/>
    <row r="3401" customFormat="1" ht="13.5"/>
    <row r="3402" customFormat="1" ht="13.5"/>
    <row r="3403" customFormat="1" ht="13.5"/>
    <row r="3404" customFormat="1" ht="13.5"/>
    <row r="3405" customFormat="1" ht="13.5"/>
    <row r="3406" customFormat="1" ht="13.5"/>
    <row r="3407" customFormat="1" ht="13.5"/>
    <row r="3408" customFormat="1" ht="13.5"/>
    <row r="3409" customFormat="1" ht="13.5"/>
    <row r="3410" customFormat="1" ht="13.5"/>
    <row r="3411" customFormat="1" ht="13.5"/>
    <row r="3412" customFormat="1" ht="13.5"/>
    <row r="3413" customFormat="1" ht="13.5"/>
    <row r="3414" customFormat="1" ht="13.5"/>
    <row r="3415" customFormat="1" ht="13.5"/>
    <row r="3416" customFormat="1" ht="13.5"/>
    <row r="3417" customFormat="1" ht="13.5"/>
    <row r="3418" customFormat="1" ht="13.5"/>
    <row r="3419" customFormat="1" ht="13.5"/>
    <row r="3420" customFormat="1" ht="13.5"/>
    <row r="3421" customFormat="1" ht="13.5"/>
    <row r="3422" customFormat="1" ht="13.5"/>
    <row r="3423" customFormat="1" ht="13.5"/>
    <row r="3424" customFormat="1" ht="13.5"/>
    <row r="3425" customFormat="1" ht="13.5"/>
    <row r="3426" customFormat="1" ht="13.5"/>
    <row r="3427" customFormat="1" ht="13.5"/>
    <row r="3428" customFormat="1" ht="13.5"/>
    <row r="3429" customFormat="1" ht="13.5"/>
    <row r="3430" customFormat="1" ht="13.5"/>
    <row r="3431" customFormat="1" ht="13.5"/>
    <row r="3432" customFormat="1" ht="13.5"/>
    <row r="3433" customFormat="1" ht="13.5"/>
    <row r="3434" customFormat="1" ht="13.5"/>
    <row r="3435" customFormat="1" ht="13.5"/>
    <row r="3436" customFormat="1" ht="13.5"/>
    <row r="3437" customFormat="1" ht="13.5"/>
    <row r="3438" customFormat="1" ht="13.5"/>
    <row r="3439" customFormat="1" ht="13.5"/>
    <row r="3440" customFormat="1" ht="13.5"/>
    <row r="3441" customFormat="1" ht="13.5"/>
    <row r="3442" customFormat="1" ht="13.5"/>
    <row r="3443" customFormat="1" ht="13.5"/>
    <row r="3444" customFormat="1" ht="13.5"/>
    <row r="3445" customFormat="1" ht="13.5"/>
    <row r="3446" customFormat="1" ht="13.5"/>
    <row r="3447" customFormat="1" ht="13.5"/>
    <row r="3448" customFormat="1" ht="13.5"/>
    <row r="3449" customFormat="1" ht="13.5"/>
    <row r="3450" customFormat="1" ht="13.5"/>
    <row r="3451" customFormat="1" ht="13.5"/>
    <row r="3452" customFormat="1" ht="13.5"/>
    <row r="3453" customFormat="1" ht="13.5"/>
    <row r="3454" customFormat="1" ht="13.5"/>
    <row r="3455" customFormat="1" ht="13.5"/>
    <row r="3456" customFormat="1" ht="13.5"/>
    <row r="3457" customFormat="1" ht="13.5"/>
    <row r="3458" customFormat="1" ht="13.5"/>
    <row r="3459" customFormat="1" ht="13.5"/>
    <row r="3460" customFormat="1" ht="13.5"/>
    <row r="3461" customFormat="1" ht="13.5"/>
    <row r="3462" customFormat="1" ht="13.5"/>
    <row r="3463" customFormat="1" ht="13.5"/>
    <row r="3464" customFormat="1" ht="13.5"/>
    <row r="3465" customFormat="1" ht="13.5"/>
    <row r="3466" customFormat="1" ht="13.5"/>
    <row r="3467" customFormat="1" ht="13.5"/>
    <row r="3468" customFormat="1" ht="13.5"/>
    <row r="3469" customFormat="1" ht="13.5"/>
    <row r="3470" customFormat="1" ht="13.5"/>
    <row r="3471" customFormat="1" ht="13.5"/>
    <row r="3472" customFormat="1" ht="13.5"/>
    <row r="3473" customFormat="1" ht="13.5"/>
    <row r="3474" customFormat="1" ht="13.5"/>
    <row r="3475" customFormat="1" ht="13.5"/>
    <row r="3476" customFormat="1" ht="13.5"/>
    <row r="3477" customFormat="1" ht="13.5"/>
    <row r="3478" customFormat="1" ht="13.5"/>
    <row r="3479" customFormat="1" ht="13.5"/>
    <row r="3480" customFormat="1" ht="13.5"/>
    <row r="3481" customFormat="1" ht="13.5"/>
    <row r="3482" customFormat="1" ht="13.5"/>
    <row r="3483" customFormat="1" ht="13.5"/>
    <row r="3484" customFormat="1" ht="13.5"/>
    <row r="3485" customFormat="1" ht="13.5"/>
    <row r="3486" customFormat="1" ht="13.5"/>
    <row r="3487" customFormat="1" ht="13.5"/>
    <row r="3488" customFormat="1" ht="13.5"/>
    <row r="3489" customFormat="1" ht="13.5"/>
    <row r="3490" customFormat="1" ht="13.5"/>
    <row r="3491" customFormat="1" ht="13.5"/>
    <row r="3492" customFormat="1" ht="13.5"/>
    <row r="3493" customFormat="1" ht="13.5"/>
    <row r="3494" customFormat="1" ht="13.5"/>
    <row r="3495" customFormat="1" ht="13.5"/>
    <row r="3496" customFormat="1" ht="13.5"/>
    <row r="3497" customFormat="1" ht="13.5"/>
    <row r="3498" customFormat="1" ht="13.5"/>
    <row r="3499" customFormat="1" ht="13.5"/>
    <row r="3500" customFormat="1" ht="13.5"/>
    <row r="3501" customFormat="1" ht="13.5"/>
    <row r="3502" customFormat="1" ht="13.5"/>
    <row r="3503" customFormat="1" ht="13.5"/>
    <row r="3504" customFormat="1" ht="13.5"/>
    <row r="3505" customFormat="1" ht="13.5"/>
    <row r="3506" customFormat="1" ht="13.5"/>
    <row r="3507" customFormat="1" ht="13.5"/>
    <row r="3508" customFormat="1" ht="13.5"/>
    <row r="3509" customFormat="1" ht="13.5"/>
    <row r="3510" customFormat="1" ht="13.5"/>
    <row r="3511" customFormat="1" ht="13.5"/>
    <row r="3512" customFormat="1" ht="13.5"/>
    <row r="3513" customFormat="1" ht="13.5"/>
    <row r="3514" customFormat="1" ht="13.5"/>
    <row r="3515" customFormat="1" ht="13.5"/>
    <row r="3516" customFormat="1" ht="13.5"/>
    <row r="3517" customFormat="1" ht="13.5"/>
    <row r="3518" customFormat="1" ht="13.5"/>
    <row r="3519" customFormat="1" ht="13.5"/>
    <row r="3520" customFormat="1" ht="13.5"/>
    <row r="3521" customFormat="1" ht="13.5"/>
    <row r="3522" customFormat="1" ht="13.5"/>
    <row r="3523" customFormat="1" ht="13.5"/>
    <row r="3524" customFormat="1" ht="13.5"/>
    <row r="3525" customFormat="1" ht="13.5"/>
    <row r="3526" customFormat="1" ht="13.5"/>
    <row r="3527" customFormat="1" ht="13.5"/>
    <row r="3528" customFormat="1" ht="13.5"/>
    <row r="3529" customFormat="1" ht="13.5"/>
    <row r="3530" customFormat="1" ht="13.5"/>
    <row r="3531" customFormat="1" ht="13.5"/>
    <row r="3532" customFormat="1" ht="13.5"/>
    <row r="3533" customFormat="1" ht="13.5"/>
    <row r="3534" customFormat="1" ht="13.5"/>
    <row r="3535" customFormat="1" ht="13.5"/>
    <row r="3536" customFormat="1" ht="13.5"/>
    <row r="3537" customFormat="1" ht="13.5"/>
    <row r="3538" customFormat="1" ht="13.5"/>
    <row r="3539" customFormat="1" ht="13.5"/>
    <row r="3540" customFormat="1" ht="13.5"/>
    <row r="3541" customFormat="1" ht="13.5"/>
    <row r="3542" customFormat="1" ht="13.5"/>
    <row r="3543" customFormat="1" ht="13.5"/>
    <row r="3544" customFormat="1" ht="13.5"/>
    <row r="3545" customFormat="1" ht="13.5"/>
    <row r="3546" customFormat="1" ht="13.5"/>
    <row r="3547" customFormat="1" ht="13.5"/>
    <row r="3548" customFormat="1" ht="13.5"/>
    <row r="3549" customFormat="1" ht="13.5"/>
    <row r="3550" customFormat="1" ht="13.5"/>
    <row r="3551" customFormat="1" ht="13.5"/>
    <row r="3552" customFormat="1" ht="13.5"/>
    <row r="3553" customFormat="1" ht="13.5"/>
    <row r="3554" customFormat="1" ht="13.5"/>
    <row r="3555" customFormat="1" ht="13.5"/>
    <row r="3556" customFormat="1" ht="13.5"/>
    <row r="3557" customFormat="1" ht="13.5"/>
    <row r="3558" customFormat="1" ht="13.5"/>
    <row r="3559" customFormat="1" ht="13.5"/>
    <row r="3560" customFormat="1" ht="13.5"/>
    <row r="3561" customFormat="1" ht="13.5"/>
    <row r="3562" customFormat="1" ht="13.5"/>
    <row r="3563" customFormat="1" ht="13.5"/>
    <row r="3564" customFormat="1" ht="13.5"/>
    <row r="3565" customFormat="1" ht="13.5"/>
    <row r="3566" customFormat="1" ht="13.5"/>
    <row r="3567" customFormat="1" ht="13.5"/>
    <row r="3568" customFormat="1" ht="13.5"/>
    <row r="3569" customFormat="1" ht="13.5"/>
    <row r="3570" customFormat="1" ht="13.5"/>
    <row r="3571" customFormat="1" ht="13.5"/>
    <row r="3572" customFormat="1" ht="13.5"/>
    <row r="3573" customFormat="1" ht="13.5"/>
    <row r="3574" customFormat="1" ht="13.5"/>
    <row r="3575" customFormat="1" ht="13.5"/>
    <row r="3576" customFormat="1" ht="13.5"/>
    <row r="3577" customFormat="1" ht="13.5"/>
    <row r="3578" customFormat="1" ht="13.5"/>
    <row r="3579" customFormat="1" ht="13.5"/>
    <row r="3580" customFormat="1" ht="13.5"/>
    <row r="3581" customFormat="1" ht="13.5"/>
    <row r="3582" customFormat="1" ht="13.5"/>
    <row r="3583" customFormat="1" ht="13.5"/>
    <row r="3584" customFormat="1" ht="13.5"/>
    <row r="3585" customFormat="1" ht="13.5"/>
    <row r="3586" customFormat="1" ht="13.5"/>
    <row r="3587" customFormat="1" ht="13.5"/>
    <row r="3588" customFormat="1" ht="13.5"/>
    <row r="3589" customFormat="1" ht="13.5"/>
    <row r="3590" customFormat="1" ht="13.5"/>
    <row r="3591" customFormat="1" ht="13.5"/>
    <row r="3592" customFormat="1" ht="13.5"/>
    <row r="3593" customFormat="1" ht="13.5"/>
    <row r="3594" customFormat="1" ht="13.5"/>
    <row r="3595" customFormat="1" ht="13.5"/>
    <row r="3596" customFormat="1" ht="13.5"/>
    <row r="3597" customFormat="1" ht="13.5"/>
    <row r="3598" customFormat="1" ht="13.5"/>
    <row r="3599" customFormat="1" ht="13.5"/>
    <row r="3600" customFormat="1" ht="13.5"/>
    <row r="3601" customFormat="1" ht="13.5"/>
    <row r="3602" customFormat="1" ht="13.5"/>
    <row r="3603" customFormat="1" ht="13.5"/>
    <row r="3604" customFormat="1" ht="13.5"/>
    <row r="3605" customFormat="1" ht="13.5"/>
    <row r="3606" customFormat="1" ht="13.5"/>
    <row r="3607" customFormat="1" ht="13.5"/>
    <row r="3608" customFormat="1" ht="13.5"/>
    <row r="3609" customFormat="1" ht="13.5"/>
    <row r="3610" customFormat="1" ht="13.5"/>
    <row r="3611" customFormat="1" ht="13.5"/>
    <row r="3612" customFormat="1" ht="13.5"/>
    <row r="3613" customFormat="1" ht="13.5"/>
    <row r="3614" customFormat="1" ht="13.5"/>
    <row r="3615" customFormat="1" ht="13.5"/>
    <row r="3616" customFormat="1" ht="13.5"/>
    <row r="3617" customFormat="1" ht="13.5"/>
    <row r="3618" customFormat="1" ht="13.5"/>
    <row r="3619" customFormat="1" ht="13.5"/>
    <row r="3620" customFormat="1" ht="13.5"/>
    <row r="3621" customFormat="1" ht="13.5"/>
    <row r="3622" customFormat="1" ht="13.5"/>
    <row r="3623" customFormat="1" ht="13.5"/>
    <row r="3624" customFormat="1" ht="13.5"/>
    <row r="3625" customFormat="1" ht="13.5"/>
    <row r="3626" customFormat="1" ht="13.5"/>
    <row r="3627" customFormat="1" ht="13.5"/>
    <row r="3628" customFormat="1" ht="13.5"/>
    <row r="3629" customFormat="1" ht="13.5"/>
    <row r="3630" customFormat="1" ht="13.5"/>
    <row r="3631" customFormat="1" ht="13.5"/>
    <row r="3632" customFormat="1" ht="13.5"/>
    <row r="3633" customFormat="1" ht="13.5"/>
    <row r="3634" customFormat="1" ht="13.5"/>
    <row r="3635" customFormat="1" ht="13.5"/>
    <row r="3636" customFormat="1" ht="13.5"/>
    <row r="3637" customFormat="1" ht="13.5"/>
    <row r="3638" customFormat="1" ht="13.5"/>
    <row r="3639" customFormat="1" ht="13.5"/>
    <row r="3640" customFormat="1" ht="13.5"/>
    <row r="3641" customFormat="1" ht="13.5"/>
    <row r="3642" customFormat="1" ht="13.5"/>
    <row r="3643" customFormat="1" ht="13.5"/>
    <row r="3644" customFormat="1" ht="13.5"/>
    <row r="3645" customFormat="1" ht="13.5"/>
    <row r="3646" customFormat="1" ht="13.5"/>
    <row r="3647" customFormat="1" ht="13.5"/>
    <row r="3648" customFormat="1" ht="13.5"/>
    <row r="3649" customFormat="1" ht="13.5"/>
    <row r="3650" customFormat="1" ht="13.5"/>
    <row r="3651" customFormat="1" ht="13.5"/>
    <row r="3652" customFormat="1" ht="13.5"/>
    <row r="3653" customFormat="1" ht="13.5"/>
    <row r="3654" customFormat="1" ht="13.5"/>
    <row r="3655" customFormat="1" ht="13.5"/>
    <row r="3656" customFormat="1" ht="13.5"/>
    <row r="3657" customFormat="1" ht="13.5"/>
    <row r="3658" customFormat="1" ht="13.5"/>
    <row r="3659" customFormat="1" ht="13.5"/>
    <row r="3660" customFormat="1" ht="13.5"/>
    <row r="3661" customFormat="1" ht="13.5"/>
    <row r="3662" customFormat="1" ht="13.5"/>
    <row r="3663" customFormat="1" ht="13.5"/>
    <row r="3664" customFormat="1" ht="13.5"/>
    <row r="3665" customFormat="1" ht="13.5"/>
    <row r="3666" customFormat="1" ht="13.5"/>
    <row r="3667" customFormat="1" ht="13.5"/>
    <row r="3668" customFormat="1" ht="13.5"/>
    <row r="3669" customFormat="1" ht="13.5"/>
    <row r="3670" customFormat="1" ht="13.5"/>
    <row r="3671" customFormat="1" ht="13.5"/>
    <row r="3672" customFormat="1" ht="13.5"/>
    <row r="3673" customFormat="1" ht="13.5"/>
    <row r="3674" customFormat="1" ht="13.5"/>
    <row r="3675" customFormat="1" ht="13.5"/>
    <row r="3676" customFormat="1" ht="13.5"/>
    <row r="3677" customFormat="1" ht="13.5"/>
    <row r="3678" customFormat="1" ht="13.5"/>
    <row r="3679" customFormat="1" ht="13.5"/>
    <row r="3680" customFormat="1" ht="13.5"/>
    <row r="3681" customFormat="1" ht="13.5"/>
    <row r="3682" customFormat="1" ht="13.5"/>
    <row r="3683" customFormat="1" ht="13.5"/>
    <row r="3684" customFormat="1" ht="13.5"/>
    <row r="3685" customFormat="1" ht="13.5"/>
    <row r="3686" customFormat="1" ht="13.5"/>
    <row r="3687" customFormat="1" ht="13.5"/>
    <row r="3688" customFormat="1" ht="13.5"/>
    <row r="3689" customFormat="1" ht="13.5"/>
    <row r="3690" customFormat="1" ht="13.5"/>
    <row r="3691" customFormat="1" ht="13.5"/>
    <row r="3692" customFormat="1" ht="13.5"/>
    <row r="3693" customFormat="1" ht="13.5"/>
    <row r="3694" customFormat="1" ht="13.5"/>
    <row r="3695" customFormat="1" ht="13.5"/>
    <row r="3696" customFormat="1" ht="13.5"/>
    <row r="3697" customFormat="1" ht="13.5"/>
    <row r="3698" customFormat="1" ht="13.5"/>
    <row r="3699" customFormat="1" ht="13.5"/>
    <row r="3700" customFormat="1" ht="13.5"/>
    <row r="3701" customFormat="1" ht="13.5"/>
    <row r="3702" customFormat="1" ht="13.5"/>
    <row r="3703" customFormat="1" ht="13.5"/>
    <row r="3704" customFormat="1" ht="13.5"/>
    <row r="3705" customFormat="1" ht="13.5"/>
    <row r="3706" customFormat="1" ht="13.5"/>
    <row r="3707" customFormat="1" ht="13.5"/>
    <row r="3708" customFormat="1" ht="13.5"/>
    <row r="3709" customFormat="1" ht="13.5"/>
    <row r="3710" customFormat="1" ht="13.5"/>
    <row r="3711" customFormat="1" ht="13.5"/>
    <row r="3712" customFormat="1" ht="13.5"/>
    <row r="3713" customFormat="1" ht="13.5"/>
    <row r="3714" customFormat="1" ht="13.5"/>
    <row r="3715" customFormat="1" ht="13.5"/>
    <row r="3716" customFormat="1" ht="13.5"/>
    <row r="3717" customFormat="1" ht="13.5"/>
    <row r="3718" customFormat="1" ht="13.5"/>
    <row r="3719" customFormat="1" ht="13.5"/>
    <row r="3720" customFormat="1" ht="13.5"/>
    <row r="3721" customFormat="1" ht="13.5"/>
    <row r="3722" customFormat="1" ht="13.5"/>
    <row r="3723" customFormat="1" ht="13.5"/>
    <row r="3724" customFormat="1" ht="13.5"/>
    <row r="3725" customFormat="1" ht="13.5"/>
    <row r="3726" customFormat="1" ht="13.5"/>
    <row r="3727" customFormat="1" ht="13.5"/>
    <row r="3728" customFormat="1" ht="13.5"/>
    <row r="3729" customFormat="1" ht="13.5"/>
    <row r="3730" customFormat="1" ht="13.5"/>
    <row r="3731" customFormat="1" ht="13.5"/>
    <row r="3732" customFormat="1" ht="13.5"/>
    <row r="3733" customFormat="1" ht="13.5"/>
    <row r="3734" customFormat="1" ht="13.5"/>
    <row r="3735" customFormat="1" ht="13.5"/>
    <row r="3736" customFormat="1" ht="13.5"/>
    <row r="3737" customFormat="1" ht="13.5"/>
    <row r="3738" customFormat="1" ht="13.5"/>
    <row r="3739" customFormat="1" ht="13.5"/>
    <row r="3740" customFormat="1" ht="13.5"/>
    <row r="3741" customFormat="1" ht="13.5"/>
    <row r="3742" customFormat="1" ht="13.5"/>
    <row r="3743" customFormat="1" ht="13.5"/>
    <row r="3744" customFormat="1" ht="13.5"/>
    <row r="3745" customFormat="1" ht="13.5"/>
    <row r="3746" customFormat="1" ht="13.5"/>
    <row r="3747" customFormat="1" ht="13.5"/>
    <row r="3748" customFormat="1" ht="13.5"/>
    <row r="3749" customFormat="1" ht="13.5"/>
    <row r="3750" customFormat="1" ht="13.5"/>
    <row r="3751" customFormat="1" ht="13.5"/>
    <row r="3752" customFormat="1" ht="13.5"/>
    <row r="3753" customFormat="1" ht="13.5"/>
    <row r="3754" customFormat="1" ht="13.5"/>
    <row r="3755" customFormat="1" ht="13.5"/>
    <row r="3756" customFormat="1" ht="13.5"/>
    <row r="3757" customFormat="1" ht="13.5"/>
    <row r="3758" customFormat="1" ht="13.5"/>
    <row r="3759" customFormat="1" ht="13.5"/>
    <row r="3760" customFormat="1" ht="13.5"/>
    <row r="3761" customFormat="1" ht="13.5"/>
    <row r="3762" customFormat="1" ht="13.5"/>
    <row r="3763" customFormat="1" ht="13.5"/>
    <row r="3764" customFormat="1" ht="13.5"/>
    <row r="3765" customFormat="1" ht="13.5"/>
    <row r="3766" customFormat="1" ht="13.5"/>
    <row r="3767" customFormat="1" ht="13.5"/>
    <row r="3768" customFormat="1" ht="13.5"/>
    <row r="3769" customFormat="1" ht="13.5"/>
    <row r="3770" customFormat="1" ht="13.5"/>
    <row r="3771" customFormat="1" ht="13.5"/>
    <row r="3772" customFormat="1" ht="13.5"/>
    <row r="3773" customFormat="1" ht="13.5"/>
    <row r="3774" customFormat="1" ht="13.5"/>
    <row r="3775" customFormat="1" ht="13.5"/>
    <row r="3776" customFormat="1" ht="13.5"/>
    <row r="3777" customFormat="1" ht="13.5"/>
    <row r="3778" customFormat="1" ht="13.5"/>
    <row r="3779" customFormat="1" ht="13.5"/>
    <row r="3780" customFormat="1" ht="13.5"/>
    <row r="3781" customFormat="1" ht="13.5"/>
    <row r="3782" customFormat="1" ht="13.5"/>
    <row r="3783" customFormat="1" ht="13.5"/>
    <row r="3784" customFormat="1" ht="13.5"/>
    <row r="3785" customFormat="1" ht="13.5"/>
    <row r="3786" customFormat="1" ht="13.5"/>
    <row r="3787" customFormat="1" ht="13.5"/>
    <row r="3788" customFormat="1" ht="13.5"/>
    <row r="3789" customFormat="1" ht="13.5"/>
    <row r="3790" customFormat="1" ht="13.5"/>
    <row r="3791" customFormat="1" ht="13.5"/>
    <row r="3792" customFormat="1" ht="13.5"/>
    <row r="3793" customFormat="1" ht="13.5"/>
    <row r="3794" customFormat="1" ht="13.5"/>
    <row r="3795" customFormat="1" ht="13.5"/>
    <row r="3796" customFormat="1" ht="13.5"/>
    <row r="3797" customFormat="1" ht="13.5"/>
    <row r="3798" customFormat="1" ht="13.5"/>
    <row r="3799" customFormat="1" ht="13.5"/>
    <row r="3800" customFormat="1" ht="13.5"/>
    <row r="3801" customFormat="1" ht="13.5"/>
    <row r="3802" customFormat="1" ht="13.5"/>
    <row r="3803" customFormat="1" ht="13.5"/>
    <row r="3804" customFormat="1" ht="13.5"/>
    <row r="3805" customFormat="1" ht="13.5"/>
    <row r="3806" customFormat="1" ht="13.5"/>
    <row r="3807" customFormat="1" ht="13.5"/>
    <row r="3808" customFormat="1" ht="13.5"/>
    <row r="3809" customFormat="1" ht="13.5"/>
    <row r="3810" customFormat="1" ht="13.5"/>
    <row r="3811" customFormat="1" ht="13.5"/>
    <row r="3812" customFormat="1" ht="13.5"/>
    <row r="3813" customFormat="1" ht="13.5"/>
    <row r="3814" customFormat="1" ht="13.5"/>
    <row r="3815" customFormat="1" ht="13.5"/>
    <row r="3816" customFormat="1" ht="13.5"/>
    <row r="3817" customFormat="1" ht="13.5"/>
    <row r="3818" customFormat="1" ht="13.5"/>
    <row r="3819" customFormat="1" ht="13.5"/>
    <row r="3820" customFormat="1" ht="13.5"/>
    <row r="3821" customFormat="1" ht="13.5"/>
    <row r="3822" customFormat="1" ht="13.5"/>
    <row r="3823" customFormat="1" ht="13.5"/>
    <row r="3824" customFormat="1" ht="13.5"/>
    <row r="3825" customFormat="1" ht="13.5"/>
    <row r="3826" customFormat="1" ht="13.5"/>
    <row r="3827" customFormat="1" ht="13.5"/>
    <row r="3828" customFormat="1" ht="13.5"/>
    <row r="3829" customFormat="1" ht="13.5"/>
    <row r="3830" customFormat="1" ht="13.5"/>
    <row r="3831" customFormat="1" ht="13.5"/>
    <row r="3832" customFormat="1" ht="13.5"/>
    <row r="3833" customFormat="1" ht="13.5"/>
    <row r="3834" customFormat="1" ht="13.5"/>
    <row r="3835" customFormat="1" ht="13.5"/>
    <row r="3836" customFormat="1" ht="13.5"/>
    <row r="3837" customFormat="1" ht="13.5"/>
    <row r="3838" customFormat="1" ht="13.5"/>
    <row r="3839" customFormat="1" ht="13.5"/>
    <row r="3840" customFormat="1" ht="13.5"/>
    <row r="3841" customFormat="1" ht="13.5"/>
    <row r="3842" customFormat="1" ht="13.5"/>
    <row r="3843" customFormat="1" ht="13.5"/>
    <row r="3844" customFormat="1" ht="13.5"/>
    <row r="3845" customFormat="1" ht="13.5"/>
    <row r="3846" customFormat="1" ht="13.5"/>
    <row r="3847" customFormat="1" ht="13.5"/>
    <row r="3848" customFormat="1" ht="13.5"/>
    <row r="3849" customFormat="1" ht="13.5"/>
    <row r="3850" customFormat="1" ht="13.5"/>
    <row r="3851" customFormat="1" ht="13.5"/>
    <row r="3852" customFormat="1" ht="13.5"/>
    <row r="3853" customFormat="1" ht="13.5"/>
    <row r="3854" customFormat="1" ht="13.5"/>
    <row r="3855" customFormat="1" ht="13.5"/>
    <row r="3856" customFormat="1" ht="13.5"/>
    <row r="3857" customFormat="1" ht="13.5"/>
    <row r="3858" customFormat="1" ht="13.5"/>
    <row r="3859" customFormat="1" ht="13.5"/>
    <row r="3860" customFormat="1" ht="13.5"/>
    <row r="3861" customFormat="1" ht="13.5"/>
    <row r="3862" customFormat="1" ht="13.5"/>
    <row r="3863" customFormat="1" ht="13.5"/>
    <row r="3864" customFormat="1" ht="13.5"/>
    <row r="3865" customFormat="1" ht="13.5"/>
    <row r="3866" customFormat="1" ht="13.5"/>
    <row r="3867" customFormat="1" ht="13.5"/>
    <row r="3868" customFormat="1" ht="13.5"/>
    <row r="3869" customFormat="1" ht="13.5"/>
    <row r="3870" customFormat="1" ht="13.5"/>
    <row r="3871" customFormat="1" ht="13.5"/>
    <row r="3872" customFormat="1" ht="13.5"/>
    <row r="3873" customFormat="1" ht="13.5"/>
    <row r="3874" customFormat="1" ht="13.5"/>
    <row r="3875" customFormat="1" ht="13.5"/>
    <row r="3876" customFormat="1" ht="13.5"/>
    <row r="3877" customFormat="1" ht="13.5"/>
    <row r="3878" customFormat="1" ht="13.5"/>
    <row r="3879" customFormat="1" ht="13.5"/>
    <row r="3880" customFormat="1" ht="13.5"/>
    <row r="3881" customFormat="1" ht="13.5"/>
    <row r="3882" customFormat="1" ht="13.5"/>
    <row r="3883" customFormat="1" ht="13.5"/>
    <row r="3884" customFormat="1" ht="13.5"/>
    <row r="3885" customFormat="1" ht="13.5"/>
    <row r="3886" customFormat="1" ht="13.5"/>
    <row r="3887" customFormat="1" ht="13.5"/>
    <row r="3888" customFormat="1" ht="13.5"/>
    <row r="3889" customFormat="1" ht="13.5"/>
    <row r="3890" customFormat="1" ht="13.5"/>
    <row r="3891" customFormat="1" ht="13.5"/>
    <row r="3892" customFormat="1" ht="13.5"/>
    <row r="3893" customFormat="1" ht="13.5"/>
    <row r="3894" customFormat="1" ht="13.5"/>
    <row r="3895" customFormat="1" ht="13.5"/>
    <row r="3896" customFormat="1" ht="13.5"/>
    <row r="3897" customFormat="1" ht="13.5"/>
    <row r="3898" customFormat="1" ht="13.5"/>
    <row r="3899" customFormat="1" ht="13.5"/>
    <row r="3900" customFormat="1" ht="13.5"/>
    <row r="3901" customFormat="1" ht="13.5"/>
    <row r="3902" customFormat="1" ht="13.5"/>
    <row r="3903" customFormat="1" ht="13.5"/>
    <row r="3904" customFormat="1" ht="13.5"/>
    <row r="3905" customFormat="1" ht="13.5"/>
    <row r="3906" customFormat="1" ht="13.5"/>
    <row r="3907" customFormat="1" ht="13.5"/>
    <row r="3908" customFormat="1" ht="13.5"/>
    <row r="3909" customFormat="1" ht="13.5"/>
    <row r="3910" customFormat="1" ht="13.5"/>
    <row r="3911" customFormat="1" ht="13.5"/>
    <row r="3912" customFormat="1" ht="13.5"/>
    <row r="3913" customFormat="1" ht="13.5"/>
    <row r="3914" customFormat="1" ht="13.5"/>
    <row r="3915" customFormat="1" ht="13.5"/>
    <row r="3916" customFormat="1" ht="13.5"/>
    <row r="3917" customFormat="1" ht="13.5"/>
    <row r="3918" customFormat="1" ht="13.5"/>
    <row r="3919" customFormat="1" ht="13.5"/>
    <row r="3920" customFormat="1" ht="13.5"/>
    <row r="3921" customFormat="1" ht="13.5"/>
    <row r="3922" customFormat="1" ht="13.5"/>
    <row r="3923" customFormat="1" ht="13.5"/>
    <row r="3924" customFormat="1" ht="13.5"/>
    <row r="3925" customFormat="1" ht="13.5"/>
    <row r="3926" customFormat="1" ht="13.5"/>
    <row r="3927" customFormat="1" ht="13.5"/>
    <row r="3928" customFormat="1" ht="13.5"/>
    <row r="3929" customFormat="1" ht="13.5"/>
    <row r="3930" customFormat="1" ht="13.5"/>
    <row r="3931" customFormat="1" ht="13.5"/>
    <row r="3932" customFormat="1" ht="13.5"/>
    <row r="3933" customFormat="1" ht="13.5"/>
    <row r="3934" customFormat="1" ht="13.5"/>
    <row r="3935" customFormat="1" ht="13.5"/>
    <row r="3936" customFormat="1" ht="13.5"/>
    <row r="3937" customFormat="1" ht="13.5"/>
    <row r="3938" customFormat="1" ht="13.5"/>
    <row r="3939" customFormat="1" ht="13.5"/>
    <row r="3940" customFormat="1" ht="13.5"/>
    <row r="3941" customFormat="1" ht="13.5"/>
    <row r="3942" customFormat="1" ht="13.5"/>
    <row r="3943" customFormat="1" ht="13.5"/>
    <row r="3944" customFormat="1" ht="13.5"/>
    <row r="3945" customFormat="1" ht="13.5"/>
    <row r="3946" customFormat="1" ht="13.5"/>
    <row r="3947" customFormat="1" ht="13.5"/>
    <row r="3948" customFormat="1" ht="13.5"/>
    <row r="3949" customFormat="1" ht="13.5"/>
    <row r="3950" customFormat="1" ht="13.5"/>
    <row r="3951" customFormat="1" ht="13.5"/>
    <row r="3952" customFormat="1" ht="13.5"/>
    <row r="3953" customFormat="1" ht="13.5"/>
    <row r="3954" customFormat="1" ht="13.5"/>
    <row r="3955" customFormat="1" ht="13.5"/>
    <row r="3956" customFormat="1" ht="13.5"/>
    <row r="3957" customFormat="1" ht="13.5"/>
    <row r="3958" customFormat="1" ht="13.5"/>
    <row r="3959" customFormat="1" ht="13.5"/>
    <row r="3960" customFormat="1" ht="13.5"/>
    <row r="3961" customFormat="1" ht="13.5"/>
    <row r="3962" customFormat="1" ht="13.5"/>
    <row r="3963" customFormat="1" ht="13.5"/>
    <row r="3964" customFormat="1" ht="13.5"/>
    <row r="3965" customFormat="1" ht="13.5"/>
    <row r="3966" customFormat="1" ht="13.5"/>
    <row r="3967" customFormat="1" ht="13.5"/>
    <row r="3968" customFormat="1" ht="13.5"/>
    <row r="3969" customFormat="1" ht="13.5"/>
    <row r="3970" customFormat="1" ht="13.5"/>
    <row r="3971" customFormat="1" ht="13.5"/>
    <row r="3972" customFormat="1" ht="13.5"/>
    <row r="3973" customFormat="1" ht="13.5"/>
    <row r="3974" customFormat="1" ht="13.5"/>
    <row r="3975" customFormat="1" ht="13.5"/>
    <row r="3976" customFormat="1" ht="13.5"/>
    <row r="3977" customFormat="1" ht="13.5"/>
    <row r="3978" customFormat="1" ht="13.5"/>
    <row r="3979" customFormat="1" ht="13.5"/>
    <row r="3980" customFormat="1" ht="13.5"/>
    <row r="3981" customFormat="1" ht="13.5"/>
    <row r="3982" customFormat="1" ht="13.5"/>
    <row r="3983" customFormat="1" ht="13.5"/>
    <row r="3984" customFormat="1" ht="13.5"/>
    <row r="3985" customFormat="1" ht="13.5"/>
    <row r="3986" customFormat="1" ht="13.5"/>
    <row r="3987" customFormat="1" ht="13.5"/>
    <row r="3988" customFormat="1" ht="13.5"/>
    <row r="3989" customFormat="1" ht="13.5"/>
    <row r="3990" customFormat="1" ht="13.5"/>
    <row r="3991" customFormat="1" ht="13.5"/>
    <row r="3992" customFormat="1" ht="13.5"/>
    <row r="3993" customFormat="1" ht="13.5"/>
    <row r="3994" customFormat="1" ht="13.5"/>
    <row r="3995" customFormat="1" ht="13.5"/>
    <row r="3996" customFormat="1" ht="13.5"/>
    <row r="3997" customFormat="1" ht="13.5"/>
    <row r="3998" customFormat="1" ht="13.5"/>
    <row r="3999" customFormat="1" ht="13.5"/>
    <row r="4000" customFormat="1" ht="13.5"/>
    <row r="4001" customFormat="1" ht="13.5"/>
    <row r="4002" customFormat="1" ht="13.5"/>
    <row r="4003" customFormat="1" ht="13.5"/>
    <row r="4004" customFormat="1" ht="13.5"/>
    <row r="4005" customFormat="1" ht="13.5"/>
    <row r="4006" customFormat="1" ht="13.5"/>
    <row r="4007" customFormat="1" ht="13.5"/>
    <row r="4008" customFormat="1" ht="13.5"/>
    <row r="4009" customFormat="1" ht="13.5"/>
    <row r="4010" customFormat="1" ht="13.5"/>
    <row r="4011" customFormat="1" ht="13.5"/>
    <row r="4012" customFormat="1" ht="13.5"/>
    <row r="4013" customFormat="1" ht="13.5"/>
    <row r="4014" customFormat="1" ht="13.5"/>
    <row r="4015" customFormat="1" ht="13.5"/>
    <row r="4016" customFormat="1" ht="13.5"/>
    <row r="4017" customFormat="1" ht="13.5"/>
    <row r="4018" customFormat="1" ht="13.5"/>
    <row r="4019" customFormat="1" ht="13.5"/>
    <row r="4020" customFormat="1" ht="13.5"/>
    <row r="4021" customFormat="1" ht="13.5"/>
    <row r="4022" customFormat="1" ht="13.5"/>
    <row r="4023" customFormat="1" ht="13.5"/>
    <row r="4024" customFormat="1" ht="13.5"/>
    <row r="4025" customFormat="1" ht="13.5"/>
    <row r="4026" customFormat="1" ht="13.5"/>
    <row r="4027" customFormat="1" ht="13.5"/>
    <row r="4028" customFormat="1" ht="13.5"/>
    <row r="4029" customFormat="1" ht="13.5"/>
    <row r="4030" customFormat="1" ht="13.5"/>
    <row r="4031" customFormat="1" ht="13.5"/>
    <row r="4032" customFormat="1" ht="13.5"/>
    <row r="4033" customFormat="1" ht="13.5"/>
    <row r="4034" customFormat="1" ht="13.5"/>
    <row r="4035" customFormat="1" ht="13.5"/>
    <row r="4036" customFormat="1" ht="13.5"/>
    <row r="4037" customFormat="1" ht="13.5"/>
    <row r="4038" customFormat="1" ht="13.5"/>
    <row r="4039" customFormat="1" ht="13.5"/>
    <row r="4040" customFormat="1" ht="13.5"/>
    <row r="4041" customFormat="1" ht="13.5"/>
    <row r="4042" customFormat="1" ht="13.5"/>
    <row r="4043" customFormat="1" ht="13.5"/>
    <row r="4044" customFormat="1" ht="13.5"/>
    <row r="4045" customFormat="1" ht="13.5"/>
    <row r="4046" customFormat="1" ht="13.5"/>
    <row r="4047" customFormat="1" ht="13.5"/>
    <row r="4048" customFormat="1" ht="13.5"/>
    <row r="4049" customFormat="1" ht="13.5"/>
    <row r="4050" customFormat="1" ht="13.5"/>
    <row r="4051" customFormat="1" ht="13.5"/>
    <row r="4052" customFormat="1" ht="13.5"/>
    <row r="4053" customFormat="1" ht="13.5"/>
    <row r="4054" customFormat="1" ht="13.5"/>
    <row r="4055" customFormat="1" ht="13.5"/>
    <row r="4056" customFormat="1" ht="13.5"/>
    <row r="4057" customFormat="1" ht="13.5"/>
    <row r="4058" customFormat="1" ht="13.5"/>
    <row r="4059" customFormat="1" ht="13.5"/>
    <row r="4060" customFormat="1" ht="13.5"/>
    <row r="4061" customFormat="1" ht="13.5"/>
    <row r="4062" customFormat="1" ht="13.5"/>
    <row r="4063" customFormat="1" ht="13.5"/>
    <row r="4064" customFormat="1" ht="13.5"/>
    <row r="4065" customFormat="1" ht="13.5"/>
    <row r="4066" customFormat="1" ht="13.5"/>
    <row r="4067" customFormat="1" ht="13.5"/>
    <row r="4068" customFormat="1" ht="13.5"/>
    <row r="4069" customFormat="1" ht="13.5"/>
    <row r="4070" customFormat="1" ht="13.5"/>
    <row r="4071" customFormat="1" ht="13.5"/>
    <row r="4072" customFormat="1" ht="13.5"/>
    <row r="4073" customFormat="1" ht="13.5"/>
    <row r="4074" customFormat="1" ht="13.5"/>
    <row r="4075" customFormat="1" ht="13.5"/>
    <row r="4076" customFormat="1" ht="13.5"/>
    <row r="4077" customFormat="1" ht="13.5"/>
    <row r="4078" customFormat="1" ht="13.5"/>
    <row r="4079" customFormat="1" ht="13.5"/>
    <row r="4080" customFormat="1" ht="13.5"/>
    <row r="4081" customFormat="1" ht="13.5"/>
    <row r="4082" customFormat="1" ht="13.5"/>
    <row r="4083" customFormat="1" ht="13.5"/>
    <row r="4084" customFormat="1" ht="13.5"/>
    <row r="4085" customFormat="1" ht="13.5"/>
    <row r="4086" customFormat="1" ht="13.5"/>
    <row r="4087" customFormat="1" ht="13.5"/>
    <row r="4088" customFormat="1" ht="13.5"/>
    <row r="4089" customFormat="1" ht="13.5"/>
    <row r="4090" customFormat="1" ht="13.5"/>
    <row r="4091" customFormat="1" ht="13.5"/>
    <row r="4092" customFormat="1" ht="13.5"/>
    <row r="4093" customFormat="1" ht="13.5"/>
    <row r="4094" customFormat="1" ht="13.5"/>
    <row r="4095" customFormat="1" ht="13.5"/>
    <row r="4096" customFormat="1" ht="13.5"/>
    <row r="4097" customFormat="1" ht="13.5"/>
    <row r="4098" customFormat="1" ht="13.5"/>
    <row r="4099" customFormat="1" ht="13.5"/>
    <row r="4100" customFormat="1" ht="13.5"/>
    <row r="4101" customFormat="1" ht="13.5"/>
    <row r="4102" customFormat="1" ht="13.5"/>
    <row r="4103" customFormat="1" ht="13.5"/>
    <row r="4104" customFormat="1" ht="13.5"/>
    <row r="4105" customFormat="1" ht="13.5"/>
    <row r="4106" customFormat="1" ht="13.5"/>
    <row r="4107" customFormat="1" ht="13.5"/>
    <row r="4108" customFormat="1" ht="13.5"/>
    <row r="4109" customFormat="1" ht="13.5"/>
    <row r="4110" customFormat="1" ht="13.5"/>
    <row r="4111" customFormat="1" ht="13.5"/>
    <row r="4112" customFormat="1" ht="13.5"/>
    <row r="4113" customFormat="1" ht="13.5"/>
    <row r="4114" customFormat="1" ht="13.5"/>
    <row r="4115" customFormat="1" ht="13.5"/>
    <row r="4116" customFormat="1" ht="13.5"/>
    <row r="4117" customFormat="1" ht="13.5"/>
    <row r="4118" customFormat="1" ht="13.5"/>
    <row r="4119" customFormat="1" ht="13.5"/>
    <row r="4120" customFormat="1" ht="13.5"/>
    <row r="4121" customFormat="1" ht="13.5"/>
    <row r="4122" customFormat="1" ht="13.5"/>
    <row r="4123" customFormat="1" ht="13.5"/>
    <row r="4124" customFormat="1" ht="13.5"/>
    <row r="4125" customFormat="1" ht="13.5"/>
    <row r="4126" customFormat="1" ht="13.5"/>
    <row r="4127" customFormat="1" ht="13.5"/>
    <row r="4128" customFormat="1" ht="13.5"/>
    <row r="4129" customFormat="1" ht="13.5"/>
    <row r="4130" customFormat="1" ht="13.5"/>
    <row r="4131" customFormat="1" ht="13.5"/>
    <row r="4132" customFormat="1" ht="13.5"/>
    <row r="4133" customFormat="1" ht="13.5"/>
    <row r="4134" customFormat="1" ht="13.5"/>
    <row r="4135" customFormat="1" ht="13.5"/>
    <row r="4136" customFormat="1" ht="13.5"/>
    <row r="4137" customFormat="1" ht="13.5"/>
    <row r="4138" customFormat="1" ht="13.5"/>
    <row r="4139" customFormat="1" ht="13.5"/>
    <row r="4140" customFormat="1" ht="13.5"/>
    <row r="4141" customFormat="1" ht="13.5"/>
    <row r="4142" customFormat="1" ht="13.5"/>
    <row r="4143" customFormat="1" ht="13.5"/>
    <row r="4144" customFormat="1" ht="13.5"/>
    <row r="4145" customFormat="1" ht="13.5"/>
    <row r="4146" customFormat="1" ht="13.5"/>
    <row r="4147" customFormat="1" ht="13.5"/>
    <row r="4148" customFormat="1" ht="13.5"/>
    <row r="4149" customFormat="1" ht="13.5"/>
    <row r="4150" customFormat="1" ht="13.5"/>
    <row r="4151" customFormat="1" ht="13.5"/>
    <row r="4152" customFormat="1" ht="13.5"/>
    <row r="4153" customFormat="1" ht="13.5"/>
    <row r="4154" customFormat="1" ht="13.5"/>
    <row r="4155" customFormat="1" ht="13.5"/>
    <row r="4156" customFormat="1" ht="13.5"/>
    <row r="4157" customFormat="1" ht="13.5"/>
    <row r="4158" customFormat="1" ht="13.5"/>
    <row r="4159" customFormat="1" ht="13.5"/>
    <row r="4160" customFormat="1" ht="13.5"/>
    <row r="4161" customFormat="1" ht="13.5"/>
    <row r="4162" customFormat="1" ht="13.5"/>
    <row r="4163" customFormat="1" ht="13.5"/>
    <row r="4164" customFormat="1" ht="13.5"/>
    <row r="4165" customFormat="1" ht="13.5"/>
    <row r="4166" customFormat="1" ht="13.5"/>
    <row r="4167" customFormat="1" ht="13.5"/>
    <row r="4168" customFormat="1" ht="13.5"/>
    <row r="4169" customFormat="1" ht="13.5"/>
    <row r="4170" customFormat="1" ht="13.5"/>
    <row r="4171" customFormat="1" ht="13.5"/>
    <row r="4172" customFormat="1" ht="13.5"/>
    <row r="4173" customFormat="1" ht="13.5"/>
    <row r="4174" customFormat="1" ht="13.5"/>
    <row r="4175" customFormat="1" ht="13.5"/>
    <row r="4176" customFormat="1" ht="13.5"/>
    <row r="4177" customFormat="1" ht="13.5"/>
    <row r="4178" customFormat="1" ht="13.5"/>
    <row r="4179" customFormat="1" ht="13.5"/>
    <row r="4180" customFormat="1" ht="13.5"/>
    <row r="4181" customFormat="1" ht="13.5"/>
    <row r="4182" customFormat="1" ht="13.5"/>
    <row r="4183" customFormat="1" ht="13.5"/>
    <row r="4184" customFormat="1" ht="13.5"/>
    <row r="4185" customFormat="1" ht="13.5"/>
    <row r="4186" customFormat="1" ht="13.5"/>
    <row r="4187" customFormat="1" ht="13.5"/>
    <row r="4188" customFormat="1" ht="13.5"/>
    <row r="4189" customFormat="1" ht="13.5"/>
    <row r="4190" customFormat="1" ht="13.5"/>
    <row r="4191" customFormat="1" ht="13.5"/>
    <row r="4192" customFormat="1" ht="13.5"/>
    <row r="4193" customFormat="1" ht="13.5"/>
    <row r="4194" customFormat="1" ht="13.5"/>
    <row r="4195" customFormat="1" ht="13.5"/>
    <row r="4196" customFormat="1" ht="13.5"/>
    <row r="4197" customFormat="1" ht="13.5"/>
    <row r="4198" customFormat="1" ht="13.5"/>
    <row r="4199" customFormat="1" ht="13.5"/>
    <row r="4200" customFormat="1" ht="13.5"/>
    <row r="4201" customFormat="1" ht="13.5"/>
    <row r="4202" customFormat="1" ht="13.5"/>
    <row r="4203" customFormat="1" ht="13.5"/>
    <row r="4204" customFormat="1" ht="13.5"/>
    <row r="4205" customFormat="1" ht="13.5"/>
    <row r="4206" customFormat="1" ht="13.5"/>
    <row r="4207" customFormat="1" ht="13.5"/>
    <row r="4208" customFormat="1" ht="13.5"/>
    <row r="4209" customFormat="1" ht="13.5"/>
    <row r="4210" customFormat="1" ht="13.5"/>
    <row r="4211" customFormat="1" ht="13.5"/>
    <row r="4212" customFormat="1" ht="13.5"/>
    <row r="4213" customFormat="1" ht="13.5"/>
    <row r="4214" customFormat="1" ht="13.5"/>
    <row r="4215" customFormat="1" ht="13.5"/>
    <row r="4216" customFormat="1" ht="13.5"/>
    <row r="4217" customFormat="1" ht="13.5"/>
    <row r="4218" customFormat="1" ht="13.5"/>
    <row r="4219" customFormat="1" ht="13.5"/>
    <row r="4220" customFormat="1" ht="13.5"/>
    <row r="4221" customFormat="1" ht="13.5"/>
    <row r="4222" customFormat="1" ht="13.5"/>
    <row r="4223" customFormat="1" ht="13.5"/>
    <row r="4224" customFormat="1" ht="13.5"/>
    <row r="4225" customFormat="1" ht="13.5"/>
    <row r="4226" customFormat="1" ht="13.5"/>
    <row r="4227" customFormat="1" ht="13.5"/>
    <row r="4228" customFormat="1" ht="13.5"/>
    <row r="4229" customFormat="1" ht="13.5"/>
    <row r="4230" customFormat="1" ht="13.5"/>
    <row r="4231" customFormat="1" ht="13.5"/>
    <row r="4232" customFormat="1" ht="13.5"/>
    <row r="4233" customFormat="1" ht="13.5"/>
    <row r="4234" customFormat="1" ht="13.5"/>
    <row r="4235" customFormat="1" ht="13.5"/>
    <row r="4236" customFormat="1" ht="13.5"/>
    <row r="4237" customFormat="1" ht="13.5"/>
    <row r="4238" customFormat="1" ht="13.5"/>
    <row r="4239" customFormat="1" ht="13.5"/>
    <row r="4240" customFormat="1" ht="13.5"/>
    <row r="4241" customFormat="1" ht="13.5"/>
    <row r="4242" customFormat="1" ht="13.5"/>
    <row r="4243" customFormat="1" ht="13.5"/>
    <row r="4244" customFormat="1" ht="13.5"/>
    <row r="4245" customFormat="1" ht="13.5"/>
    <row r="4246" customFormat="1" ht="13.5"/>
    <row r="4247" customFormat="1" ht="13.5"/>
    <row r="4248" customFormat="1" ht="13.5"/>
    <row r="4249" customFormat="1" ht="13.5"/>
    <row r="4250" customFormat="1" ht="13.5"/>
    <row r="4251" customFormat="1" ht="13.5"/>
    <row r="4252" customFormat="1" ht="13.5"/>
    <row r="4253" customFormat="1" ht="13.5"/>
    <row r="4254" customFormat="1" ht="13.5"/>
    <row r="4255" customFormat="1" ht="13.5"/>
    <row r="4256" customFormat="1" ht="13.5"/>
    <row r="4257" customFormat="1" ht="13.5"/>
    <row r="4258" customFormat="1" ht="13.5"/>
    <row r="4259" customFormat="1" ht="13.5"/>
    <row r="4260" customFormat="1" ht="13.5"/>
    <row r="4261" customFormat="1" ht="13.5"/>
    <row r="4262" customFormat="1" ht="13.5"/>
    <row r="4263" customFormat="1" ht="13.5"/>
    <row r="4264" customFormat="1" ht="13.5"/>
    <row r="4265" customFormat="1" ht="13.5"/>
    <row r="4266" customFormat="1" ht="13.5"/>
    <row r="4267" customFormat="1" ht="13.5"/>
    <row r="4268" customFormat="1" ht="13.5"/>
    <row r="4269" customFormat="1" ht="13.5"/>
    <row r="4270" customFormat="1" ht="13.5"/>
    <row r="4271" customFormat="1" ht="13.5"/>
    <row r="4272" customFormat="1" ht="13.5"/>
    <row r="4273" customFormat="1" ht="13.5"/>
    <row r="4274" customFormat="1" ht="13.5"/>
    <row r="4275" customFormat="1" ht="13.5"/>
    <row r="4276" customFormat="1" ht="13.5"/>
    <row r="4277" customFormat="1" ht="13.5"/>
    <row r="4278" customFormat="1" ht="13.5"/>
    <row r="4279" customFormat="1" ht="13.5"/>
    <row r="4280" customFormat="1" ht="13.5"/>
    <row r="4281" customFormat="1" ht="13.5"/>
    <row r="4282" customFormat="1" ht="13.5"/>
    <row r="4283" customFormat="1" ht="13.5"/>
    <row r="4284" customFormat="1" ht="13.5"/>
    <row r="4285" customFormat="1" ht="13.5"/>
    <row r="4286" customFormat="1" ht="13.5"/>
    <row r="4287" customFormat="1" ht="13.5"/>
    <row r="4288" customFormat="1" ht="13.5"/>
    <row r="4289" customFormat="1" ht="13.5"/>
    <row r="4290" customFormat="1" ht="13.5"/>
    <row r="4291" customFormat="1" ht="13.5"/>
    <row r="4292" customFormat="1" ht="13.5"/>
    <row r="4293" customFormat="1" ht="13.5"/>
    <row r="4294" customFormat="1" ht="13.5"/>
    <row r="4295" customFormat="1" ht="13.5"/>
    <row r="4296" customFormat="1" ht="13.5"/>
    <row r="4297" customFormat="1" ht="13.5"/>
    <row r="4298" customFormat="1" ht="13.5"/>
    <row r="4299" customFormat="1" ht="13.5"/>
    <row r="4300" customFormat="1" ht="13.5"/>
    <row r="4301" customFormat="1" ht="13.5"/>
    <row r="4302" customFormat="1" ht="13.5"/>
    <row r="4303" customFormat="1" ht="13.5"/>
    <row r="4304" customFormat="1" ht="13.5"/>
    <row r="4305" customFormat="1" ht="13.5"/>
    <row r="4306" customFormat="1" ht="13.5"/>
    <row r="4307" customFormat="1" ht="13.5"/>
    <row r="4308" customFormat="1" ht="13.5"/>
    <row r="4309" customFormat="1" ht="13.5"/>
    <row r="4310" customFormat="1" ht="13.5"/>
    <row r="4311" customFormat="1" ht="13.5"/>
    <row r="4312" customFormat="1" ht="13.5"/>
    <row r="4313" customFormat="1" ht="13.5"/>
    <row r="4314" customFormat="1" ht="13.5"/>
    <row r="4315" customFormat="1" ht="13.5"/>
    <row r="4316" customFormat="1" ht="13.5"/>
    <row r="4317" customFormat="1" ht="13.5"/>
    <row r="4318" customFormat="1" ht="13.5"/>
    <row r="4319" customFormat="1" ht="13.5"/>
    <row r="4320" customFormat="1" ht="13.5"/>
    <row r="4321" customFormat="1" ht="13.5"/>
    <row r="4322" customFormat="1" ht="13.5"/>
    <row r="4323" customFormat="1" ht="13.5"/>
    <row r="4324" customFormat="1" ht="13.5"/>
    <row r="4325" customFormat="1" ht="13.5"/>
    <row r="4326" customFormat="1" ht="13.5"/>
    <row r="4327" customFormat="1" ht="13.5"/>
    <row r="4328" customFormat="1" ht="13.5"/>
    <row r="4329" customFormat="1" ht="13.5"/>
    <row r="4330" customFormat="1" ht="13.5"/>
    <row r="4331" customFormat="1" ht="13.5"/>
    <row r="4332" customFormat="1" ht="13.5"/>
    <row r="4333" customFormat="1" ht="13.5"/>
    <row r="4334" customFormat="1" ht="13.5"/>
    <row r="4335" customFormat="1" ht="13.5"/>
    <row r="4336" customFormat="1" ht="13.5"/>
    <row r="4337" customFormat="1" ht="13.5"/>
    <row r="4338" customFormat="1" ht="13.5"/>
    <row r="4339" customFormat="1" ht="13.5"/>
    <row r="4340" customFormat="1" ht="13.5"/>
    <row r="4341" customFormat="1" ht="13.5"/>
    <row r="4342" customFormat="1" ht="13.5"/>
    <row r="4343" customFormat="1" ht="13.5"/>
    <row r="4344" customFormat="1" ht="13.5"/>
    <row r="4345" customFormat="1" ht="13.5"/>
    <row r="4346" customFormat="1" ht="13.5"/>
    <row r="4347" customFormat="1" ht="13.5"/>
    <row r="4348" customFormat="1" ht="13.5"/>
    <row r="4349" customFormat="1" ht="13.5"/>
    <row r="4350" customFormat="1" ht="13.5"/>
    <row r="4351" customFormat="1" ht="13.5"/>
    <row r="4352" customFormat="1" ht="13.5"/>
    <row r="4353" customFormat="1" ht="13.5"/>
    <row r="4354" customFormat="1" ht="13.5"/>
    <row r="4355" customFormat="1" ht="13.5"/>
    <row r="4356" customFormat="1" ht="13.5"/>
    <row r="4357" customFormat="1" ht="13.5"/>
    <row r="4358" customFormat="1" ht="13.5"/>
    <row r="4359" customFormat="1" ht="13.5"/>
    <row r="4360" customFormat="1" ht="13.5"/>
    <row r="4361" customFormat="1" ht="13.5"/>
    <row r="4362" customFormat="1" ht="13.5"/>
    <row r="4363" customFormat="1" ht="13.5"/>
    <row r="4364" customFormat="1" ht="13.5"/>
    <row r="4365" customFormat="1" ht="13.5"/>
    <row r="4366" customFormat="1" ht="13.5"/>
    <row r="4367" customFormat="1" ht="13.5"/>
    <row r="4368" customFormat="1" ht="13.5"/>
    <row r="4369" customFormat="1" ht="13.5"/>
    <row r="4370" customFormat="1" ht="13.5"/>
    <row r="4371" customFormat="1" ht="13.5"/>
    <row r="4372" customFormat="1" ht="13.5"/>
    <row r="4373" customFormat="1" ht="13.5"/>
    <row r="4374" customFormat="1" ht="13.5"/>
    <row r="4375" customFormat="1" ht="13.5"/>
    <row r="4376" customFormat="1" ht="13.5"/>
    <row r="4377" customFormat="1" ht="13.5"/>
    <row r="4378" customFormat="1" ht="13.5"/>
    <row r="4379" customFormat="1" ht="13.5"/>
    <row r="4380" customFormat="1" ht="13.5"/>
    <row r="4381" customFormat="1" ht="13.5"/>
    <row r="4382" customFormat="1" ht="13.5"/>
    <row r="4383" customFormat="1" ht="13.5"/>
    <row r="4384" customFormat="1" ht="13.5"/>
    <row r="4385" customFormat="1" ht="13.5"/>
    <row r="4386" customFormat="1" ht="13.5"/>
    <row r="4387" customFormat="1" ht="13.5"/>
    <row r="4388" customFormat="1" ht="13.5"/>
    <row r="4389" customFormat="1" ht="13.5"/>
    <row r="4390" customFormat="1" ht="13.5"/>
    <row r="4391" customFormat="1" ht="13.5"/>
    <row r="4392" customFormat="1" ht="13.5"/>
    <row r="4393" customFormat="1" ht="13.5"/>
    <row r="4394" customFormat="1" ht="13.5"/>
    <row r="4395" customFormat="1" ht="13.5"/>
    <row r="4396" customFormat="1" ht="13.5"/>
    <row r="4397" customFormat="1" ht="13.5"/>
    <row r="4398" customFormat="1" ht="13.5"/>
    <row r="4399" customFormat="1" ht="13.5"/>
    <row r="4400" customFormat="1" ht="13.5"/>
    <row r="4401" customFormat="1" ht="13.5"/>
    <row r="4402" customFormat="1" ht="13.5"/>
    <row r="4403" customFormat="1" ht="13.5"/>
    <row r="4404" customFormat="1" ht="13.5"/>
    <row r="4405" customFormat="1" ht="13.5"/>
    <row r="4406" customFormat="1" ht="13.5"/>
    <row r="4407" customFormat="1" ht="13.5"/>
    <row r="4408" customFormat="1" ht="13.5"/>
    <row r="4409" customFormat="1" ht="13.5"/>
    <row r="4410" customFormat="1" ht="13.5"/>
    <row r="4411" customFormat="1" ht="13.5"/>
    <row r="4412" customFormat="1" ht="13.5"/>
    <row r="4413" customFormat="1" ht="13.5"/>
    <row r="4414" customFormat="1" ht="13.5"/>
    <row r="4415" customFormat="1" ht="13.5"/>
    <row r="4416" customFormat="1" ht="13.5"/>
    <row r="4417" customFormat="1" ht="13.5"/>
    <row r="4418" customFormat="1" ht="13.5"/>
    <row r="4419" customFormat="1" ht="13.5"/>
    <row r="4420" customFormat="1" ht="13.5"/>
    <row r="4421" customFormat="1" ht="13.5"/>
    <row r="4422" customFormat="1" ht="13.5"/>
    <row r="4423" customFormat="1" ht="13.5"/>
    <row r="4424" customFormat="1" ht="13.5"/>
    <row r="4425" customFormat="1" ht="13.5"/>
    <row r="4426" customFormat="1" ht="13.5"/>
    <row r="4427" customFormat="1" ht="13.5"/>
    <row r="4428" customFormat="1" ht="13.5"/>
    <row r="4429" customFormat="1" ht="13.5"/>
    <row r="4430" customFormat="1" ht="13.5"/>
    <row r="4431" customFormat="1" ht="13.5"/>
    <row r="4432" customFormat="1" ht="13.5"/>
    <row r="4433" customFormat="1" ht="13.5"/>
    <row r="4434" customFormat="1" ht="13.5"/>
    <row r="4435" customFormat="1" ht="13.5"/>
    <row r="4436" customFormat="1" ht="13.5"/>
    <row r="4437" customFormat="1" ht="13.5"/>
    <row r="4438" customFormat="1" ht="13.5"/>
    <row r="4439" customFormat="1" ht="13.5"/>
    <row r="4440" customFormat="1" ht="13.5"/>
    <row r="4441" customFormat="1" ht="13.5"/>
    <row r="4442" customFormat="1" ht="13.5"/>
    <row r="4443" customFormat="1" ht="13.5"/>
    <row r="4444" customFormat="1" ht="13.5"/>
    <row r="4445" customFormat="1" ht="13.5"/>
    <row r="4446" customFormat="1" ht="13.5"/>
    <row r="4447" customFormat="1" ht="13.5"/>
    <row r="4448" customFormat="1" ht="13.5"/>
    <row r="4449" customFormat="1" ht="13.5"/>
    <row r="4450" customFormat="1" ht="13.5"/>
    <row r="4451" customFormat="1" ht="13.5"/>
    <row r="4452" customFormat="1" ht="13.5"/>
    <row r="4453" customFormat="1" ht="13.5"/>
    <row r="4454" customFormat="1" ht="13.5"/>
    <row r="4455" customFormat="1" ht="13.5"/>
    <row r="4456" customFormat="1" ht="13.5"/>
    <row r="4457" customFormat="1" ht="13.5"/>
    <row r="4458" customFormat="1" ht="13.5"/>
    <row r="4459" customFormat="1" ht="13.5"/>
    <row r="4460" customFormat="1" ht="13.5"/>
    <row r="4461" customFormat="1" ht="13.5"/>
    <row r="4462" customFormat="1" ht="13.5"/>
    <row r="4463" customFormat="1" ht="13.5"/>
    <row r="4464" customFormat="1" ht="13.5"/>
    <row r="4465" customFormat="1" ht="13.5"/>
    <row r="4466" customFormat="1" ht="13.5"/>
    <row r="4467" customFormat="1" ht="13.5"/>
    <row r="4468" customFormat="1" ht="13.5"/>
    <row r="4469" customFormat="1" ht="13.5"/>
    <row r="4470" customFormat="1" ht="13.5"/>
    <row r="4471" customFormat="1" ht="13.5"/>
    <row r="4472" customFormat="1" ht="13.5"/>
    <row r="4473" customFormat="1" ht="13.5"/>
    <row r="4474" customFormat="1" ht="13.5"/>
    <row r="4475" customFormat="1" ht="13.5"/>
    <row r="4476" customFormat="1" ht="13.5"/>
    <row r="4477" customFormat="1" ht="13.5"/>
    <row r="4478" customFormat="1" ht="13.5"/>
    <row r="4479" customFormat="1" ht="13.5"/>
    <row r="4480" customFormat="1" ht="13.5"/>
    <row r="4481" customFormat="1" ht="13.5"/>
    <row r="4482" customFormat="1" ht="13.5"/>
    <row r="4483" customFormat="1" ht="13.5"/>
    <row r="4484" customFormat="1" ht="13.5"/>
    <row r="4485" customFormat="1" ht="13.5"/>
    <row r="4486" customFormat="1" ht="13.5"/>
    <row r="4487" customFormat="1" ht="13.5"/>
    <row r="4488" customFormat="1" ht="13.5"/>
    <row r="4489" customFormat="1" ht="13.5"/>
    <row r="4490" customFormat="1" ht="13.5"/>
    <row r="4491" customFormat="1" ht="13.5"/>
    <row r="4492" customFormat="1" ht="13.5"/>
    <row r="4493" customFormat="1" ht="13.5"/>
    <row r="4494" customFormat="1" ht="13.5"/>
    <row r="4495" customFormat="1" ht="13.5"/>
    <row r="4496" customFormat="1" ht="13.5"/>
    <row r="4497" customFormat="1" ht="13.5"/>
    <row r="4498" customFormat="1" ht="13.5"/>
    <row r="4499" customFormat="1" ht="13.5"/>
    <row r="4500" customFormat="1" ht="13.5"/>
    <row r="4501" customFormat="1" ht="13.5"/>
    <row r="4502" customFormat="1" ht="13.5"/>
    <row r="4503" customFormat="1" ht="13.5"/>
    <row r="4504" customFormat="1" ht="13.5"/>
    <row r="4505" customFormat="1" ht="13.5"/>
    <row r="4506" customFormat="1" ht="13.5"/>
    <row r="4507" customFormat="1" ht="13.5"/>
    <row r="4508" customFormat="1" ht="13.5"/>
    <row r="4509" customFormat="1" ht="13.5"/>
    <row r="4510" customFormat="1" ht="13.5"/>
    <row r="4511" customFormat="1" ht="13.5"/>
    <row r="4512" customFormat="1" ht="13.5"/>
    <row r="4513" customFormat="1" ht="13.5"/>
    <row r="4514" customFormat="1" ht="13.5"/>
    <row r="4515" customFormat="1" ht="13.5"/>
    <row r="4516" customFormat="1" ht="13.5"/>
    <row r="4517" customFormat="1" ht="13.5"/>
    <row r="4518" customFormat="1" ht="13.5"/>
    <row r="4519" customFormat="1" ht="13.5"/>
    <row r="4520" customFormat="1" ht="13.5"/>
    <row r="4521" customFormat="1" ht="13.5"/>
    <row r="4522" customFormat="1" ht="13.5"/>
    <row r="4523" customFormat="1" ht="13.5"/>
    <row r="4524" customFormat="1" ht="13.5"/>
    <row r="4525" customFormat="1" ht="13.5"/>
    <row r="4526" customFormat="1" ht="13.5"/>
    <row r="4527" customFormat="1" ht="13.5"/>
    <row r="4528" customFormat="1" ht="13.5"/>
    <row r="4529" customFormat="1" ht="13.5"/>
    <row r="4530" customFormat="1" ht="13.5"/>
    <row r="4531" customFormat="1" ht="13.5"/>
    <row r="4532" customFormat="1" ht="13.5"/>
    <row r="4533" customFormat="1" ht="13.5"/>
    <row r="4534" customFormat="1" ht="13.5"/>
    <row r="4535" customFormat="1" ht="13.5"/>
    <row r="4536" customFormat="1" ht="13.5"/>
    <row r="4537" customFormat="1" ht="13.5"/>
    <row r="4538" customFormat="1" ht="13.5"/>
    <row r="4539" customFormat="1" ht="13.5"/>
    <row r="4540" customFormat="1" ht="13.5"/>
    <row r="4541" customFormat="1" ht="13.5"/>
    <row r="4542" customFormat="1" ht="13.5"/>
    <row r="4543" customFormat="1" ht="13.5"/>
    <row r="4544" customFormat="1" ht="13.5"/>
    <row r="4545" customFormat="1" ht="13.5"/>
    <row r="4546" customFormat="1" ht="13.5"/>
    <row r="4547" customFormat="1" ht="13.5"/>
    <row r="4548" customFormat="1" ht="13.5"/>
    <row r="4549" customFormat="1" ht="13.5"/>
    <row r="4550" customFormat="1" ht="13.5"/>
    <row r="4551" customFormat="1" ht="13.5"/>
    <row r="4552" customFormat="1" ht="13.5"/>
    <row r="4553" customFormat="1" ht="13.5"/>
    <row r="4554" customFormat="1" ht="13.5"/>
    <row r="4555" customFormat="1" ht="13.5"/>
    <row r="4556" customFormat="1" ht="13.5"/>
    <row r="4557" customFormat="1" ht="13.5"/>
    <row r="4558" customFormat="1" ht="13.5"/>
    <row r="4559" customFormat="1" ht="13.5"/>
    <row r="4560" customFormat="1" ht="13.5"/>
    <row r="4561" customFormat="1" ht="13.5"/>
    <row r="4562" customFormat="1" ht="13.5"/>
    <row r="4563" customFormat="1" ht="13.5"/>
    <row r="4564" customFormat="1" ht="13.5"/>
    <row r="4565" customFormat="1" ht="13.5"/>
    <row r="4566" customFormat="1" ht="13.5"/>
    <row r="4567" customFormat="1" ht="13.5"/>
    <row r="4568" customFormat="1" ht="13.5"/>
    <row r="4569" customFormat="1" ht="13.5"/>
    <row r="4570" customFormat="1" ht="13.5"/>
    <row r="4571" customFormat="1" ht="13.5"/>
    <row r="4572" customFormat="1" ht="13.5"/>
    <row r="4573" customFormat="1" ht="13.5"/>
    <row r="4574" customFormat="1" ht="13.5"/>
    <row r="4575" customFormat="1" ht="13.5"/>
    <row r="4576" customFormat="1" ht="13.5"/>
    <row r="4577" customFormat="1" ht="13.5"/>
    <row r="4578" customFormat="1" ht="13.5"/>
    <row r="4579" customFormat="1" ht="13.5"/>
    <row r="4580" customFormat="1" ht="13.5"/>
    <row r="4581" customFormat="1" ht="13.5"/>
    <row r="4582" customFormat="1" ht="13.5"/>
    <row r="4583" customFormat="1" ht="13.5"/>
    <row r="4584" customFormat="1" ht="13.5"/>
    <row r="4585" customFormat="1" ht="13.5"/>
    <row r="4586" customFormat="1" ht="13.5"/>
    <row r="4587" customFormat="1" ht="13.5"/>
    <row r="4588" customFormat="1" ht="13.5"/>
    <row r="4589" customFormat="1" ht="13.5"/>
    <row r="4590" customFormat="1" ht="13.5"/>
    <row r="4591" customFormat="1" ht="13.5"/>
    <row r="4592" customFormat="1" ht="13.5"/>
    <row r="4593" customFormat="1" ht="13.5"/>
    <row r="4594" customFormat="1" ht="13.5"/>
    <row r="4595" customFormat="1" ht="13.5"/>
    <row r="4596" customFormat="1" ht="13.5"/>
    <row r="4597" customFormat="1" ht="13.5"/>
    <row r="4598" customFormat="1" ht="13.5"/>
    <row r="4599" customFormat="1" ht="13.5"/>
    <row r="4600" customFormat="1" ht="13.5"/>
    <row r="4601" customFormat="1" ht="13.5"/>
    <row r="4602" customFormat="1" ht="13.5"/>
    <row r="4603" customFormat="1" ht="13.5"/>
    <row r="4604" customFormat="1" ht="13.5"/>
    <row r="4605" customFormat="1" ht="13.5"/>
    <row r="4606" customFormat="1" ht="13.5"/>
    <row r="4607" customFormat="1" ht="13.5"/>
    <row r="4608" customFormat="1" ht="13.5"/>
    <row r="4609" customFormat="1" ht="13.5"/>
    <row r="4610" customFormat="1" ht="13.5"/>
    <row r="4611" customFormat="1" ht="13.5"/>
    <row r="4612" customFormat="1" ht="13.5"/>
    <row r="4613" customFormat="1" ht="13.5"/>
    <row r="4614" customFormat="1" ht="13.5"/>
    <row r="4615" customFormat="1" ht="13.5"/>
    <row r="4616" customFormat="1" ht="13.5"/>
    <row r="4617" customFormat="1" ht="13.5"/>
    <row r="4618" customFormat="1" ht="13.5"/>
    <row r="4619" customFormat="1" ht="13.5"/>
    <row r="4620" customFormat="1" ht="13.5"/>
    <row r="4621" customFormat="1" ht="13.5"/>
    <row r="4622" customFormat="1" ht="13.5"/>
    <row r="4623" customFormat="1" ht="13.5"/>
    <row r="4624" customFormat="1" ht="13.5"/>
    <row r="4625" customFormat="1" ht="13.5"/>
    <row r="4626" customFormat="1" ht="13.5"/>
    <row r="4627" customFormat="1" ht="13.5"/>
    <row r="4628" customFormat="1" ht="13.5"/>
    <row r="4629" customFormat="1" ht="13.5"/>
    <row r="4630" customFormat="1" ht="13.5"/>
    <row r="4631" customFormat="1" ht="13.5"/>
    <row r="4632" customFormat="1" ht="13.5"/>
    <row r="4633" customFormat="1" ht="13.5"/>
    <row r="4634" customFormat="1" ht="13.5"/>
    <row r="4635" customFormat="1" ht="13.5"/>
    <row r="4636" customFormat="1" ht="13.5"/>
    <row r="4637" customFormat="1" ht="13.5"/>
    <row r="4638" customFormat="1" ht="13.5"/>
    <row r="4639" customFormat="1" ht="13.5"/>
    <row r="4640" customFormat="1" ht="13.5"/>
    <row r="4641" customFormat="1" ht="13.5"/>
    <row r="4642" customFormat="1" ht="13.5"/>
    <row r="4643" customFormat="1" ht="13.5"/>
    <row r="4644" customFormat="1" ht="13.5"/>
    <row r="4645" customFormat="1" ht="13.5"/>
    <row r="4646" customFormat="1" ht="13.5"/>
    <row r="4647" customFormat="1" ht="13.5"/>
    <row r="4648" customFormat="1" ht="13.5"/>
    <row r="4649" customFormat="1" ht="13.5"/>
    <row r="4650" customFormat="1" ht="13.5"/>
    <row r="4651" customFormat="1" ht="13.5"/>
    <row r="4652" customFormat="1" ht="13.5"/>
    <row r="4653" customFormat="1" ht="13.5"/>
    <row r="4654" customFormat="1" ht="13.5"/>
    <row r="4655" customFormat="1" ht="13.5"/>
    <row r="4656" customFormat="1" ht="13.5"/>
    <row r="4657" customFormat="1" ht="13.5"/>
    <row r="4658" customFormat="1" ht="13.5"/>
    <row r="4659" customFormat="1" ht="13.5"/>
    <row r="4660" customFormat="1" ht="13.5"/>
    <row r="4661" customFormat="1" ht="13.5"/>
    <row r="4662" customFormat="1" ht="13.5"/>
    <row r="4663" customFormat="1" ht="13.5"/>
    <row r="4664" customFormat="1" ht="13.5"/>
    <row r="4665" customFormat="1" ht="13.5"/>
    <row r="4666" customFormat="1" ht="13.5"/>
    <row r="4667" customFormat="1" ht="13.5"/>
    <row r="4668" customFormat="1" ht="13.5"/>
    <row r="4669" customFormat="1" ht="13.5"/>
    <row r="4670" customFormat="1" ht="13.5"/>
    <row r="4671" customFormat="1" ht="13.5"/>
    <row r="4672" customFormat="1" ht="13.5"/>
    <row r="4673" customFormat="1" ht="13.5"/>
    <row r="4674" customFormat="1" ht="13.5"/>
    <row r="4675" customFormat="1" ht="13.5"/>
    <row r="4676" customFormat="1" ht="13.5"/>
    <row r="4677" customFormat="1" ht="13.5"/>
    <row r="4678" customFormat="1" ht="13.5"/>
    <row r="4679" customFormat="1" ht="13.5"/>
    <row r="4680" customFormat="1" ht="13.5"/>
    <row r="4681" customFormat="1" ht="13.5"/>
    <row r="4682" customFormat="1" ht="13.5"/>
    <row r="4683" customFormat="1" ht="13.5"/>
    <row r="4684" customFormat="1" ht="13.5"/>
    <row r="4685" customFormat="1" ht="13.5"/>
    <row r="4686" customFormat="1" ht="13.5"/>
    <row r="4687" customFormat="1" ht="13.5"/>
    <row r="4688" customFormat="1" ht="13.5"/>
    <row r="4689" customFormat="1" ht="13.5"/>
    <row r="4690" customFormat="1" ht="13.5"/>
    <row r="4691" customFormat="1" ht="13.5"/>
    <row r="4692" customFormat="1" ht="13.5"/>
    <row r="4693" customFormat="1" ht="13.5"/>
    <row r="4694" customFormat="1" ht="13.5"/>
    <row r="4695" customFormat="1" ht="13.5"/>
    <row r="4696" customFormat="1" ht="13.5"/>
    <row r="4697" customFormat="1" ht="13.5"/>
    <row r="4698" customFormat="1" ht="13.5"/>
    <row r="4699" customFormat="1" ht="13.5"/>
    <row r="4700" customFormat="1" ht="13.5"/>
    <row r="4701" customFormat="1" ht="13.5"/>
    <row r="4702" customFormat="1" ht="13.5"/>
    <row r="4703" customFormat="1" ht="13.5"/>
    <row r="4704" customFormat="1" ht="13.5"/>
    <row r="4705" customFormat="1" ht="13.5"/>
    <row r="4706" customFormat="1" ht="13.5"/>
    <row r="4707" customFormat="1" ht="13.5"/>
    <row r="4708" customFormat="1" ht="13.5"/>
    <row r="4709" customFormat="1" ht="13.5"/>
    <row r="4710" customFormat="1" ht="13.5"/>
    <row r="4711" customFormat="1" ht="13.5"/>
    <row r="4712" customFormat="1" ht="13.5"/>
    <row r="4713" customFormat="1" ht="13.5"/>
    <row r="4714" customFormat="1" ht="13.5"/>
    <row r="4715" customFormat="1" ht="13.5"/>
    <row r="4716" customFormat="1" ht="13.5"/>
    <row r="4717" customFormat="1" ht="13.5"/>
    <row r="4718" customFormat="1" ht="13.5"/>
    <row r="4719" customFormat="1" ht="13.5"/>
    <row r="4720" customFormat="1" ht="13.5"/>
    <row r="4721" customFormat="1" ht="13.5"/>
    <row r="4722" customFormat="1" ht="13.5"/>
    <row r="4723" customFormat="1" ht="13.5"/>
    <row r="4724" customFormat="1" ht="13.5"/>
    <row r="4725" customFormat="1" ht="13.5"/>
    <row r="4726" customFormat="1" ht="13.5"/>
    <row r="4727" customFormat="1" ht="13.5"/>
    <row r="4728" customFormat="1" ht="13.5"/>
    <row r="4729" customFormat="1" ht="13.5"/>
    <row r="4730" customFormat="1" ht="13.5"/>
    <row r="4731" customFormat="1" ht="13.5"/>
    <row r="4732" customFormat="1" ht="13.5"/>
    <row r="4733" customFormat="1" ht="13.5"/>
    <row r="4734" customFormat="1" ht="13.5"/>
    <row r="4735" customFormat="1" ht="13.5"/>
    <row r="4736" customFormat="1" ht="13.5"/>
    <row r="4737" customFormat="1" ht="13.5"/>
    <row r="4738" customFormat="1" ht="13.5"/>
    <row r="4739" customFormat="1" ht="13.5"/>
    <row r="4740" customFormat="1" ht="13.5"/>
    <row r="4741" customFormat="1" ht="13.5"/>
    <row r="4742" customFormat="1" ht="13.5"/>
    <row r="4743" customFormat="1" ht="13.5"/>
    <row r="4744" customFormat="1" ht="13.5"/>
    <row r="4745" customFormat="1" ht="13.5"/>
    <row r="4746" customFormat="1" ht="13.5"/>
    <row r="4747" customFormat="1" ht="13.5"/>
    <row r="4748" customFormat="1" ht="13.5"/>
    <row r="4749" customFormat="1" ht="13.5"/>
    <row r="4750" customFormat="1" ht="13.5"/>
    <row r="4751" customFormat="1" ht="13.5"/>
    <row r="4752" customFormat="1" ht="13.5"/>
    <row r="4753" customFormat="1" ht="13.5"/>
    <row r="4754" customFormat="1" ht="13.5"/>
    <row r="4755" customFormat="1" ht="13.5"/>
    <row r="4756" customFormat="1" ht="13.5"/>
    <row r="4757" customFormat="1" ht="13.5"/>
    <row r="4758" customFormat="1" ht="13.5"/>
    <row r="4759" customFormat="1" ht="13.5"/>
    <row r="4760" customFormat="1" ht="13.5"/>
    <row r="4761" customFormat="1" ht="13.5"/>
    <row r="4762" customFormat="1" ht="13.5"/>
    <row r="4763" customFormat="1" ht="13.5"/>
    <row r="4764" customFormat="1" ht="13.5"/>
    <row r="4765" customFormat="1" ht="13.5"/>
    <row r="4766" customFormat="1" ht="13.5"/>
    <row r="4767" customFormat="1" ht="13.5"/>
    <row r="4768" customFormat="1" ht="13.5"/>
    <row r="4769" customFormat="1" ht="13.5"/>
    <row r="4770" customFormat="1" ht="13.5"/>
    <row r="4771" customFormat="1" ht="13.5"/>
    <row r="4772" customFormat="1" ht="13.5"/>
    <row r="4773" customFormat="1" ht="13.5"/>
    <row r="4774" customFormat="1" ht="13.5"/>
    <row r="4775" customFormat="1" ht="13.5"/>
    <row r="4776" customFormat="1" ht="13.5"/>
    <row r="4777" customFormat="1" ht="13.5"/>
    <row r="4778" customFormat="1" ht="13.5"/>
    <row r="4779" customFormat="1" ht="13.5"/>
    <row r="4780" customFormat="1" ht="13.5"/>
    <row r="4781" customFormat="1" ht="13.5"/>
    <row r="4782" customFormat="1" ht="13.5"/>
    <row r="4783" customFormat="1" ht="13.5"/>
    <row r="4784" customFormat="1" ht="13.5"/>
    <row r="4785" customFormat="1" ht="13.5"/>
    <row r="4786" customFormat="1" ht="13.5"/>
    <row r="4787" customFormat="1" ht="13.5"/>
    <row r="4788" customFormat="1" ht="13.5"/>
    <row r="4789" customFormat="1" ht="13.5"/>
    <row r="4790" customFormat="1" ht="13.5"/>
    <row r="4791" customFormat="1" ht="13.5"/>
    <row r="4792" customFormat="1" ht="13.5"/>
    <row r="4793" customFormat="1" ht="13.5"/>
    <row r="4794" customFormat="1" ht="13.5"/>
    <row r="4795" customFormat="1" ht="13.5"/>
    <row r="4796" customFormat="1" ht="13.5"/>
    <row r="4797" customFormat="1" ht="13.5"/>
    <row r="4798" customFormat="1" ht="13.5"/>
    <row r="4799" customFormat="1" ht="13.5"/>
    <row r="4800" customFormat="1" ht="13.5"/>
    <row r="4801" customFormat="1" ht="13.5"/>
    <row r="4802" customFormat="1" ht="13.5"/>
    <row r="4803" customFormat="1" ht="13.5"/>
    <row r="4804" customFormat="1" ht="13.5"/>
    <row r="4805" customFormat="1" ht="13.5"/>
    <row r="4806" customFormat="1" ht="13.5"/>
    <row r="4807" customFormat="1" ht="13.5"/>
    <row r="4808" customFormat="1" ht="13.5"/>
    <row r="4809" customFormat="1" ht="13.5"/>
    <row r="4810" customFormat="1" ht="13.5"/>
    <row r="4811" customFormat="1" ht="13.5"/>
    <row r="4812" customFormat="1" ht="13.5"/>
    <row r="4813" customFormat="1" ht="13.5"/>
    <row r="4814" customFormat="1" ht="13.5"/>
    <row r="4815" customFormat="1" ht="13.5"/>
    <row r="4816" customFormat="1" ht="13.5"/>
    <row r="4817" customFormat="1" ht="13.5"/>
    <row r="4818" customFormat="1" ht="13.5"/>
    <row r="4819" customFormat="1" ht="13.5"/>
    <row r="4820" customFormat="1" ht="13.5"/>
    <row r="4821" customFormat="1" ht="13.5"/>
    <row r="4822" customFormat="1" ht="13.5"/>
    <row r="4823" customFormat="1" ht="13.5"/>
    <row r="4824" customFormat="1" ht="13.5"/>
    <row r="4825" customFormat="1" ht="13.5"/>
    <row r="4826" customFormat="1" ht="13.5"/>
    <row r="4827" customFormat="1" ht="13.5"/>
    <row r="4828" customFormat="1" ht="13.5"/>
    <row r="4829" customFormat="1" ht="13.5"/>
    <row r="4830" customFormat="1" ht="13.5"/>
    <row r="4831" customFormat="1" ht="13.5"/>
    <row r="4832" customFormat="1" ht="13.5"/>
    <row r="4833" customFormat="1" ht="13.5"/>
    <row r="4834" customFormat="1" ht="13.5"/>
    <row r="4835" customFormat="1" ht="13.5"/>
    <row r="4836" customFormat="1" ht="13.5"/>
    <row r="4837" customFormat="1" ht="13.5"/>
    <row r="4838" customFormat="1" ht="13.5"/>
    <row r="4839" customFormat="1" ht="13.5"/>
    <row r="4840" customFormat="1" ht="13.5"/>
    <row r="4841" customFormat="1" ht="13.5"/>
    <row r="4842" customFormat="1" ht="13.5"/>
    <row r="4843" customFormat="1" ht="13.5"/>
    <row r="4844" customFormat="1" ht="13.5"/>
    <row r="4845" customFormat="1" ht="13.5"/>
    <row r="4846" customFormat="1" ht="13.5"/>
    <row r="4847" customFormat="1" ht="13.5"/>
    <row r="4848" customFormat="1" ht="13.5"/>
    <row r="4849" customFormat="1" ht="13.5"/>
    <row r="4850" customFormat="1" ht="13.5"/>
    <row r="4851" customFormat="1" ht="13.5"/>
    <row r="4852" customFormat="1" ht="13.5"/>
    <row r="4853" customFormat="1" ht="13.5"/>
    <row r="4854" customFormat="1" ht="13.5"/>
    <row r="4855" customFormat="1" ht="13.5"/>
    <row r="4856" customFormat="1" ht="13.5"/>
    <row r="4857" customFormat="1" ht="13.5"/>
    <row r="4858" customFormat="1" ht="13.5"/>
    <row r="4859" customFormat="1" ht="13.5"/>
    <row r="4860" customFormat="1" ht="13.5"/>
    <row r="4861" customFormat="1" ht="13.5"/>
    <row r="4862" customFormat="1" ht="13.5"/>
    <row r="4863" customFormat="1" ht="13.5"/>
    <row r="4864" customFormat="1" ht="13.5"/>
    <row r="4865" customFormat="1" ht="13.5"/>
    <row r="4866" customFormat="1" ht="13.5"/>
    <row r="4867" customFormat="1" ht="13.5"/>
    <row r="4868" customFormat="1" ht="13.5"/>
    <row r="4869" customFormat="1" ht="13.5"/>
    <row r="4870" customFormat="1" ht="13.5"/>
    <row r="4871" customFormat="1" ht="13.5"/>
    <row r="4872" customFormat="1" ht="13.5"/>
    <row r="4873" customFormat="1" ht="13.5"/>
    <row r="4874" customFormat="1" ht="13.5"/>
    <row r="4875" customFormat="1" ht="13.5"/>
    <row r="4876" customFormat="1" ht="13.5"/>
    <row r="4877" customFormat="1" ht="13.5"/>
    <row r="4878" customFormat="1" ht="13.5"/>
    <row r="4879" customFormat="1" ht="13.5"/>
    <row r="4880" customFormat="1" ht="13.5"/>
    <row r="4881" customFormat="1" ht="13.5"/>
    <row r="4882" customFormat="1" ht="13.5"/>
    <row r="4883" customFormat="1" ht="13.5"/>
    <row r="4884" customFormat="1" ht="13.5"/>
    <row r="4885" customFormat="1" ht="13.5"/>
    <row r="4886" customFormat="1" ht="13.5"/>
    <row r="4887" customFormat="1" ht="13.5"/>
    <row r="4888" customFormat="1" ht="13.5"/>
    <row r="4889" customFormat="1" ht="13.5"/>
    <row r="4890" customFormat="1" ht="13.5"/>
    <row r="4891" customFormat="1" ht="13.5"/>
    <row r="4892" customFormat="1" ht="13.5"/>
    <row r="4893" customFormat="1" ht="13.5"/>
    <row r="4894" customFormat="1" ht="13.5"/>
    <row r="4895" customFormat="1" ht="13.5"/>
    <row r="4896" customFormat="1" ht="13.5"/>
    <row r="4897" customFormat="1" ht="13.5"/>
    <row r="4898" customFormat="1" ht="13.5"/>
    <row r="4899" customFormat="1" ht="13.5"/>
    <row r="4900" customFormat="1" ht="13.5"/>
    <row r="4901" customFormat="1" ht="13.5"/>
    <row r="4902" customFormat="1" ht="13.5"/>
    <row r="4903" customFormat="1" ht="13.5"/>
    <row r="4904" customFormat="1" ht="13.5"/>
    <row r="4905" customFormat="1" ht="13.5"/>
    <row r="4906" customFormat="1" ht="13.5"/>
    <row r="4907" customFormat="1" ht="13.5"/>
    <row r="4908" customFormat="1" ht="13.5"/>
    <row r="4909" customFormat="1" ht="13.5"/>
    <row r="4910" customFormat="1" ht="13.5"/>
    <row r="4911" customFormat="1" ht="13.5"/>
    <row r="4912" customFormat="1" ht="13.5"/>
    <row r="4913" customFormat="1" ht="13.5"/>
    <row r="4914" customFormat="1" ht="13.5"/>
    <row r="4915" customFormat="1" ht="13.5"/>
    <row r="4916" customFormat="1" ht="13.5"/>
    <row r="4917" customFormat="1" ht="13.5"/>
    <row r="4918" customFormat="1" ht="13.5"/>
    <row r="4919" customFormat="1" ht="13.5"/>
    <row r="4920" customFormat="1" ht="13.5"/>
    <row r="4921" customFormat="1" ht="13.5"/>
    <row r="4922" customFormat="1" ht="13.5"/>
    <row r="4923" customFormat="1" ht="13.5"/>
    <row r="4924" customFormat="1" ht="13.5"/>
    <row r="4925" customFormat="1" ht="13.5"/>
    <row r="4926" customFormat="1" ht="13.5"/>
    <row r="4927" customFormat="1" ht="13.5"/>
    <row r="4928" customFormat="1" ht="13.5"/>
    <row r="4929" customFormat="1" ht="13.5"/>
    <row r="4930" customFormat="1" ht="13.5"/>
    <row r="4931" customFormat="1" ht="13.5"/>
    <row r="4932" customFormat="1" ht="13.5"/>
    <row r="4933" customFormat="1" ht="13.5"/>
    <row r="4934" customFormat="1" ht="13.5"/>
    <row r="4935" customFormat="1" ht="13.5"/>
    <row r="4936" customFormat="1" ht="13.5"/>
    <row r="4937" customFormat="1" ht="13.5"/>
    <row r="4938" customFormat="1" ht="13.5"/>
    <row r="4939" customFormat="1" ht="13.5"/>
    <row r="4940" customFormat="1" ht="13.5"/>
    <row r="4941" customFormat="1" ht="13.5"/>
    <row r="4942" customFormat="1" ht="13.5"/>
    <row r="4943" customFormat="1" ht="13.5"/>
    <row r="4944" customFormat="1" ht="13.5"/>
    <row r="4945" customFormat="1" ht="13.5"/>
    <row r="4946" customFormat="1" ht="13.5"/>
    <row r="4947" customFormat="1" ht="13.5"/>
    <row r="4948" customFormat="1" ht="13.5"/>
    <row r="4949" customFormat="1" ht="13.5"/>
    <row r="4950" customFormat="1" ht="13.5"/>
    <row r="4951" customFormat="1" ht="13.5"/>
    <row r="4952" customFormat="1" ht="13.5"/>
    <row r="4953" customFormat="1" ht="13.5"/>
    <row r="4954" customFormat="1" ht="13.5"/>
    <row r="4955" customFormat="1" ht="13.5"/>
    <row r="4956" customFormat="1" ht="13.5"/>
    <row r="4957" customFormat="1" ht="13.5"/>
    <row r="4958" customFormat="1" ht="13.5"/>
    <row r="4959" customFormat="1" ht="13.5"/>
    <row r="4960" customFormat="1" ht="13.5"/>
    <row r="4961" customFormat="1" ht="13.5"/>
    <row r="4962" customFormat="1" ht="13.5"/>
    <row r="4963" customFormat="1" ht="13.5"/>
    <row r="4964" customFormat="1" ht="13.5"/>
    <row r="4965" customFormat="1" ht="13.5"/>
    <row r="4966" customFormat="1" ht="13.5"/>
    <row r="4967" customFormat="1" ht="13.5"/>
    <row r="4968" customFormat="1" ht="13.5"/>
    <row r="4969" customFormat="1" ht="13.5"/>
    <row r="4970" customFormat="1" ht="13.5"/>
    <row r="4971" customFormat="1" ht="13.5"/>
    <row r="4972" customFormat="1" ht="13.5"/>
    <row r="4973" customFormat="1" ht="13.5"/>
    <row r="4974" customFormat="1" ht="13.5"/>
    <row r="4975" customFormat="1" ht="13.5"/>
    <row r="4976" customFormat="1" ht="13.5"/>
    <row r="4977" customFormat="1" ht="13.5"/>
    <row r="4978" customFormat="1" ht="13.5"/>
    <row r="4979" customFormat="1" ht="13.5"/>
    <row r="4980" customFormat="1" ht="13.5"/>
    <row r="4981" customFormat="1" ht="13.5"/>
    <row r="4982" customFormat="1" ht="13.5"/>
    <row r="4983" customFormat="1" ht="13.5"/>
    <row r="4984" customFormat="1" ht="13.5"/>
    <row r="4985" customFormat="1" ht="13.5"/>
    <row r="4986" customFormat="1" ht="13.5"/>
    <row r="4987" customFormat="1" ht="13.5"/>
    <row r="4988" customFormat="1" ht="13.5"/>
    <row r="4989" customFormat="1" ht="13.5"/>
    <row r="4990" customFormat="1" ht="13.5"/>
    <row r="4991" customFormat="1" ht="13.5"/>
    <row r="4992" customFormat="1" ht="13.5"/>
    <row r="4993" customFormat="1" ht="13.5"/>
    <row r="4994" customFormat="1" ht="13.5"/>
    <row r="4995" customFormat="1" ht="13.5"/>
    <row r="4996" customFormat="1" ht="13.5"/>
    <row r="4997" customFormat="1" ht="13.5"/>
    <row r="4998" customFormat="1" ht="13.5"/>
    <row r="4999" customFormat="1" ht="13.5"/>
    <row r="5000" customFormat="1" ht="13.5"/>
    <row r="5001" customFormat="1" ht="13.5"/>
    <row r="5002" customFormat="1" ht="13.5"/>
    <row r="5003" customFormat="1" ht="13.5"/>
    <row r="5004" customFormat="1" ht="13.5"/>
    <row r="5005" customFormat="1" ht="13.5"/>
    <row r="5006" customFormat="1" ht="13.5"/>
    <row r="5007" customFormat="1" ht="13.5"/>
    <row r="5008" customFormat="1" ht="13.5"/>
    <row r="5009" customFormat="1" ht="13.5"/>
    <row r="5010" customFormat="1" ht="13.5"/>
    <row r="5011" customFormat="1" ht="13.5"/>
    <row r="5012" customFormat="1" ht="13.5"/>
    <row r="5013" customFormat="1" ht="13.5"/>
    <row r="5014" customFormat="1" ht="13.5"/>
    <row r="5015" customFormat="1" ht="13.5"/>
    <row r="5016" customFormat="1" ht="13.5"/>
    <row r="5017" customFormat="1" ht="13.5"/>
    <row r="5018" customFormat="1" ht="13.5"/>
    <row r="5019" customFormat="1" ht="13.5"/>
    <row r="5020" customFormat="1" ht="13.5"/>
    <row r="5021" customFormat="1" ht="13.5"/>
    <row r="5022" customFormat="1" ht="13.5"/>
    <row r="5023" customFormat="1" ht="13.5"/>
    <row r="5024" customFormat="1" ht="13.5"/>
    <row r="5025" customFormat="1" ht="13.5"/>
    <row r="5026" customFormat="1" ht="13.5"/>
    <row r="5027" customFormat="1" ht="13.5"/>
    <row r="5028" customFormat="1" ht="13.5"/>
    <row r="5029" customFormat="1" ht="13.5"/>
    <row r="5030" customFormat="1" ht="13.5"/>
    <row r="5031" customFormat="1" ht="13.5"/>
    <row r="5032" customFormat="1" ht="13.5"/>
    <row r="5033" customFormat="1" ht="13.5"/>
    <row r="5034" customFormat="1" ht="13.5"/>
    <row r="5035" customFormat="1" ht="13.5"/>
    <row r="5036" customFormat="1" ht="13.5"/>
    <row r="5037" customFormat="1" ht="13.5"/>
    <row r="5038" customFormat="1" ht="13.5"/>
    <row r="5039" customFormat="1" ht="13.5"/>
    <row r="5040" customFormat="1" ht="13.5"/>
    <row r="5041" customFormat="1" ht="13.5"/>
    <row r="5042" customFormat="1" ht="13.5"/>
    <row r="5043" customFormat="1" ht="13.5"/>
    <row r="5044" customFormat="1" ht="13.5"/>
    <row r="5045" customFormat="1" ht="13.5"/>
    <row r="5046" customFormat="1" ht="13.5"/>
    <row r="5047" customFormat="1" ht="13.5"/>
    <row r="5048" customFormat="1" ht="13.5"/>
    <row r="5049" customFormat="1" ht="13.5"/>
    <row r="5050" customFormat="1" ht="13.5"/>
    <row r="5051" customFormat="1" ht="13.5"/>
    <row r="5052" customFormat="1" ht="13.5"/>
    <row r="5053" customFormat="1" ht="13.5"/>
    <row r="5054" customFormat="1" ht="13.5"/>
    <row r="5055" customFormat="1" ht="13.5"/>
    <row r="5056" customFormat="1" ht="13.5"/>
    <row r="5057" customFormat="1" ht="13.5"/>
    <row r="5058" customFormat="1" ht="13.5"/>
    <row r="5059" customFormat="1" ht="13.5"/>
    <row r="5060" customFormat="1" ht="13.5"/>
    <row r="5061" customFormat="1" ht="13.5"/>
    <row r="5062" customFormat="1" ht="13.5"/>
    <row r="5063" customFormat="1" ht="13.5"/>
    <row r="5064" customFormat="1" ht="13.5"/>
    <row r="5065" customFormat="1" ht="13.5"/>
    <row r="5066" customFormat="1" ht="13.5"/>
    <row r="5067" customFormat="1" ht="13.5"/>
    <row r="5068" customFormat="1" ht="13.5"/>
    <row r="5069" customFormat="1" ht="13.5"/>
    <row r="5070" customFormat="1" ht="13.5"/>
    <row r="5071" customFormat="1" ht="13.5"/>
    <row r="5072" customFormat="1" ht="13.5"/>
    <row r="5073" customFormat="1" ht="13.5"/>
    <row r="5074" customFormat="1" ht="13.5"/>
    <row r="5075" customFormat="1" ht="13.5"/>
    <row r="5076" customFormat="1" ht="13.5"/>
    <row r="5077" customFormat="1" ht="13.5"/>
    <row r="5078" customFormat="1" ht="13.5"/>
    <row r="5079" customFormat="1" ht="13.5"/>
    <row r="5080" customFormat="1" ht="13.5"/>
    <row r="5081" customFormat="1" ht="13.5"/>
    <row r="5082" customFormat="1" ht="13.5"/>
    <row r="5083" customFormat="1" ht="13.5"/>
    <row r="5084" customFormat="1" ht="13.5"/>
    <row r="5085" customFormat="1" ht="13.5"/>
    <row r="5086" customFormat="1" ht="13.5"/>
    <row r="5087" customFormat="1" ht="13.5"/>
    <row r="5088" customFormat="1" ht="13.5"/>
    <row r="5089" customFormat="1" ht="13.5"/>
    <row r="5090" customFormat="1" ht="13.5"/>
    <row r="5091" customFormat="1" ht="13.5"/>
    <row r="5092" customFormat="1" ht="13.5"/>
    <row r="5093" customFormat="1" ht="13.5"/>
    <row r="5094" customFormat="1" ht="13.5"/>
    <row r="5095" customFormat="1" ht="13.5"/>
    <row r="5096" customFormat="1" ht="13.5"/>
    <row r="5097" customFormat="1" ht="13.5"/>
    <row r="5098" customFormat="1" ht="13.5"/>
    <row r="5099" customFormat="1" ht="13.5"/>
    <row r="5100" customFormat="1" ht="13.5"/>
    <row r="5101" customFormat="1" ht="13.5"/>
    <row r="5102" customFormat="1" ht="13.5"/>
    <row r="5103" customFormat="1" ht="13.5"/>
    <row r="5104" customFormat="1" ht="13.5"/>
    <row r="5105" customFormat="1" ht="13.5"/>
    <row r="5106" customFormat="1" ht="13.5"/>
    <row r="5107" customFormat="1" ht="13.5"/>
    <row r="5108" customFormat="1" ht="13.5"/>
    <row r="5109" customFormat="1" ht="13.5"/>
    <row r="5110" customFormat="1" ht="13.5"/>
    <row r="5111" customFormat="1" ht="13.5"/>
    <row r="5112" customFormat="1" ht="13.5"/>
    <row r="5113" customFormat="1" ht="13.5"/>
    <row r="5114" customFormat="1" ht="13.5"/>
    <row r="5115" customFormat="1" ht="13.5"/>
    <row r="5116" customFormat="1" ht="13.5"/>
    <row r="5117" customFormat="1" ht="13.5"/>
    <row r="5118" customFormat="1" ht="13.5"/>
    <row r="5119" customFormat="1" ht="13.5"/>
    <row r="5120" customFormat="1" ht="13.5"/>
    <row r="5121" customFormat="1" ht="13.5"/>
    <row r="5122" customFormat="1" ht="13.5"/>
    <row r="5123" customFormat="1" ht="13.5"/>
    <row r="5124" customFormat="1" ht="13.5"/>
    <row r="5125" customFormat="1" ht="13.5"/>
    <row r="5126" customFormat="1" ht="13.5"/>
    <row r="5127" customFormat="1" ht="13.5"/>
    <row r="5128" customFormat="1" ht="13.5"/>
    <row r="5129" customFormat="1" ht="13.5"/>
    <row r="5130" customFormat="1" ht="13.5"/>
    <row r="5131" customFormat="1" ht="13.5"/>
    <row r="5132" customFormat="1" ht="13.5"/>
    <row r="5133" customFormat="1" ht="13.5"/>
    <row r="5134" customFormat="1" ht="13.5"/>
    <row r="5135" customFormat="1" ht="13.5"/>
    <row r="5136" customFormat="1" ht="13.5"/>
    <row r="5137" customFormat="1" ht="13.5"/>
    <row r="5138" customFormat="1" ht="13.5"/>
    <row r="5139" customFormat="1" ht="13.5"/>
    <row r="5140" customFormat="1" ht="13.5"/>
    <row r="5141" customFormat="1" ht="13.5"/>
    <row r="5142" customFormat="1" ht="13.5"/>
    <row r="5143" customFormat="1" ht="13.5"/>
    <row r="5144" customFormat="1" ht="13.5"/>
    <row r="5145" customFormat="1" ht="13.5"/>
    <row r="5146" customFormat="1" ht="13.5"/>
    <row r="5147" customFormat="1" ht="13.5"/>
    <row r="5148" customFormat="1" ht="13.5"/>
    <row r="5149" customFormat="1" ht="13.5"/>
    <row r="5150" customFormat="1" ht="13.5"/>
    <row r="5151" customFormat="1" ht="13.5"/>
    <row r="5152" customFormat="1" ht="13.5"/>
    <row r="5153" customFormat="1" ht="13.5"/>
    <row r="5154" customFormat="1" ht="13.5"/>
    <row r="5155" customFormat="1" ht="13.5"/>
    <row r="5156" customFormat="1" ht="13.5"/>
    <row r="5157" customFormat="1" ht="13.5"/>
    <row r="5158" customFormat="1" ht="13.5"/>
    <row r="5159" customFormat="1" ht="13.5"/>
    <row r="5160" customFormat="1" ht="13.5"/>
    <row r="5161" customFormat="1" ht="13.5"/>
    <row r="5162" customFormat="1" ht="13.5"/>
    <row r="5163" customFormat="1" ht="13.5"/>
    <row r="5164" customFormat="1" ht="13.5"/>
    <row r="5165" customFormat="1" ht="13.5"/>
    <row r="5166" customFormat="1" ht="13.5"/>
    <row r="5167" customFormat="1" ht="13.5"/>
    <row r="5168" customFormat="1" ht="13.5"/>
    <row r="5169" customFormat="1" ht="13.5"/>
    <row r="5170" customFormat="1" ht="13.5"/>
    <row r="5171" customFormat="1" ht="13.5"/>
    <row r="5172" customFormat="1" ht="13.5"/>
    <row r="5173" customFormat="1" ht="13.5"/>
    <row r="5174" customFormat="1" ht="13.5"/>
    <row r="5175" customFormat="1" ht="13.5"/>
    <row r="5176" customFormat="1" ht="13.5"/>
    <row r="5177" customFormat="1" ht="13.5"/>
    <row r="5178" customFormat="1" ht="13.5"/>
    <row r="5179" customFormat="1" ht="13.5"/>
    <row r="5180" customFormat="1" ht="13.5"/>
    <row r="5181" customFormat="1" ht="13.5"/>
    <row r="5182" customFormat="1" ht="13.5"/>
    <row r="5183" customFormat="1" ht="13.5"/>
    <row r="5184" customFormat="1" ht="13.5"/>
    <row r="5185" customFormat="1" ht="13.5"/>
    <row r="5186" customFormat="1" ht="13.5"/>
    <row r="5187" customFormat="1" ht="13.5"/>
    <row r="5188" customFormat="1" ht="13.5"/>
    <row r="5189" customFormat="1" ht="13.5"/>
    <row r="5190" customFormat="1" ht="13.5"/>
    <row r="5191" customFormat="1" ht="13.5"/>
    <row r="5192" customFormat="1" ht="13.5"/>
    <row r="5193" customFormat="1" ht="13.5"/>
    <row r="5194" customFormat="1" ht="13.5"/>
    <row r="5195" customFormat="1" ht="13.5"/>
    <row r="5196" customFormat="1" ht="13.5"/>
    <row r="5197" customFormat="1" ht="13.5"/>
    <row r="5198" customFormat="1" ht="13.5"/>
    <row r="5199" customFormat="1" ht="13.5"/>
    <row r="5200" customFormat="1" ht="13.5"/>
    <row r="5201" customFormat="1" ht="13.5"/>
    <row r="5202" customFormat="1" ht="13.5"/>
    <row r="5203" customFormat="1" ht="13.5"/>
    <row r="5204" customFormat="1" ht="13.5"/>
    <row r="5205" customFormat="1" ht="13.5"/>
    <row r="5206" customFormat="1" ht="13.5"/>
    <row r="5207" customFormat="1" ht="13.5"/>
    <row r="5208" customFormat="1" ht="13.5"/>
    <row r="5209" customFormat="1" ht="13.5"/>
    <row r="5210" customFormat="1" ht="13.5"/>
    <row r="5211" customFormat="1" ht="13.5"/>
    <row r="5212" customFormat="1" ht="13.5"/>
    <row r="5213" customFormat="1" ht="13.5"/>
    <row r="5214" customFormat="1" ht="13.5"/>
    <row r="5215" customFormat="1" ht="13.5"/>
    <row r="5216" customFormat="1" ht="13.5"/>
    <row r="5217" customFormat="1" ht="13.5"/>
    <row r="5218" customFormat="1" ht="13.5"/>
    <row r="5219" customFormat="1" ht="13.5"/>
    <row r="5220" customFormat="1" ht="13.5"/>
    <row r="5221" customFormat="1" ht="13.5"/>
    <row r="5222" customFormat="1" ht="13.5"/>
    <row r="5223" customFormat="1" ht="13.5"/>
    <row r="5224" customFormat="1" ht="13.5"/>
    <row r="5225" customFormat="1" ht="13.5"/>
    <row r="5226" customFormat="1" ht="13.5"/>
    <row r="5227" customFormat="1" ht="13.5"/>
    <row r="5228" customFormat="1" ht="13.5"/>
    <row r="5229" customFormat="1" ht="13.5"/>
    <row r="5230" customFormat="1" ht="13.5"/>
    <row r="5231" customFormat="1" ht="13.5"/>
    <row r="5232" customFormat="1" ht="13.5"/>
    <row r="5233" customFormat="1" ht="13.5"/>
    <row r="5234" customFormat="1" ht="13.5"/>
    <row r="5235" customFormat="1" ht="13.5"/>
    <row r="5236" customFormat="1" ht="13.5"/>
    <row r="5237" customFormat="1" ht="13.5"/>
    <row r="5238" customFormat="1" ht="13.5"/>
    <row r="5239" customFormat="1" ht="13.5"/>
    <row r="5240" customFormat="1" ht="13.5"/>
    <row r="5241" customFormat="1" ht="13.5"/>
    <row r="5242" customFormat="1" ht="13.5"/>
    <row r="5243" customFormat="1" ht="13.5"/>
    <row r="5244" customFormat="1" ht="13.5"/>
    <row r="5245" customFormat="1" ht="13.5"/>
    <row r="5246" customFormat="1" ht="13.5"/>
    <row r="5247" customFormat="1" ht="13.5"/>
    <row r="5248" customFormat="1" ht="13.5"/>
    <row r="5249" customFormat="1" ht="13.5"/>
    <row r="5250" customFormat="1" ht="13.5"/>
    <row r="5251" customFormat="1" ht="13.5"/>
    <row r="5252" customFormat="1" ht="13.5"/>
    <row r="5253" customFormat="1" ht="13.5"/>
    <row r="5254" customFormat="1" ht="13.5"/>
    <row r="5255" customFormat="1" ht="13.5"/>
    <row r="5256" customFormat="1" ht="13.5"/>
    <row r="5257" customFormat="1" ht="13.5"/>
    <row r="5258" customFormat="1" ht="13.5"/>
    <row r="5259" customFormat="1" ht="13.5"/>
    <row r="5260" customFormat="1" ht="13.5"/>
    <row r="5261" customFormat="1" ht="13.5"/>
    <row r="5262" customFormat="1" ht="13.5"/>
    <row r="5263" customFormat="1" ht="13.5"/>
    <row r="5264" customFormat="1" ht="13.5"/>
    <row r="5265" customFormat="1" ht="13.5"/>
    <row r="5266" customFormat="1" ht="13.5"/>
    <row r="5267" customFormat="1" ht="13.5"/>
    <row r="5268" customFormat="1" ht="13.5"/>
    <row r="5269" customFormat="1" ht="13.5"/>
    <row r="5270" customFormat="1" ht="13.5"/>
    <row r="5271" customFormat="1" ht="13.5"/>
    <row r="5272" customFormat="1" ht="13.5"/>
    <row r="5273" customFormat="1" ht="13.5"/>
    <row r="5274" customFormat="1" ht="13.5"/>
    <row r="5275" customFormat="1" ht="13.5"/>
    <row r="5276" customFormat="1" ht="13.5"/>
    <row r="5277" customFormat="1" ht="13.5"/>
    <row r="5278" customFormat="1" ht="13.5"/>
    <row r="5279" customFormat="1" ht="13.5"/>
    <row r="5280" customFormat="1" ht="13.5"/>
    <row r="5281" customFormat="1" ht="13.5"/>
    <row r="5282" customFormat="1" ht="13.5"/>
    <row r="5283" customFormat="1" ht="13.5"/>
    <row r="5284" customFormat="1" ht="13.5"/>
    <row r="5285" customFormat="1" ht="13.5"/>
    <row r="5286" customFormat="1" ht="13.5"/>
    <row r="5287" customFormat="1" ht="13.5"/>
    <row r="5288" customFormat="1" ht="13.5"/>
    <row r="5289" customFormat="1" ht="13.5"/>
    <row r="5290" customFormat="1" ht="13.5"/>
    <row r="5291" customFormat="1" ht="13.5"/>
    <row r="5292" customFormat="1" ht="13.5"/>
    <row r="5293" customFormat="1" ht="13.5"/>
    <row r="5294" customFormat="1" ht="13.5"/>
    <row r="5295" customFormat="1" ht="13.5"/>
    <row r="5296" customFormat="1" ht="13.5"/>
    <row r="5297" customFormat="1" ht="13.5"/>
    <row r="5298" customFormat="1" ht="13.5"/>
    <row r="5299" customFormat="1" ht="13.5"/>
    <row r="5300" customFormat="1" ht="13.5"/>
    <row r="5301" customFormat="1" ht="13.5"/>
    <row r="5302" customFormat="1" ht="13.5"/>
    <row r="5303" customFormat="1" ht="13.5"/>
    <row r="5304" customFormat="1" ht="13.5"/>
    <row r="5305" customFormat="1" ht="13.5"/>
    <row r="5306" customFormat="1" ht="13.5"/>
    <row r="5307" customFormat="1" ht="13.5"/>
    <row r="5308" customFormat="1" ht="13.5"/>
    <row r="5309" customFormat="1" ht="13.5"/>
    <row r="5310" customFormat="1" ht="13.5"/>
    <row r="5311" customFormat="1" ht="13.5"/>
    <row r="5312" customFormat="1" ht="13.5"/>
    <row r="5313" customFormat="1" ht="13.5"/>
    <row r="5314" customFormat="1" ht="13.5"/>
    <row r="5315" customFormat="1" ht="13.5"/>
    <row r="5316" customFormat="1" ht="13.5"/>
    <row r="5317" customFormat="1" ht="13.5"/>
    <row r="5318" customFormat="1" ht="13.5"/>
    <row r="5319" customFormat="1" ht="13.5"/>
    <row r="5320" customFormat="1" ht="13.5"/>
    <row r="5321" customFormat="1" ht="13.5"/>
    <row r="5322" customFormat="1" ht="13.5"/>
    <row r="5323" customFormat="1" ht="13.5"/>
    <row r="5324" customFormat="1" ht="13.5"/>
    <row r="5325" customFormat="1" ht="13.5"/>
    <row r="5326" customFormat="1" ht="13.5"/>
    <row r="5327" customFormat="1" ht="13.5"/>
    <row r="5328" customFormat="1" ht="13.5"/>
    <row r="5329" customFormat="1" ht="13.5"/>
    <row r="5330" customFormat="1" ht="13.5"/>
    <row r="5331" customFormat="1" ht="13.5"/>
    <row r="5332" customFormat="1" ht="13.5"/>
    <row r="5333" customFormat="1" ht="13.5"/>
    <row r="5334" customFormat="1" ht="13.5"/>
    <row r="5335" customFormat="1" ht="13.5"/>
    <row r="5336" customFormat="1" ht="13.5"/>
    <row r="5337" customFormat="1" ht="13.5"/>
    <row r="5338" customFormat="1" ht="13.5"/>
    <row r="5339" customFormat="1" ht="13.5"/>
    <row r="5340" customFormat="1" ht="13.5"/>
    <row r="5341" customFormat="1" ht="13.5"/>
    <row r="5342" customFormat="1" ht="13.5"/>
    <row r="5343" customFormat="1" ht="13.5"/>
    <row r="5344" customFormat="1" ht="13.5"/>
    <row r="5345" customFormat="1" ht="13.5"/>
    <row r="5346" customFormat="1" ht="13.5"/>
    <row r="5347" customFormat="1" ht="13.5"/>
    <row r="5348" customFormat="1" ht="13.5"/>
    <row r="5349" customFormat="1" ht="13.5"/>
    <row r="5350" customFormat="1" ht="13.5"/>
    <row r="5351" customFormat="1" ht="13.5"/>
    <row r="5352" customFormat="1" ht="13.5"/>
    <row r="5353" customFormat="1" ht="13.5"/>
    <row r="5354" customFormat="1" ht="13.5"/>
    <row r="5355" customFormat="1" ht="13.5"/>
    <row r="5356" customFormat="1" ht="13.5"/>
    <row r="5357" customFormat="1" ht="13.5"/>
    <row r="5358" customFormat="1" ht="13.5"/>
    <row r="5359" customFormat="1" ht="13.5"/>
    <row r="5360" customFormat="1" ht="13.5"/>
    <row r="5361" customFormat="1" ht="13.5"/>
    <row r="5362" customFormat="1" ht="13.5"/>
    <row r="5363" customFormat="1" ht="13.5"/>
    <row r="5364" customFormat="1" ht="13.5"/>
    <row r="5365" customFormat="1" ht="13.5"/>
    <row r="5366" customFormat="1" ht="13.5"/>
    <row r="5367" customFormat="1" ht="13.5"/>
    <row r="5368" customFormat="1" ht="13.5"/>
    <row r="5369" customFormat="1" ht="13.5"/>
    <row r="5370" customFormat="1" ht="13.5"/>
    <row r="5371" customFormat="1" ht="13.5"/>
    <row r="5372" customFormat="1" ht="13.5"/>
    <row r="5373" customFormat="1" ht="13.5"/>
    <row r="5374" customFormat="1" ht="13.5"/>
    <row r="5375" customFormat="1" ht="13.5"/>
    <row r="5376" customFormat="1" ht="13.5"/>
    <row r="5377" customFormat="1" ht="13.5"/>
    <row r="5378" customFormat="1" ht="13.5"/>
    <row r="5379" customFormat="1" ht="13.5"/>
    <row r="5380" customFormat="1" ht="13.5"/>
    <row r="5381" customFormat="1" ht="13.5"/>
    <row r="5382" customFormat="1" ht="13.5"/>
    <row r="5383" customFormat="1" ht="13.5"/>
    <row r="5384" customFormat="1" ht="13.5"/>
    <row r="5385" customFormat="1" ht="13.5"/>
    <row r="5386" customFormat="1" ht="13.5"/>
    <row r="5387" customFormat="1" ht="13.5"/>
    <row r="5388" customFormat="1" ht="13.5"/>
    <row r="5389" customFormat="1" ht="13.5"/>
    <row r="5390" customFormat="1" ht="13.5"/>
    <row r="5391" customFormat="1" ht="13.5"/>
    <row r="5392" customFormat="1" ht="13.5"/>
    <row r="5393" customFormat="1" ht="13.5"/>
    <row r="5394" customFormat="1" ht="13.5"/>
    <row r="5395" customFormat="1" ht="13.5"/>
    <row r="5396" customFormat="1" ht="13.5"/>
    <row r="5397" customFormat="1" ht="13.5"/>
    <row r="5398" customFormat="1" ht="13.5"/>
    <row r="5399" customFormat="1" ht="13.5"/>
    <row r="5400" customFormat="1" ht="13.5"/>
    <row r="5401" customFormat="1" ht="13.5"/>
    <row r="5402" customFormat="1" ht="13.5"/>
    <row r="5403" customFormat="1" ht="13.5"/>
    <row r="5404" customFormat="1" ht="13.5"/>
    <row r="5405" customFormat="1" ht="13.5"/>
    <row r="5406" customFormat="1" ht="13.5"/>
    <row r="5407" customFormat="1" ht="13.5"/>
    <row r="5408" customFormat="1" ht="13.5"/>
    <row r="5409" customFormat="1" ht="13.5"/>
    <row r="5410" customFormat="1" ht="13.5"/>
    <row r="5411" customFormat="1" ht="13.5"/>
    <row r="5412" customFormat="1" ht="13.5"/>
    <row r="5413" customFormat="1" ht="13.5"/>
    <row r="5414" customFormat="1" ht="13.5"/>
    <row r="5415" customFormat="1" ht="13.5"/>
    <row r="5416" customFormat="1" ht="13.5"/>
    <row r="5417" customFormat="1" ht="13.5"/>
    <row r="5418" customFormat="1" ht="13.5"/>
    <row r="5419" customFormat="1" ht="13.5"/>
    <row r="5420" customFormat="1" ht="13.5"/>
    <row r="5421" customFormat="1" ht="13.5"/>
    <row r="5422" customFormat="1" ht="13.5"/>
    <row r="5423" customFormat="1" ht="13.5"/>
    <row r="5424" customFormat="1" ht="13.5"/>
    <row r="5425" customFormat="1" ht="13.5"/>
    <row r="5426" customFormat="1" ht="13.5"/>
    <row r="5427" customFormat="1" ht="13.5"/>
    <row r="5428" customFormat="1" ht="13.5"/>
    <row r="5429" customFormat="1" ht="13.5"/>
    <row r="5430" customFormat="1" ht="13.5"/>
    <row r="5431" customFormat="1" ht="13.5"/>
    <row r="5432" customFormat="1" ht="13.5"/>
    <row r="5433" customFormat="1" ht="13.5"/>
    <row r="5434" customFormat="1" ht="13.5"/>
    <row r="5435" customFormat="1" ht="13.5"/>
    <row r="5436" customFormat="1" ht="13.5"/>
    <row r="5437" customFormat="1" ht="13.5"/>
    <row r="5438" customFormat="1" ht="13.5"/>
    <row r="5439" customFormat="1" ht="13.5"/>
    <row r="5440" customFormat="1" ht="13.5"/>
    <row r="5441" customFormat="1" ht="13.5"/>
    <row r="5442" customFormat="1" ht="13.5"/>
    <row r="5443" customFormat="1" ht="13.5"/>
    <row r="5444" customFormat="1" ht="13.5"/>
    <row r="5445" customFormat="1" ht="13.5"/>
    <row r="5446" customFormat="1" ht="13.5"/>
    <row r="5447" customFormat="1" ht="13.5"/>
    <row r="5448" customFormat="1" ht="13.5"/>
    <row r="5449" customFormat="1" ht="13.5"/>
    <row r="5450" customFormat="1" ht="13.5"/>
    <row r="5451" customFormat="1" ht="13.5"/>
    <row r="5452" customFormat="1" ht="13.5"/>
    <row r="5453" customFormat="1" ht="13.5"/>
    <row r="5454" customFormat="1" ht="13.5"/>
    <row r="5455" customFormat="1" ht="13.5"/>
    <row r="5456" customFormat="1" ht="13.5"/>
    <row r="5457" customFormat="1" ht="13.5"/>
    <row r="5458" customFormat="1" ht="13.5"/>
    <row r="5459" customFormat="1" ht="13.5"/>
    <row r="5460" customFormat="1" ht="13.5"/>
    <row r="5461" customFormat="1" ht="13.5"/>
    <row r="5462" customFormat="1" ht="13.5"/>
    <row r="5463" customFormat="1" ht="13.5"/>
    <row r="5464" customFormat="1" ht="13.5"/>
    <row r="5465" customFormat="1" ht="13.5"/>
    <row r="5466" customFormat="1" ht="13.5"/>
    <row r="5467" customFormat="1" ht="13.5"/>
    <row r="5468" customFormat="1" ht="13.5"/>
    <row r="5469" customFormat="1" ht="13.5"/>
    <row r="5470" customFormat="1" ht="13.5"/>
    <row r="5471" customFormat="1" ht="13.5"/>
    <row r="5472" customFormat="1" ht="13.5"/>
    <row r="5473" customFormat="1" ht="13.5"/>
    <row r="5474" customFormat="1" ht="13.5"/>
    <row r="5475" customFormat="1" ht="13.5"/>
    <row r="5476" customFormat="1" ht="13.5"/>
    <row r="5477" customFormat="1" ht="13.5"/>
    <row r="5478" customFormat="1" ht="13.5"/>
    <row r="5479" customFormat="1" ht="13.5"/>
    <row r="5480" customFormat="1" ht="13.5"/>
    <row r="5481" customFormat="1" ht="13.5"/>
    <row r="5482" customFormat="1" ht="13.5"/>
    <row r="5483" customFormat="1" ht="13.5"/>
    <row r="5484" customFormat="1" ht="13.5"/>
    <row r="5485" customFormat="1" ht="13.5"/>
    <row r="5486" customFormat="1" ht="13.5"/>
    <row r="5487" customFormat="1" ht="13.5"/>
    <row r="5488" customFormat="1" ht="13.5"/>
    <row r="5489" customFormat="1" ht="13.5"/>
    <row r="5490" customFormat="1" ht="13.5"/>
    <row r="5491" customFormat="1" ht="13.5"/>
    <row r="5492" customFormat="1" ht="13.5"/>
    <row r="5493" customFormat="1" ht="13.5"/>
    <row r="5494" customFormat="1" ht="13.5"/>
    <row r="5495" customFormat="1" ht="13.5"/>
    <row r="5496" customFormat="1" ht="13.5"/>
    <row r="5497" customFormat="1" ht="13.5"/>
    <row r="5498" customFormat="1" ht="13.5"/>
    <row r="5499" customFormat="1" ht="13.5"/>
    <row r="5500" customFormat="1" ht="13.5"/>
    <row r="5501" customFormat="1" ht="13.5"/>
    <row r="5502" customFormat="1" ht="13.5"/>
    <row r="5503" customFormat="1" ht="13.5"/>
    <row r="5504" customFormat="1" ht="13.5"/>
    <row r="5505" customFormat="1" ht="13.5"/>
    <row r="5506" customFormat="1" ht="13.5"/>
    <row r="5507" customFormat="1" ht="13.5"/>
    <row r="5508" customFormat="1" ht="13.5"/>
    <row r="5509" customFormat="1" ht="13.5"/>
    <row r="5510" customFormat="1" ht="13.5"/>
    <row r="5511" customFormat="1" ht="13.5"/>
    <row r="5512" customFormat="1" ht="13.5"/>
    <row r="5513" customFormat="1" ht="13.5"/>
    <row r="5514" customFormat="1" ht="13.5"/>
    <row r="5515" customFormat="1" ht="13.5"/>
    <row r="5516" customFormat="1" ht="13.5"/>
    <row r="5517" customFormat="1" ht="13.5"/>
    <row r="5518" customFormat="1" ht="13.5"/>
    <row r="5519" customFormat="1" ht="13.5"/>
    <row r="5520" customFormat="1" ht="13.5"/>
    <row r="5521" customFormat="1" ht="13.5"/>
    <row r="5522" customFormat="1" ht="13.5"/>
    <row r="5523" customFormat="1" ht="13.5"/>
    <row r="5524" customFormat="1" ht="13.5"/>
    <row r="5525" customFormat="1" ht="13.5"/>
    <row r="5526" customFormat="1" ht="13.5"/>
    <row r="5527" customFormat="1" ht="13.5"/>
    <row r="5528" customFormat="1" ht="13.5"/>
    <row r="5529" customFormat="1" ht="13.5"/>
    <row r="5530" customFormat="1" ht="13.5"/>
    <row r="5531" customFormat="1" ht="13.5"/>
    <row r="5532" customFormat="1" ht="13.5"/>
    <row r="5533" customFormat="1" ht="13.5"/>
    <row r="5534" customFormat="1" ht="13.5"/>
    <row r="5535" customFormat="1" ht="13.5"/>
    <row r="5536" customFormat="1" ht="13.5"/>
    <row r="5537" customFormat="1" ht="13.5"/>
    <row r="5538" customFormat="1" ht="13.5"/>
    <row r="5539" customFormat="1" ht="13.5"/>
    <row r="5540" customFormat="1" ht="13.5"/>
    <row r="5541" customFormat="1" ht="13.5"/>
    <row r="5542" customFormat="1" ht="13.5"/>
    <row r="5543" customFormat="1" ht="13.5"/>
    <row r="5544" customFormat="1" ht="13.5"/>
    <row r="5545" customFormat="1" ht="13.5"/>
    <row r="5546" customFormat="1" ht="13.5"/>
    <row r="5547" customFormat="1" ht="13.5"/>
    <row r="5548" customFormat="1" ht="13.5"/>
    <row r="5549" customFormat="1" ht="13.5"/>
    <row r="5550" customFormat="1" ht="13.5"/>
    <row r="5551" customFormat="1" ht="13.5"/>
    <row r="5552" customFormat="1" ht="13.5"/>
    <row r="5553" customFormat="1" ht="13.5"/>
    <row r="5554" customFormat="1" ht="13.5"/>
    <row r="5555" customFormat="1" ht="13.5"/>
    <row r="5556" customFormat="1" ht="13.5"/>
    <row r="5557" customFormat="1" ht="13.5"/>
    <row r="5558" customFormat="1" ht="13.5"/>
    <row r="5559" customFormat="1" ht="13.5"/>
    <row r="5560" customFormat="1" ht="13.5"/>
    <row r="5561" customFormat="1" ht="13.5"/>
    <row r="5562" customFormat="1" ht="13.5"/>
    <row r="5563" customFormat="1" ht="13.5"/>
    <row r="5564" customFormat="1" ht="13.5"/>
    <row r="5565" customFormat="1" ht="13.5"/>
    <row r="5566" customFormat="1" ht="13.5"/>
    <row r="5567" customFormat="1" ht="13.5"/>
    <row r="5568" customFormat="1" ht="13.5"/>
    <row r="5569" customFormat="1" ht="13.5"/>
    <row r="5570" customFormat="1" ht="13.5"/>
    <row r="5571" customFormat="1" ht="13.5"/>
    <row r="5572" customFormat="1" ht="13.5"/>
    <row r="5573" customFormat="1" ht="13.5"/>
    <row r="5574" customFormat="1" ht="13.5"/>
    <row r="5575" customFormat="1" ht="13.5"/>
    <row r="5576" customFormat="1" ht="13.5"/>
    <row r="5577" customFormat="1" ht="13.5"/>
    <row r="5578" customFormat="1" ht="13.5"/>
    <row r="5579" customFormat="1" ht="13.5"/>
    <row r="5580" customFormat="1" ht="13.5"/>
    <row r="5581" customFormat="1" ht="13.5"/>
    <row r="5582" customFormat="1" ht="13.5"/>
    <row r="5583" customFormat="1" ht="13.5"/>
    <row r="5584" customFormat="1" ht="13.5"/>
    <row r="5585" customFormat="1" ht="13.5"/>
    <row r="5586" customFormat="1" ht="13.5"/>
    <row r="5587" customFormat="1" ht="13.5"/>
    <row r="5588" customFormat="1" ht="13.5"/>
    <row r="5589" customFormat="1" ht="13.5"/>
    <row r="5590" customFormat="1" ht="13.5"/>
    <row r="5591" customFormat="1" ht="13.5"/>
    <row r="5592" customFormat="1" ht="13.5"/>
    <row r="5593" customFormat="1" ht="13.5"/>
    <row r="5594" customFormat="1" ht="13.5"/>
    <row r="5595" customFormat="1" ht="13.5"/>
    <row r="5596" customFormat="1" ht="13.5"/>
    <row r="5597" customFormat="1" ht="13.5"/>
    <row r="5598" customFormat="1" ht="13.5"/>
    <row r="5599" customFormat="1" ht="13.5"/>
    <row r="5600" customFormat="1" ht="13.5"/>
    <row r="5601" customFormat="1" ht="13.5"/>
    <row r="5602" customFormat="1" ht="13.5"/>
    <row r="5603" customFormat="1" ht="13.5"/>
    <row r="5604" customFormat="1" ht="13.5"/>
    <row r="5605" customFormat="1" ht="13.5"/>
    <row r="5606" customFormat="1" ht="13.5"/>
    <row r="5607" customFormat="1" ht="13.5"/>
    <row r="5608" customFormat="1" ht="13.5"/>
    <row r="5609" customFormat="1" ht="13.5"/>
    <row r="5610" customFormat="1" ht="13.5"/>
    <row r="5611" customFormat="1" ht="13.5"/>
    <row r="5612" customFormat="1" ht="13.5"/>
    <row r="5613" customFormat="1" ht="13.5"/>
    <row r="5614" customFormat="1" ht="13.5"/>
    <row r="5615" customFormat="1" ht="13.5"/>
    <row r="5616" customFormat="1" ht="13.5"/>
    <row r="5617" customFormat="1" ht="13.5"/>
    <row r="5618" customFormat="1" ht="13.5"/>
    <row r="5619" customFormat="1" ht="13.5"/>
    <row r="5620" customFormat="1" ht="13.5"/>
    <row r="5621" customFormat="1" ht="13.5"/>
    <row r="5622" customFormat="1" ht="13.5"/>
    <row r="5623" customFormat="1" ht="13.5"/>
    <row r="5624" customFormat="1" ht="13.5"/>
    <row r="5625" customFormat="1" ht="13.5"/>
    <row r="5626" customFormat="1" ht="13.5"/>
    <row r="5627" customFormat="1" ht="13.5"/>
    <row r="5628" customFormat="1" ht="13.5"/>
    <row r="5629" customFormat="1" ht="13.5"/>
    <row r="5630" customFormat="1" ht="13.5"/>
    <row r="5631" customFormat="1" ht="13.5"/>
    <row r="5632" customFormat="1" ht="13.5"/>
    <row r="5633" customFormat="1" ht="13.5"/>
    <row r="5634" customFormat="1" ht="13.5"/>
    <row r="5635" customFormat="1" ht="13.5"/>
    <row r="5636" customFormat="1" ht="13.5"/>
    <row r="5637" customFormat="1" ht="13.5"/>
    <row r="5638" customFormat="1" ht="13.5"/>
    <row r="5639" customFormat="1" ht="13.5"/>
    <row r="5640" customFormat="1" ht="13.5"/>
    <row r="5641" customFormat="1" ht="13.5"/>
    <row r="5642" customFormat="1" ht="13.5"/>
    <row r="5643" customFormat="1" ht="13.5"/>
    <row r="5644" customFormat="1" ht="13.5"/>
    <row r="5645" customFormat="1" ht="13.5"/>
    <row r="5646" customFormat="1" ht="13.5"/>
    <row r="5647" customFormat="1" ht="13.5"/>
    <row r="5648" customFormat="1" ht="13.5"/>
    <row r="5649" customFormat="1" ht="13.5"/>
    <row r="5650" customFormat="1" ht="13.5"/>
    <row r="5651" customFormat="1" ht="13.5"/>
    <row r="5652" customFormat="1" ht="13.5"/>
    <row r="5653" customFormat="1" ht="13.5"/>
    <row r="5654" customFormat="1" ht="13.5"/>
    <row r="5655" customFormat="1" ht="13.5"/>
    <row r="5656" customFormat="1" ht="13.5"/>
    <row r="5657" customFormat="1" ht="13.5"/>
    <row r="5658" customFormat="1" ht="13.5"/>
    <row r="5659" customFormat="1" ht="13.5"/>
    <row r="5660" customFormat="1" ht="13.5"/>
    <row r="5661" customFormat="1" ht="13.5"/>
    <row r="5662" customFormat="1" ht="13.5"/>
    <row r="5663" customFormat="1" ht="13.5"/>
    <row r="5664" customFormat="1" ht="13.5"/>
    <row r="5665" customFormat="1" ht="13.5"/>
    <row r="5666" customFormat="1" ht="13.5"/>
    <row r="5667" customFormat="1" ht="13.5"/>
    <row r="5668" customFormat="1" ht="13.5"/>
    <row r="5669" customFormat="1" ht="13.5"/>
    <row r="5670" customFormat="1" ht="13.5"/>
    <row r="5671" customFormat="1" ht="13.5"/>
    <row r="5672" customFormat="1" ht="13.5"/>
    <row r="5673" customFormat="1" ht="13.5"/>
    <row r="5674" customFormat="1" ht="13.5"/>
    <row r="5675" customFormat="1" ht="13.5"/>
    <row r="5676" customFormat="1" ht="13.5"/>
    <row r="5677" customFormat="1" ht="13.5"/>
    <row r="5678" customFormat="1" ht="13.5"/>
    <row r="5679" customFormat="1" ht="13.5"/>
    <row r="5680" customFormat="1" ht="13.5"/>
    <row r="5681" customFormat="1" ht="13.5"/>
    <row r="5682" customFormat="1" ht="13.5"/>
    <row r="5683" customFormat="1" ht="13.5"/>
    <row r="5684" customFormat="1" ht="13.5"/>
    <row r="5685" customFormat="1" ht="13.5"/>
    <row r="5686" customFormat="1" ht="13.5"/>
    <row r="5687" customFormat="1" ht="13.5"/>
    <row r="5688" customFormat="1" ht="13.5"/>
    <row r="5689" customFormat="1" ht="13.5"/>
    <row r="5690" customFormat="1" ht="13.5"/>
    <row r="5691" customFormat="1" ht="13.5"/>
    <row r="5692" customFormat="1" ht="13.5"/>
    <row r="5693" customFormat="1" ht="13.5"/>
    <row r="5694" customFormat="1" ht="13.5"/>
    <row r="5695" customFormat="1" ht="13.5"/>
    <row r="5696" customFormat="1" ht="13.5"/>
    <row r="5697" customFormat="1" ht="13.5"/>
    <row r="5698" customFormat="1" ht="13.5"/>
    <row r="5699" customFormat="1" ht="13.5"/>
    <row r="5700" customFormat="1" ht="13.5"/>
    <row r="5701" customFormat="1" ht="13.5"/>
    <row r="5702" customFormat="1" ht="13.5"/>
    <row r="5703" customFormat="1" ht="13.5"/>
    <row r="5704" customFormat="1" ht="13.5"/>
    <row r="5705" customFormat="1" ht="13.5"/>
    <row r="5706" customFormat="1" ht="13.5"/>
    <row r="5707" customFormat="1" ht="13.5"/>
    <row r="5708" customFormat="1" ht="13.5"/>
    <row r="5709" customFormat="1" ht="13.5"/>
    <row r="5710" customFormat="1" ht="13.5"/>
    <row r="5711" customFormat="1" ht="13.5"/>
    <row r="5712" customFormat="1" ht="13.5"/>
    <row r="5713" customFormat="1" ht="13.5"/>
    <row r="5714" customFormat="1" ht="13.5"/>
    <row r="5715" customFormat="1" ht="13.5"/>
    <row r="5716" customFormat="1" ht="13.5"/>
    <row r="5717" customFormat="1" ht="13.5"/>
    <row r="5718" customFormat="1" ht="13.5"/>
    <row r="5719" customFormat="1" ht="13.5"/>
    <row r="5720" customFormat="1" ht="13.5"/>
    <row r="5721" customFormat="1" ht="13.5"/>
    <row r="5722" customFormat="1" ht="13.5"/>
    <row r="5723" customFormat="1" ht="13.5"/>
    <row r="5724" customFormat="1" ht="13.5"/>
    <row r="5725" customFormat="1" ht="13.5"/>
    <row r="5726" customFormat="1" ht="13.5"/>
    <row r="5727" customFormat="1" ht="13.5"/>
    <row r="5728" customFormat="1" ht="13.5"/>
    <row r="5729" customFormat="1" ht="13.5"/>
    <row r="5730" customFormat="1" ht="13.5"/>
    <row r="5731" customFormat="1" ht="13.5"/>
    <row r="5732" customFormat="1" ht="13.5"/>
    <row r="5733" customFormat="1" ht="13.5"/>
    <row r="5734" customFormat="1" ht="13.5"/>
    <row r="5735" customFormat="1" ht="13.5"/>
    <row r="5736" customFormat="1" ht="13.5"/>
    <row r="5737" customFormat="1" ht="13.5"/>
    <row r="5738" customFormat="1" ht="13.5"/>
    <row r="5739" customFormat="1" ht="13.5"/>
    <row r="5740" customFormat="1" ht="13.5"/>
    <row r="5741" customFormat="1" ht="13.5"/>
    <row r="5742" customFormat="1" ht="13.5"/>
    <row r="5743" customFormat="1" ht="13.5"/>
    <row r="5744" customFormat="1" ht="13.5"/>
    <row r="5745" customFormat="1" ht="13.5"/>
    <row r="5746" customFormat="1" ht="13.5"/>
    <row r="5747" customFormat="1" ht="13.5"/>
    <row r="5748" customFormat="1" ht="13.5"/>
    <row r="5749" customFormat="1" ht="13.5"/>
    <row r="5750" customFormat="1" ht="13.5"/>
    <row r="5751" customFormat="1" ht="13.5"/>
    <row r="5752" customFormat="1" ht="13.5"/>
    <row r="5753" customFormat="1" ht="13.5"/>
    <row r="5754" customFormat="1" ht="13.5"/>
    <row r="5755" customFormat="1" ht="13.5"/>
    <row r="5756" customFormat="1" ht="13.5"/>
    <row r="5757" customFormat="1" ht="13.5"/>
    <row r="5758" customFormat="1" ht="13.5"/>
    <row r="5759" customFormat="1" ht="13.5"/>
    <row r="5760" customFormat="1" ht="13.5"/>
    <row r="5761" customFormat="1" ht="13.5"/>
    <row r="5762" customFormat="1" ht="13.5"/>
    <row r="5763" customFormat="1" ht="13.5"/>
    <row r="5764" customFormat="1" ht="13.5"/>
    <row r="5765" customFormat="1" ht="13.5"/>
    <row r="5766" customFormat="1" ht="13.5"/>
    <row r="5767" customFormat="1" ht="13.5"/>
    <row r="5768" customFormat="1" ht="13.5"/>
    <row r="5769" customFormat="1" ht="13.5"/>
    <row r="5770" customFormat="1" ht="13.5"/>
    <row r="5771" customFormat="1" ht="13.5"/>
    <row r="5772" customFormat="1" ht="13.5"/>
    <row r="5773" customFormat="1" ht="13.5"/>
    <row r="5774" customFormat="1" ht="13.5"/>
    <row r="5775" customFormat="1" ht="13.5"/>
    <row r="5776" customFormat="1" ht="13.5"/>
    <row r="5777" customFormat="1" ht="13.5"/>
    <row r="5778" customFormat="1" ht="13.5"/>
    <row r="5779" customFormat="1" ht="13.5"/>
    <row r="5780" customFormat="1" ht="13.5"/>
    <row r="5781" customFormat="1" ht="13.5"/>
    <row r="5782" customFormat="1" ht="13.5"/>
    <row r="5783" customFormat="1" ht="13.5"/>
    <row r="5784" customFormat="1" ht="13.5"/>
    <row r="5785" customFormat="1" ht="13.5"/>
    <row r="5786" customFormat="1" ht="13.5"/>
    <row r="5787" customFormat="1" ht="13.5"/>
    <row r="5788" customFormat="1" ht="13.5"/>
    <row r="5789" customFormat="1" ht="13.5"/>
    <row r="5790" customFormat="1" ht="13.5"/>
    <row r="5791" customFormat="1" ht="13.5"/>
    <row r="5792" customFormat="1" ht="13.5"/>
    <row r="5793" customFormat="1" ht="13.5"/>
    <row r="5794" customFormat="1" ht="13.5"/>
    <row r="5795" customFormat="1" ht="13.5"/>
    <row r="5796" customFormat="1" ht="13.5"/>
    <row r="5797" customFormat="1" ht="13.5"/>
    <row r="5798" customFormat="1" ht="13.5"/>
    <row r="5799" customFormat="1" ht="13.5"/>
    <row r="5800" customFormat="1" ht="13.5"/>
    <row r="5801" customFormat="1" ht="13.5"/>
    <row r="5802" customFormat="1" ht="13.5"/>
    <row r="5803" customFormat="1" ht="13.5"/>
    <row r="5804" customFormat="1" ht="13.5"/>
    <row r="5805" customFormat="1" ht="13.5"/>
    <row r="5806" customFormat="1" ht="13.5"/>
    <row r="5807" customFormat="1" ht="13.5"/>
    <row r="5808" customFormat="1" ht="13.5"/>
    <row r="5809" customFormat="1" ht="13.5"/>
    <row r="5810" customFormat="1" ht="13.5"/>
    <row r="5811" customFormat="1" ht="13.5"/>
    <row r="5812" customFormat="1" ht="13.5"/>
    <row r="5813" customFormat="1" ht="13.5"/>
    <row r="5814" customFormat="1" ht="13.5"/>
    <row r="5815" customFormat="1" ht="13.5"/>
    <row r="5816" customFormat="1" ht="13.5"/>
    <row r="5817" customFormat="1" ht="13.5"/>
    <row r="5818" customFormat="1" ht="13.5"/>
    <row r="5819" customFormat="1" ht="13.5"/>
    <row r="5820" customFormat="1" ht="13.5"/>
    <row r="5821" customFormat="1" ht="13.5"/>
    <row r="5822" customFormat="1" ht="13.5"/>
    <row r="5823" customFormat="1" ht="13.5"/>
    <row r="5824" customFormat="1" ht="13.5"/>
    <row r="5825" customFormat="1" ht="13.5"/>
    <row r="5826" customFormat="1" ht="13.5"/>
    <row r="5827" customFormat="1" ht="13.5"/>
    <row r="5828" customFormat="1" ht="13.5"/>
    <row r="5829" customFormat="1" ht="13.5"/>
    <row r="5830" customFormat="1" ht="13.5"/>
    <row r="5831" customFormat="1" ht="13.5"/>
    <row r="5832" customFormat="1" ht="13.5"/>
    <row r="5833" customFormat="1" ht="13.5"/>
    <row r="5834" customFormat="1" ht="13.5"/>
    <row r="5835" customFormat="1" ht="13.5"/>
    <row r="5836" customFormat="1" ht="13.5"/>
    <row r="5837" customFormat="1" ht="13.5"/>
    <row r="5838" customFormat="1" ht="13.5"/>
    <row r="5839" customFormat="1" ht="13.5"/>
    <row r="5840" customFormat="1" ht="13.5"/>
    <row r="5841" customFormat="1" ht="13.5"/>
    <row r="5842" customFormat="1" ht="13.5"/>
    <row r="5843" customFormat="1" ht="13.5"/>
    <row r="5844" customFormat="1" ht="13.5"/>
    <row r="5845" customFormat="1" ht="13.5"/>
    <row r="5846" customFormat="1" ht="13.5"/>
    <row r="5847" customFormat="1" ht="13.5"/>
    <row r="5848" customFormat="1" ht="13.5"/>
    <row r="5849" customFormat="1" ht="13.5"/>
    <row r="5850" customFormat="1" ht="13.5"/>
    <row r="5851" customFormat="1" ht="13.5"/>
    <row r="5852" customFormat="1" ht="13.5"/>
    <row r="5853" customFormat="1" ht="13.5"/>
    <row r="5854" customFormat="1" ht="13.5"/>
    <row r="5855" customFormat="1" ht="13.5"/>
    <row r="5856" customFormat="1" ht="13.5"/>
    <row r="5857" customFormat="1" ht="13.5"/>
    <row r="5858" customFormat="1" ht="13.5"/>
    <row r="5859" customFormat="1" ht="13.5"/>
    <row r="5860" customFormat="1" ht="13.5"/>
    <row r="5861" customFormat="1" ht="13.5"/>
    <row r="5862" customFormat="1" ht="13.5"/>
    <row r="5863" customFormat="1" ht="13.5"/>
    <row r="5864" customFormat="1" ht="13.5"/>
    <row r="5865" customFormat="1" ht="13.5"/>
    <row r="5866" customFormat="1" ht="13.5"/>
    <row r="5867" customFormat="1" ht="13.5"/>
    <row r="5868" customFormat="1" ht="13.5"/>
    <row r="5869" customFormat="1" ht="13.5"/>
    <row r="5870" customFormat="1" ht="13.5"/>
    <row r="5871" customFormat="1" ht="13.5"/>
    <row r="5872" customFormat="1" ht="13.5"/>
    <row r="5873" customFormat="1" ht="13.5"/>
    <row r="5874" customFormat="1" ht="13.5"/>
    <row r="5875" customFormat="1" ht="13.5"/>
    <row r="5876" customFormat="1" ht="13.5"/>
    <row r="5877" customFormat="1" ht="13.5"/>
    <row r="5878" customFormat="1" ht="13.5"/>
    <row r="5879" customFormat="1" ht="13.5"/>
    <row r="5880" customFormat="1" ht="13.5"/>
    <row r="5881" customFormat="1" ht="13.5"/>
    <row r="5882" customFormat="1" ht="13.5"/>
    <row r="5883" customFormat="1" ht="13.5"/>
    <row r="5884" customFormat="1" ht="13.5"/>
    <row r="5885" customFormat="1" ht="13.5"/>
    <row r="5886" customFormat="1" ht="13.5"/>
    <row r="5887" customFormat="1" ht="13.5"/>
    <row r="5888" customFormat="1" ht="13.5"/>
    <row r="5889" customFormat="1" ht="13.5"/>
    <row r="5890" customFormat="1" ht="13.5"/>
    <row r="5891" customFormat="1" ht="13.5"/>
    <row r="5892" customFormat="1" ht="13.5"/>
    <row r="5893" customFormat="1" ht="13.5"/>
    <row r="5894" customFormat="1" ht="13.5"/>
    <row r="5895" customFormat="1" ht="13.5"/>
    <row r="5896" customFormat="1" ht="13.5"/>
    <row r="5897" customFormat="1" ht="13.5"/>
    <row r="5898" customFormat="1" ht="13.5"/>
    <row r="5899" customFormat="1" ht="13.5"/>
    <row r="5900" customFormat="1" ht="13.5"/>
    <row r="5901" customFormat="1" ht="13.5"/>
    <row r="5902" customFormat="1" ht="13.5"/>
    <row r="5903" customFormat="1" ht="13.5"/>
    <row r="5904" customFormat="1" ht="13.5"/>
    <row r="5905" customFormat="1" ht="13.5"/>
    <row r="5906" customFormat="1" ht="13.5"/>
    <row r="5907" customFormat="1" ht="13.5"/>
    <row r="5908" customFormat="1" ht="13.5"/>
    <row r="5909" customFormat="1" ht="13.5"/>
    <row r="5910" customFormat="1" ht="13.5"/>
    <row r="5911" customFormat="1" ht="13.5"/>
    <row r="5912" customFormat="1" ht="13.5"/>
    <row r="5913" customFormat="1" ht="13.5"/>
    <row r="5914" customFormat="1" ht="13.5"/>
    <row r="5915" customFormat="1" ht="13.5"/>
    <row r="5916" customFormat="1" ht="13.5"/>
    <row r="5917" customFormat="1" ht="13.5"/>
    <row r="5918" customFormat="1" ht="13.5"/>
    <row r="5919" customFormat="1" ht="13.5"/>
    <row r="5920" customFormat="1" ht="13.5"/>
    <row r="5921" customFormat="1" ht="13.5"/>
    <row r="5922" customFormat="1" ht="13.5"/>
    <row r="5923" customFormat="1" ht="13.5"/>
    <row r="5924" customFormat="1" ht="13.5"/>
    <row r="5925" customFormat="1" ht="13.5"/>
    <row r="5926" customFormat="1" ht="13.5"/>
    <row r="5927" customFormat="1" ht="13.5"/>
    <row r="5928" customFormat="1" ht="13.5"/>
    <row r="5929" customFormat="1" ht="13.5"/>
    <row r="5930" customFormat="1" ht="13.5"/>
    <row r="5931" customFormat="1" ht="13.5"/>
    <row r="5932" customFormat="1" ht="13.5"/>
    <row r="5933" customFormat="1" ht="13.5"/>
    <row r="5934" customFormat="1" ht="13.5"/>
    <row r="5935" customFormat="1" ht="13.5"/>
    <row r="5936" customFormat="1" ht="13.5"/>
    <row r="5937" customFormat="1" ht="13.5"/>
    <row r="5938" customFormat="1" ht="13.5"/>
    <row r="5939" customFormat="1" ht="13.5"/>
    <row r="5940" customFormat="1" ht="13.5"/>
    <row r="5941" customFormat="1" ht="13.5"/>
    <row r="5942" customFormat="1" ht="13.5"/>
    <row r="5943" customFormat="1" ht="13.5"/>
    <row r="5944" customFormat="1" ht="13.5"/>
    <row r="5945" customFormat="1" ht="13.5"/>
    <row r="5946" customFormat="1" ht="13.5"/>
    <row r="5947" customFormat="1" ht="13.5"/>
    <row r="5948" customFormat="1" ht="13.5"/>
    <row r="5949" customFormat="1" ht="13.5"/>
    <row r="5950" customFormat="1" ht="13.5"/>
    <row r="5951" customFormat="1" ht="13.5"/>
    <row r="5952" customFormat="1" ht="13.5"/>
    <row r="5953" customFormat="1" ht="13.5"/>
    <row r="5954" customFormat="1" ht="13.5"/>
    <row r="5955" customFormat="1" ht="13.5"/>
    <row r="5956" customFormat="1" ht="13.5"/>
    <row r="5957" customFormat="1" ht="13.5"/>
    <row r="5958" customFormat="1" ht="13.5"/>
    <row r="5959" customFormat="1" ht="13.5"/>
    <row r="5960" customFormat="1" ht="13.5"/>
    <row r="5961" customFormat="1" ht="13.5"/>
    <row r="5962" customFormat="1" ht="13.5"/>
    <row r="5963" customFormat="1" ht="13.5"/>
    <row r="5964" customFormat="1" ht="13.5"/>
    <row r="5965" customFormat="1" ht="13.5"/>
    <row r="5966" customFormat="1" ht="13.5"/>
    <row r="5967" customFormat="1" ht="13.5"/>
    <row r="5968" customFormat="1" ht="13.5"/>
    <row r="5969" customFormat="1" ht="13.5"/>
    <row r="5970" customFormat="1" ht="13.5"/>
    <row r="5971" customFormat="1" ht="13.5"/>
    <row r="5972" customFormat="1" ht="13.5"/>
    <row r="5973" customFormat="1" ht="13.5"/>
    <row r="5974" customFormat="1" ht="13.5"/>
    <row r="5975" customFormat="1" ht="13.5"/>
    <row r="5976" customFormat="1" ht="13.5"/>
    <row r="5977" customFormat="1" ht="13.5"/>
    <row r="5978" customFormat="1" ht="13.5"/>
    <row r="5979" customFormat="1" ht="13.5"/>
    <row r="5980" customFormat="1" ht="13.5"/>
    <row r="5981" customFormat="1" ht="13.5"/>
    <row r="5982" customFormat="1" ht="13.5"/>
    <row r="5983" customFormat="1" ht="13.5"/>
    <row r="5984" customFormat="1" ht="13.5"/>
    <row r="5985" customFormat="1" ht="13.5"/>
    <row r="5986" customFormat="1" ht="13.5"/>
    <row r="5987" customFormat="1" ht="13.5"/>
    <row r="5988" customFormat="1" ht="13.5"/>
    <row r="5989" customFormat="1" ht="13.5"/>
    <row r="5990" customFormat="1" ht="13.5"/>
    <row r="5991" customFormat="1" ht="13.5"/>
    <row r="5992" customFormat="1" ht="13.5"/>
    <row r="5993" customFormat="1" ht="13.5"/>
    <row r="5994" customFormat="1" ht="13.5"/>
    <row r="5995" customFormat="1" ht="13.5"/>
    <row r="5996" customFormat="1" ht="13.5"/>
    <row r="5997" customFormat="1" ht="13.5"/>
    <row r="5998" customFormat="1" ht="13.5"/>
    <row r="5999" customFormat="1" ht="13.5"/>
    <row r="6000" customFormat="1" ht="13.5"/>
    <row r="6001" customFormat="1" ht="13.5"/>
    <row r="6002" customFormat="1" ht="13.5"/>
    <row r="6003" customFormat="1" ht="13.5"/>
    <row r="6004" customFormat="1" ht="13.5"/>
    <row r="6005" customFormat="1" ht="13.5"/>
    <row r="6006" customFormat="1" ht="13.5"/>
    <row r="6007" customFormat="1" ht="13.5"/>
    <row r="6008" customFormat="1" ht="13.5"/>
    <row r="6009" customFormat="1" ht="13.5"/>
    <row r="6010" customFormat="1" ht="13.5"/>
    <row r="6011" customFormat="1" ht="13.5"/>
    <row r="6012" customFormat="1" ht="13.5"/>
    <row r="6013" customFormat="1" ht="13.5"/>
    <row r="6014" customFormat="1" ht="13.5"/>
    <row r="6015" customFormat="1" ht="13.5"/>
    <row r="6016" customFormat="1" ht="13.5"/>
    <row r="6017" customFormat="1" ht="13.5"/>
    <row r="6018" customFormat="1" ht="13.5"/>
    <row r="6019" customFormat="1" ht="13.5"/>
    <row r="6020" customFormat="1" ht="13.5"/>
    <row r="6021" customFormat="1" ht="13.5"/>
    <row r="6022" customFormat="1" ht="13.5"/>
    <row r="6023" customFormat="1" ht="13.5"/>
    <row r="6024" customFormat="1" ht="13.5"/>
    <row r="6025" customFormat="1" ht="13.5"/>
    <row r="6026" customFormat="1" ht="13.5"/>
    <row r="6027" customFormat="1" ht="13.5"/>
    <row r="6028" customFormat="1" ht="13.5"/>
    <row r="6029" customFormat="1" ht="13.5"/>
    <row r="6030" customFormat="1" ht="13.5"/>
    <row r="6031" customFormat="1" ht="13.5"/>
    <row r="6032" customFormat="1" ht="13.5"/>
    <row r="6033" customFormat="1" ht="13.5"/>
    <row r="6034" customFormat="1" ht="13.5"/>
    <row r="6035" customFormat="1" ht="13.5"/>
    <row r="6036" customFormat="1" ht="13.5"/>
    <row r="6037" customFormat="1" ht="13.5"/>
    <row r="6038" customFormat="1" ht="13.5"/>
    <row r="6039" customFormat="1" ht="13.5"/>
    <row r="6040" customFormat="1" ht="13.5"/>
    <row r="6041" customFormat="1" ht="13.5"/>
    <row r="6042" customFormat="1" ht="13.5"/>
    <row r="6043" customFormat="1" ht="13.5"/>
    <row r="6044" customFormat="1" ht="13.5"/>
    <row r="6045" customFormat="1" ht="13.5"/>
    <row r="6046" customFormat="1" ht="13.5"/>
    <row r="6047" customFormat="1" ht="13.5"/>
    <row r="6048" customFormat="1" ht="13.5"/>
    <row r="6049" customFormat="1" ht="13.5"/>
    <row r="6050" customFormat="1" ht="13.5"/>
    <row r="6051" customFormat="1" ht="13.5"/>
    <row r="6052" customFormat="1" ht="13.5"/>
    <row r="6053" customFormat="1" ht="13.5"/>
    <row r="6054" customFormat="1" ht="13.5"/>
    <row r="6055" customFormat="1" ht="13.5"/>
    <row r="6056" customFormat="1" ht="13.5"/>
    <row r="6057" customFormat="1" ht="13.5"/>
    <row r="6058" customFormat="1" ht="13.5"/>
    <row r="6059" customFormat="1" ht="13.5"/>
    <row r="6060" customFormat="1" ht="13.5"/>
    <row r="6061" customFormat="1" ht="13.5"/>
    <row r="6062" customFormat="1" ht="13.5"/>
    <row r="6063" customFormat="1" ht="13.5"/>
    <row r="6064" customFormat="1" ht="13.5"/>
    <row r="6065" customFormat="1" ht="13.5"/>
    <row r="6066" customFormat="1" ht="13.5"/>
    <row r="6067" customFormat="1" ht="13.5"/>
    <row r="6068" customFormat="1" ht="13.5"/>
    <row r="6069" customFormat="1" ht="13.5"/>
    <row r="6070" customFormat="1" ht="13.5"/>
    <row r="6071" customFormat="1" ht="13.5"/>
    <row r="6072" customFormat="1" ht="13.5"/>
    <row r="6073" customFormat="1" ht="13.5"/>
    <row r="6074" customFormat="1" ht="13.5"/>
    <row r="6075" customFormat="1" ht="13.5"/>
    <row r="6076" customFormat="1" ht="13.5"/>
    <row r="6077" customFormat="1" ht="13.5"/>
    <row r="6078" customFormat="1" ht="13.5"/>
    <row r="6079" customFormat="1" ht="13.5"/>
    <row r="6080" customFormat="1" ht="13.5"/>
    <row r="6081" customFormat="1" ht="13.5"/>
    <row r="6082" customFormat="1" ht="13.5"/>
    <row r="6083" customFormat="1" ht="13.5"/>
    <row r="6084" customFormat="1" ht="13.5"/>
    <row r="6085" customFormat="1" ht="13.5"/>
    <row r="6086" customFormat="1" ht="13.5"/>
    <row r="6087" customFormat="1" ht="13.5"/>
    <row r="6088" customFormat="1" ht="13.5"/>
    <row r="6089" customFormat="1" ht="13.5"/>
    <row r="6090" customFormat="1" ht="13.5"/>
    <row r="6091" customFormat="1" ht="13.5"/>
    <row r="6092" customFormat="1" ht="13.5"/>
    <row r="6093" customFormat="1" ht="13.5"/>
    <row r="6094" customFormat="1" ht="13.5"/>
    <row r="6095" customFormat="1" ht="13.5"/>
    <row r="6096" customFormat="1" ht="13.5"/>
    <row r="6097" customFormat="1" ht="13.5"/>
    <row r="6098" customFormat="1" ht="13.5"/>
    <row r="6099" customFormat="1" ht="13.5"/>
    <row r="6100" customFormat="1" ht="13.5"/>
    <row r="6101" customFormat="1" ht="13.5"/>
    <row r="6102" customFormat="1" ht="13.5"/>
    <row r="6103" customFormat="1" ht="13.5"/>
    <row r="6104" customFormat="1" ht="13.5"/>
    <row r="6105" customFormat="1" ht="13.5"/>
    <row r="6106" customFormat="1" ht="13.5"/>
    <row r="6107" customFormat="1" ht="13.5"/>
    <row r="6108" customFormat="1" ht="13.5"/>
    <row r="6109" customFormat="1" ht="13.5"/>
    <row r="6110" customFormat="1" ht="13.5"/>
    <row r="6111" customFormat="1" ht="13.5"/>
    <row r="6112" customFormat="1" ht="13.5"/>
    <row r="6113" customFormat="1" ht="13.5"/>
    <row r="6114" customFormat="1" ht="13.5"/>
    <row r="6115" customFormat="1" ht="13.5"/>
    <row r="6116" customFormat="1" ht="13.5"/>
    <row r="6117" customFormat="1" ht="13.5"/>
    <row r="6118" customFormat="1" ht="13.5"/>
    <row r="6119" customFormat="1" ht="13.5"/>
    <row r="6120" customFormat="1" ht="13.5"/>
    <row r="6121" customFormat="1" ht="13.5"/>
    <row r="6122" customFormat="1" ht="13.5"/>
    <row r="6123" customFormat="1" ht="13.5"/>
    <row r="6124" customFormat="1" ht="13.5"/>
    <row r="6125" customFormat="1" ht="13.5"/>
    <row r="6126" customFormat="1" ht="13.5"/>
    <row r="6127" customFormat="1" ht="13.5"/>
    <row r="6128" customFormat="1" ht="13.5"/>
    <row r="6129" customFormat="1" ht="13.5"/>
    <row r="6130" customFormat="1" ht="13.5"/>
    <row r="6131" customFormat="1" ht="13.5"/>
    <row r="6132" customFormat="1" ht="13.5"/>
    <row r="6133" customFormat="1" ht="13.5"/>
    <row r="6134" customFormat="1" ht="13.5"/>
    <row r="6135" customFormat="1" ht="13.5"/>
    <row r="6136" customFormat="1" ht="13.5"/>
    <row r="6137" customFormat="1" ht="13.5"/>
    <row r="6138" customFormat="1" ht="13.5"/>
    <row r="6139" customFormat="1" ht="13.5"/>
    <row r="6140" customFormat="1" ht="13.5"/>
    <row r="6141" customFormat="1" ht="13.5"/>
    <row r="6142" customFormat="1" ht="13.5"/>
    <row r="6143" customFormat="1" ht="13.5"/>
    <row r="6144" customFormat="1" ht="13.5"/>
    <row r="6145" customFormat="1" ht="13.5"/>
    <row r="6146" customFormat="1" ht="13.5"/>
    <row r="6147" customFormat="1" ht="13.5"/>
    <row r="6148" customFormat="1" ht="13.5"/>
    <row r="6149" customFormat="1" ht="13.5"/>
    <row r="6150" customFormat="1" ht="13.5"/>
    <row r="6151" customFormat="1" ht="13.5"/>
    <row r="6152" customFormat="1" ht="13.5"/>
    <row r="6153" customFormat="1" ht="13.5"/>
    <row r="6154" customFormat="1" ht="13.5"/>
    <row r="6155" customFormat="1" ht="13.5"/>
    <row r="6156" customFormat="1" ht="13.5"/>
    <row r="6157" customFormat="1" ht="13.5"/>
    <row r="6158" customFormat="1" ht="13.5"/>
    <row r="6159" customFormat="1" ht="13.5"/>
    <row r="6160" customFormat="1" ht="13.5"/>
    <row r="6161" customFormat="1" ht="13.5"/>
    <row r="6162" customFormat="1" ht="13.5"/>
    <row r="6163" customFormat="1" ht="13.5"/>
    <row r="6164" customFormat="1" ht="13.5"/>
    <row r="6165" customFormat="1" ht="13.5"/>
    <row r="6166" customFormat="1" ht="13.5"/>
    <row r="6167" customFormat="1" ht="13.5"/>
    <row r="6168" customFormat="1" ht="13.5"/>
    <row r="6169" customFormat="1" ht="13.5"/>
    <row r="6170" customFormat="1" ht="13.5"/>
    <row r="6171" customFormat="1" ht="13.5"/>
    <row r="6172" customFormat="1" ht="13.5"/>
    <row r="6173" customFormat="1" ht="13.5"/>
    <row r="6174" customFormat="1" ht="13.5"/>
    <row r="6175" customFormat="1" ht="13.5"/>
    <row r="6176" customFormat="1" ht="13.5"/>
    <row r="6177" customFormat="1" ht="13.5"/>
    <row r="6178" customFormat="1" ht="13.5"/>
    <row r="6179" customFormat="1" ht="13.5"/>
    <row r="6180" customFormat="1" ht="13.5"/>
    <row r="6181" customFormat="1" ht="13.5"/>
    <row r="6182" customFormat="1" ht="13.5"/>
    <row r="6183" customFormat="1" ht="13.5"/>
    <row r="6184" customFormat="1" ht="13.5"/>
    <row r="6185" customFormat="1" ht="13.5"/>
    <row r="6186" customFormat="1" ht="13.5"/>
    <row r="6187" customFormat="1" ht="13.5"/>
    <row r="6188" customFormat="1" ht="13.5"/>
    <row r="6189" customFormat="1" ht="13.5"/>
    <row r="6190" customFormat="1" ht="13.5"/>
    <row r="6191" customFormat="1" ht="13.5"/>
    <row r="6192" customFormat="1" ht="13.5"/>
    <row r="6193" customFormat="1" ht="13.5"/>
    <row r="6194" customFormat="1" ht="13.5"/>
    <row r="6195" customFormat="1" ht="13.5"/>
    <row r="6196" customFormat="1" ht="13.5"/>
    <row r="6197" customFormat="1" ht="13.5"/>
    <row r="6198" customFormat="1" ht="13.5"/>
    <row r="6199" customFormat="1" ht="13.5"/>
    <row r="6200" customFormat="1" ht="13.5"/>
    <row r="6201" customFormat="1" ht="13.5"/>
    <row r="6202" customFormat="1" ht="13.5"/>
    <row r="6203" customFormat="1" ht="13.5"/>
    <row r="6204" customFormat="1" ht="13.5"/>
    <row r="6205" customFormat="1" ht="13.5"/>
    <row r="6206" customFormat="1" ht="13.5"/>
    <row r="6207" customFormat="1" ht="13.5"/>
    <row r="6208" customFormat="1" ht="13.5"/>
    <row r="6209" customFormat="1" ht="13.5"/>
    <row r="6210" customFormat="1" ht="13.5"/>
    <row r="6211" customFormat="1" ht="13.5"/>
    <row r="6212" customFormat="1" ht="13.5"/>
    <row r="6213" customFormat="1" ht="13.5"/>
    <row r="6214" customFormat="1" ht="13.5"/>
    <row r="6215" customFormat="1" ht="13.5"/>
    <row r="6216" customFormat="1" ht="13.5"/>
    <row r="6217" customFormat="1" ht="13.5"/>
    <row r="6218" customFormat="1" ht="13.5"/>
    <row r="6219" customFormat="1" ht="13.5"/>
    <row r="6220" customFormat="1" ht="13.5"/>
    <row r="6221" customFormat="1" ht="13.5"/>
    <row r="6222" customFormat="1" ht="13.5"/>
    <row r="6223" customFormat="1" ht="13.5"/>
    <row r="6224" customFormat="1" ht="13.5"/>
    <row r="6225" customFormat="1" ht="13.5"/>
    <row r="6226" customFormat="1" ht="13.5"/>
    <row r="6227" customFormat="1" ht="13.5"/>
    <row r="6228" customFormat="1" ht="13.5"/>
    <row r="6229" customFormat="1" ht="13.5"/>
    <row r="6230" customFormat="1" ht="13.5"/>
    <row r="6231" customFormat="1" ht="13.5"/>
    <row r="6232" customFormat="1" ht="13.5"/>
    <row r="6233" customFormat="1" ht="13.5"/>
    <row r="6234" customFormat="1" ht="13.5"/>
    <row r="6235" customFormat="1" ht="13.5"/>
    <row r="6236" customFormat="1" ht="13.5"/>
    <row r="6237" customFormat="1" ht="13.5"/>
    <row r="6238" customFormat="1" ht="13.5"/>
    <row r="6239" customFormat="1" ht="13.5"/>
    <row r="6240" customFormat="1" ht="13.5"/>
    <row r="6241" customFormat="1" ht="13.5"/>
    <row r="6242" customFormat="1" ht="13.5"/>
    <row r="6243" customFormat="1" ht="13.5"/>
    <row r="6244" customFormat="1" ht="13.5"/>
    <row r="6245" customFormat="1" ht="13.5"/>
    <row r="6246" customFormat="1" ht="13.5"/>
    <row r="6247" customFormat="1" ht="13.5"/>
    <row r="6248" customFormat="1" ht="13.5"/>
    <row r="6249" customFormat="1" ht="13.5"/>
    <row r="6250" customFormat="1" ht="13.5"/>
    <row r="6251" customFormat="1" ht="13.5"/>
    <row r="6252" customFormat="1" ht="13.5"/>
    <row r="6253" customFormat="1" ht="13.5"/>
    <row r="6254" customFormat="1" ht="13.5"/>
    <row r="6255" customFormat="1" ht="13.5"/>
    <row r="6256" customFormat="1" ht="13.5"/>
    <row r="6257" customFormat="1" ht="13.5"/>
    <row r="6258" customFormat="1" ht="13.5"/>
    <row r="6259" customFormat="1" ht="13.5"/>
    <row r="6260" customFormat="1" ht="13.5"/>
    <row r="6261" customFormat="1" ht="13.5"/>
    <row r="6262" customFormat="1" ht="13.5"/>
    <row r="6263" customFormat="1" ht="13.5"/>
    <row r="6264" customFormat="1" ht="13.5"/>
    <row r="6265" customFormat="1" ht="13.5"/>
    <row r="6266" customFormat="1" ht="13.5"/>
    <row r="6267" customFormat="1" ht="13.5"/>
    <row r="6268" customFormat="1" ht="13.5"/>
    <row r="6269" customFormat="1" ht="13.5"/>
    <row r="6270" customFormat="1" ht="13.5"/>
    <row r="6271" customFormat="1" ht="13.5"/>
    <row r="6272" customFormat="1" ht="13.5"/>
    <row r="6273" customFormat="1" ht="13.5"/>
    <row r="6274" customFormat="1" ht="13.5"/>
    <row r="6275" customFormat="1" ht="13.5"/>
    <row r="6276" customFormat="1" ht="13.5"/>
    <row r="6277" customFormat="1" ht="13.5"/>
    <row r="6278" customFormat="1" ht="13.5"/>
    <row r="6279" customFormat="1" ht="13.5"/>
    <row r="6280" customFormat="1" ht="13.5"/>
    <row r="6281" customFormat="1" ht="13.5"/>
    <row r="6282" customFormat="1" ht="13.5"/>
    <row r="6283" customFormat="1" ht="13.5"/>
    <row r="6284" customFormat="1" ht="13.5"/>
    <row r="6285" customFormat="1" ht="13.5"/>
    <row r="6286" customFormat="1" ht="13.5"/>
    <row r="6287" customFormat="1" ht="13.5"/>
    <row r="6288" customFormat="1" ht="13.5"/>
    <row r="6289" customFormat="1" ht="13.5"/>
    <row r="6290" customFormat="1" ht="13.5"/>
    <row r="6291" customFormat="1" ht="13.5"/>
    <row r="6292" customFormat="1" ht="13.5"/>
    <row r="6293" customFormat="1" ht="13.5"/>
    <row r="6294" customFormat="1" ht="13.5"/>
    <row r="6295" customFormat="1" ht="13.5"/>
    <row r="6296" customFormat="1" ht="13.5"/>
    <row r="6297" customFormat="1" ht="13.5"/>
    <row r="6298" customFormat="1" ht="13.5"/>
    <row r="6299" customFormat="1" ht="13.5"/>
    <row r="6300" customFormat="1" ht="13.5"/>
    <row r="6301" customFormat="1" ht="13.5"/>
    <row r="6302" customFormat="1" ht="13.5"/>
    <row r="6303" customFormat="1" ht="13.5"/>
    <row r="6304" customFormat="1" ht="13.5"/>
    <row r="6305" customFormat="1" ht="13.5"/>
    <row r="6306" customFormat="1" ht="13.5"/>
    <row r="6307" customFormat="1" ht="13.5"/>
    <row r="6308" customFormat="1" ht="13.5"/>
    <row r="6309" customFormat="1" ht="13.5"/>
    <row r="6310" customFormat="1" ht="13.5"/>
    <row r="6311" customFormat="1" ht="13.5"/>
    <row r="6312" customFormat="1" ht="13.5"/>
    <row r="6313" customFormat="1" ht="13.5"/>
    <row r="6314" customFormat="1" ht="13.5"/>
    <row r="6315" customFormat="1" ht="13.5"/>
    <row r="6316" customFormat="1" ht="13.5"/>
    <row r="6317" customFormat="1" ht="13.5"/>
    <row r="6318" customFormat="1" ht="13.5"/>
    <row r="6319" customFormat="1" ht="13.5"/>
    <row r="6320" customFormat="1" ht="13.5"/>
    <row r="6321" customFormat="1" ht="13.5"/>
    <row r="6322" customFormat="1" ht="13.5"/>
    <row r="6323" customFormat="1" ht="13.5"/>
    <row r="6324" customFormat="1" ht="13.5"/>
    <row r="6325" customFormat="1" ht="13.5"/>
    <row r="6326" customFormat="1" ht="13.5"/>
    <row r="6327" customFormat="1" ht="13.5"/>
    <row r="6328" customFormat="1" ht="13.5"/>
    <row r="6329" customFormat="1" ht="13.5"/>
    <row r="6330" customFormat="1" ht="13.5"/>
    <row r="6331" customFormat="1" ht="13.5"/>
    <row r="6332" customFormat="1" ht="13.5"/>
    <row r="6333" customFormat="1" ht="13.5"/>
    <row r="6334" customFormat="1" ht="13.5"/>
    <row r="6335" customFormat="1" ht="13.5"/>
    <row r="6336" customFormat="1" ht="13.5"/>
    <row r="6337" customFormat="1" ht="13.5"/>
    <row r="6338" customFormat="1" ht="13.5"/>
    <row r="6339" customFormat="1" ht="13.5"/>
    <row r="6340" customFormat="1" ht="13.5"/>
    <row r="6341" customFormat="1" ht="13.5"/>
    <row r="6342" customFormat="1" ht="13.5"/>
    <row r="6343" customFormat="1" ht="13.5"/>
    <row r="6344" customFormat="1" ht="13.5"/>
    <row r="6345" customFormat="1" ht="13.5"/>
    <row r="6346" customFormat="1" ht="13.5"/>
    <row r="6347" customFormat="1" ht="13.5"/>
    <row r="6348" customFormat="1" ht="13.5"/>
    <row r="6349" customFormat="1" ht="13.5"/>
    <row r="6350" customFormat="1" ht="13.5"/>
    <row r="6351" customFormat="1" ht="13.5"/>
    <row r="6352" customFormat="1" ht="13.5"/>
    <row r="6353" customFormat="1" ht="13.5"/>
    <row r="6354" customFormat="1" ht="13.5"/>
    <row r="6355" customFormat="1" ht="13.5"/>
    <row r="6356" customFormat="1" ht="13.5"/>
    <row r="6357" customFormat="1" ht="13.5"/>
    <row r="6358" customFormat="1" ht="13.5"/>
    <row r="6359" customFormat="1" ht="13.5"/>
    <row r="6360" customFormat="1" ht="13.5"/>
    <row r="6361" customFormat="1" ht="13.5"/>
    <row r="6362" customFormat="1" ht="13.5"/>
    <row r="6363" customFormat="1" ht="13.5"/>
    <row r="6364" customFormat="1" ht="13.5"/>
    <row r="6365" customFormat="1" ht="13.5"/>
    <row r="6366" customFormat="1" ht="13.5"/>
    <row r="6367" customFormat="1" ht="13.5"/>
    <row r="6368" customFormat="1" ht="13.5"/>
    <row r="6369" customFormat="1" ht="13.5"/>
    <row r="6370" customFormat="1" ht="13.5"/>
    <row r="6371" customFormat="1" ht="13.5"/>
    <row r="6372" customFormat="1" ht="13.5"/>
    <row r="6373" customFormat="1" ht="13.5"/>
    <row r="6374" customFormat="1" ht="13.5"/>
    <row r="6375" customFormat="1" ht="13.5"/>
    <row r="6376" customFormat="1" ht="13.5"/>
    <row r="6377" customFormat="1" ht="13.5"/>
    <row r="6378" customFormat="1" ht="13.5"/>
    <row r="6379" customFormat="1" ht="13.5"/>
    <row r="6380" customFormat="1" ht="13.5"/>
    <row r="6381" customFormat="1" ht="13.5"/>
    <row r="6382" customFormat="1" ht="13.5"/>
    <row r="6383" customFormat="1" ht="13.5"/>
    <row r="6384" customFormat="1" ht="13.5"/>
    <row r="6385" customFormat="1" ht="13.5"/>
    <row r="6386" customFormat="1" ht="13.5"/>
    <row r="6387" customFormat="1" ht="13.5"/>
    <row r="6388" customFormat="1" ht="13.5"/>
    <row r="6389" customFormat="1" ht="13.5"/>
    <row r="6390" customFormat="1" ht="13.5"/>
    <row r="6391" customFormat="1" ht="13.5"/>
    <row r="6392" customFormat="1" ht="13.5"/>
    <row r="6393" customFormat="1" ht="13.5"/>
    <row r="6394" customFormat="1" ht="13.5"/>
    <row r="6395" customFormat="1" ht="13.5"/>
    <row r="6396" customFormat="1" ht="13.5"/>
    <row r="6397" customFormat="1" ht="13.5"/>
    <row r="6398" customFormat="1" ht="13.5"/>
    <row r="6399" customFormat="1" ht="13.5"/>
    <row r="6400" customFormat="1" ht="13.5"/>
    <row r="6401" customFormat="1" ht="13.5"/>
    <row r="6402" customFormat="1" ht="13.5"/>
    <row r="6403" customFormat="1" ht="13.5"/>
    <row r="6404" customFormat="1" ht="13.5"/>
    <row r="6405" customFormat="1" ht="13.5"/>
    <row r="6406" customFormat="1" ht="13.5"/>
    <row r="6407" customFormat="1" ht="13.5"/>
    <row r="6408" customFormat="1" ht="13.5"/>
    <row r="6409" customFormat="1" ht="13.5"/>
    <row r="6410" customFormat="1" ht="13.5"/>
    <row r="6411" customFormat="1" ht="13.5"/>
    <row r="6412" customFormat="1" ht="13.5"/>
    <row r="6413" customFormat="1" ht="13.5"/>
    <row r="6414" customFormat="1" ht="13.5"/>
    <row r="6415" customFormat="1" ht="13.5"/>
    <row r="6416" customFormat="1" ht="13.5"/>
    <row r="6417" customFormat="1" ht="13.5"/>
    <row r="6418" customFormat="1" ht="13.5"/>
    <row r="6419" customFormat="1" ht="13.5"/>
    <row r="6420" customFormat="1" ht="13.5"/>
    <row r="6421" customFormat="1" ht="13.5"/>
    <row r="6422" customFormat="1" ht="13.5"/>
    <row r="6423" customFormat="1" ht="13.5"/>
    <row r="6424" customFormat="1" ht="13.5"/>
    <row r="6425" customFormat="1" ht="13.5"/>
    <row r="6426" customFormat="1" ht="13.5"/>
    <row r="6427" customFormat="1" ht="13.5"/>
    <row r="6428" customFormat="1" ht="13.5"/>
    <row r="6429" customFormat="1" ht="13.5"/>
    <row r="6430" customFormat="1" ht="13.5"/>
    <row r="6431" customFormat="1" ht="13.5"/>
    <row r="6432" customFormat="1" ht="13.5"/>
    <row r="6433" customFormat="1" ht="13.5"/>
    <row r="6434" customFormat="1" ht="13.5"/>
    <row r="6435" customFormat="1" ht="13.5"/>
    <row r="6436" customFormat="1" ht="13.5"/>
    <row r="6437" customFormat="1" ht="13.5"/>
    <row r="6438" customFormat="1" ht="13.5"/>
    <row r="6439" customFormat="1" ht="13.5"/>
    <row r="6440" customFormat="1" ht="13.5"/>
    <row r="6441" customFormat="1" ht="13.5"/>
    <row r="6442" customFormat="1" ht="13.5"/>
    <row r="6443" customFormat="1" ht="13.5"/>
    <row r="6444" customFormat="1" ht="13.5"/>
    <row r="6445" customFormat="1" ht="13.5"/>
    <row r="6446" customFormat="1" ht="13.5"/>
    <row r="6447" customFormat="1" ht="13.5"/>
    <row r="6448" customFormat="1" ht="13.5"/>
    <row r="6449" customFormat="1" ht="13.5"/>
    <row r="6450" customFormat="1" ht="13.5"/>
    <row r="6451" customFormat="1" ht="13.5"/>
    <row r="6452" customFormat="1" ht="13.5"/>
    <row r="6453" customFormat="1" ht="13.5"/>
    <row r="6454" customFormat="1" ht="13.5"/>
    <row r="6455" customFormat="1" ht="13.5"/>
    <row r="6456" customFormat="1" ht="13.5"/>
    <row r="6457" customFormat="1" ht="13.5"/>
    <row r="6458" customFormat="1" ht="13.5"/>
    <row r="6459" customFormat="1" ht="13.5"/>
    <row r="6460" customFormat="1" ht="13.5"/>
    <row r="6461" customFormat="1" ht="13.5"/>
    <row r="6462" customFormat="1" ht="13.5"/>
    <row r="6463" customFormat="1" ht="13.5"/>
    <row r="6464" customFormat="1" ht="13.5"/>
    <row r="6465" customFormat="1" ht="13.5"/>
    <row r="6466" customFormat="1" ht="13.5"/>
    <row r="6467" customFormat="1" ht="13.5"/>
    <row r="6468" customFormat="1" ht="13.5"/>
    <row r="6469" customFormat="1" ht="13.5"/>
    <row r="6470" customFormat="1" ht="13.5"/>
    <row r="6471" customFormat="1" ht="13.5"/>
    <row r="6472" customFormat="1" ht="13.5"/>
    <row r="6473" customFormat="1" ht="13.5"/>
    <row r="6474" customFormat="1" ht="13.5"/>
    <row r="6475" customFormat="1" ht="13.5"/>
    <row r="6476" customFormat="1" ht="13.5"/>
    <row r="6477" customFormat="1" ht="13.5"/>
    <row r="6478" customFormat="1" ht="13.5"/>
    <row r="6479" customFormat="1" ht="13.5"/>
    <row r="6480" customFormat="1" ht="13.5"/>
    <row r="6481" customFormat="1" ht="13.5"/>
    <row r="6482" customFormat="1" ht="13.5"/>
    <row r="6483" customFormat="1" ht="13.5"/>
    <row r="6484" customFormat="1" ht="13.5"/>
    <row r="6485" customFormat="1" ht="13.5"/>
    <row r="6486" customFormat="1" ht="13.5"/>
    <row r="6487" customFormat="1" ht="13.5"/>
    <row r="6488" customFormat="1" ht="13.5"/>
    <row r="6489" customFormat="1" ht="13.5"/>
    <row r="6490" customFormat="1" ht="13.5"/>
    <row r="6491" customFormat="1" ht="13.5"/>
    <row r="6492" customFormat="1" ht="13.5"/>
    <row r="6493" customFormat="1" ht="13.5"/>
    <row r="6494" customFormat="1" ht="13.5"/>
    <row r="6495" customFormat="1" ht="13.5"/>
    <row r="6496" customFormat="1" ht="13.5"/>
    <row r="6497" customFormat="1" ht="13.5"/>
    <row r="6498" customFormat="1" ht="13.5"/>
    <row r="6499" customFormat="1" ht="13.5"/>
    <row r="6500" customFormat="1" ht="13.5"/>
    <row r="6501" customFormat="1" ht="13.5"/>
    <row r="6502" customFormat="1" ht="13.5"/>
    <row r="6503" customFormat="1" ht="13.5"/>
    <row r="6504" customFormat="1" ht="13.5"/>
    <row r="6505" customFormat="1" ht="13.5"/>
    <row r="6506" customFormat="1" ht="13.5"/>
    <row r="6507" customFormat="1" ht="13.5"/>
    <row r="6508" customFormat="1" ht="13.5"/>
    <row r="6509" customFormat="1" ht="13.5"/>
    <row r="6510" customFormat="1" ht="13.5"/>
    <row r="6511" customFormat="1" ht="13.5"/>
    <row r="6512" customFormat="1" ht="13.5"/>
    <row r="6513" customFormat="1" ht="13.5"/>
    <row r="6514" customFormat="1" ht="13.5"/>
    <row r="6515" customFormat="1" ht="13.5"/>
    <row r="6516" customFormat="1" ht="13.5"/>
    <row r="6517" customFormat="1" ht="13.5"/>
    <row r="6518" customFormat="1" ht="13.5"/>
    <row r="6519" customFormat="1" ht="13.5"/>
    <row r="6520" customFormat="1" ht="13.5"/>
    <row r="6521" customFormat="1" ht="13.5"/>
    <row r="6522" customFormat="1" ht="13.5"/>
    <row r="6523" customFormat="1" ht="13.5"/>
    <row r="6524" customFormat="1" ht="13.5"/>
    <row r="6525" customFormat="1" ht="13.5"/>
    <row r="6526" customFormat="1" ht="13.5"/>
    <row r="6527" customFormat="1" ht="13.5"/>
    <row r="6528" customFormat="1" ht="13.5"/>
    <row r="6529" customFormat="1" ht="13.5"/>
    <row r="6530" customFormat="1" ht="13.5"/>
    <row r="6531" customFormat="1" ht="13.5"/>
    <row r="6532" customFormat="1" ht="13.5"/>
    <row r="6533" customFormat="1" ht="13.5"/>
    <row r="6534" customFormat="1" ht="13.5"/>
    <row r="6535" customFormat="1" ht="13.5"/>
    <row r="6536" customFormat="1" ht="13.5"/>
    <row r="6537" customFormat="1" ht="13.5"/>
    <row r="6538" customFormat="1" ht="13.5"/>
    <row r="6539" customFormat="1" ht="13.5"/>
    <row r="6540" customFormat="1" ht="13.5"/>
    <row r="6541" customFormat="1" ht="13.5"/>
    <row r="6542" customFormat="1" ht="13.5"/>
    <row r="6543" customFormat="1" ht="13.5"/>
    <row r="6544" customFormat="1" ht="13.5"/>
    <row r="6545" customFormat="1" ht="13.5"/>
    <row r="6546" customFormat="1" ht="13.5"/>
    <row r="6547" customFormat="1" ht="13.5"/>
    <row r="6548" customFormat="1" ht="13.5"/>
    <row r="6549" customFormat="1" ht="13.5"/>
    <row r="6550" customFormat="1" ht="13.5"/>
    <row r="6551" customFormat="1" ht="13.5"/>
    <row r="6552" customFormat="1" ht="13.5"/>
    <row r="6553" customFormat="1" ht="13.5"/>
    <row r="6554" customFormat="1" ht="13.5"/>
    <row r="6555" customFormat="1" ht="13.5"/>
    <row r="6556" customFormat="1" ht="13.5"/>
    <row r="6557" customFormat="1" ht="13.5"/>
    <row r="6558" customFormat="1" ht="13.5"/>
    <row r="6559" customFormat="1" ht="13.5"/>
    <row r="6560" customFormat="1" ht="13.5"/>
    <row r="6561" customFormat="1" ht="13.5"/>
    <row r="6562" customFormat="1" ht="13.5"/>
    <row r="6563" customFormat="1" ht="13.5"/>
    <row r="6564" customFormat="1" ht="13.5"/>
    <row r="6565" customFormat="1" ht="13.5"/>
    <row r="6566" customFormat="1" ht="13.5"/>
    <row r="6567" customFormat="1" ht="13.5"/>
    <row r="6568" customFormat="1" ht="13.5"/>
    <row r="6569" customFormat="1" ht="13.5"/>
    <row r="6570" customFormat="1" ht="13.5"/>
    <row r="6571" customFormat="1" ht="13.5"/>
    <row r="6572" customFormat="1" ht="13.5"/>
    <row r="6573" customFormat="1" ht="13.5"/>
    <row r="6574" customFormat="1" ht="13.5"/>
    <row r="6575" customFormat="1" ht="13.5"/>
    <row r="6576" customFormat="1" ht="13.5"/>
    <row r="6577" customFormat="1" ht="13.5"/>
    <row r="6578" customFormat="1" ht="13.5"/>
    <row r="6579" customFormat="1" ht="13.5"/>
    <row r="6580" customFormat="1" ht="13.5"/>
    <row r="6581" customFormat="1" ht="13.5"/>
    <row r="6582" customFormat="1" ht="13.5"/>
    <row r="6583" customFormat="1" ht="13.5"/>
    <row r="6584" customFormat="1" ht="13.5"/>
    <row r="6585" customFormat="1" ht="13.5"/>
    <row r="6586" customFormat="1" ht="13.5"/>
    <row r="6587" customFormat="1" ht="13.5"/>
    <row r="6588" customFormat="1" ht="13.5"/>
    <row r="6589" customFormat="1" ht="13.5"/>
    <row r="6590" customFormat="1" ht="13.5"/>
    <row r="6591" customFormat="1" ht="13.5"/>
    <row r="6592" customFormat="1" ht="13.5"/>
    <row r="6593" customFormat="1" ht="13.5"/>
    <row r="6594" customFormat="1" ht="13.5"/>
    <row r="6595" customFormat="1" ht="13.5"/>
    <row r="6596" customFormat="1" ht="13.5"/>
    <row r="6597" customFormat="1" ht="13.5"/>
    <row r="6598" customFormat="1" ht="13.5"/>
    <row r="6599" customFormat="1" ht="13.5"/>
    <row r="6600" customFormat="1" ht="13.5"/>
    <row r="6601" customFormat="1" ht="13.5"/>
    <row r="6602" customFormat="1" ht="13.5"/>
    <row r="6603" customFormat="1" ht="13.5"/>
    <row r="6604" customFormat="1" ht="13.5"/>
    <row r="6605" customFormat="1" ht="13.5"/>
    <row r="6606" customFormat="1" ht="13.5"/>
    <row r="6607" customFormat="1" ht="13.5"/>
    <row r="6608" customFormat="1" ht="13.5"/>
    <row r="6609" customFormat="1" ht="13.5"/>
    <row r="6610" customFormat="1" ht="13.5"/>
    <row r="6611" customFormat="1" ht="13.5"/>
    <row r="6612" customFormat="1" ht="13.5"/>
    <row r="6613" customFormat="1" ht="13.5"/>
    <row r="6614" customFormat="1" ht="13.5"/>
    <row r="6615" customFormat="1" ht="13.5"/>
    <row r="6616" customFormat="1" ht="13.5"/>
    <row r="6617" customFormat="1" ht="13.5"/>
    <row r="6618" customFormat="1" ht="13.5"/>
    <row r="6619" customFormat="1" ht="13.5"/>
    <row r="6620" customFormat="1" ht="13.5"/>
    <row r="6621" customFormat="1" ht="13.5"/>
    <row r="6622" customFormat="1" ht="13.5"/>
    <row r="6623" customFormat="1" ht="13.5"/>
    <row r="6624" customFormat="1" ht="13.5"/>
    <row r="6625" customFormat="1" ht="13.5"/>
    <row r="6626" customFormat="1" ht="13.5"/>
    <row r="6627" customFormat="1" ht="13.5"/>
    <row r="6628" customFormat="1" ht="13.5"/>
    <row r="6629" customFormat="1" ht="13.5"/>
    <row r="6630" customFormat="1" ht="13.5"/>
    <row r="6631" customFormat="1" ht="13.5"/>
    <row r="6632" customFormat="1" ht="13.5"/>
    <row r="6633" customFormat="1" ht="13.5"/>
    <row r="6634" customFormat="1" ht="13.5"/>
    <row r="6635" customFormat="1" ht="13.5"/>
    <row r="6636" customFormat="1" ht="13.5"/>
    <row r="6637" customFormat="1" ht="13.5"/>
    <row r="6638" customFormat="1" ht="13.5"/>
    <row r="6639" customFormat="1" ht="13.5"/>
    <row r="6640" customFormat="1" ht="13.5"/>
    <row r="6641" customFormat="1" ht="13.5"/>
    <row r="6642" customFormat="1" ht="13.5"/>
    <row r="6643" customFormat="1" ht="13.5"/>
    <row r="6644" customFormat="1" ht="13.5"/>
    <row r="6645" customFormat="1" ht="13.5"/>
    <row r="6646" customFormat="1" ht="13.5"/>
    <row r="6647" customFormat="1" ht="13.5"/>
    <row r="6648" customFormat="1" ht="13.5"/>
    <row r="6649" customFormat="1" ht="13.5"/>
    <row r="6650" customFormat="1" ht="13.5"/>
    <row r="6651" customFormat="1" ht="13.5"/>
    <row r="6652" customFormat="1" ht="13.5"/>
    <row r="6653" customFormat="1" ht="13.5"/>
    <row r="6654" customFormat="1" ht="13.5"/>
    <row r="6655" customFormat="1" ht="13.5"/>
    <row r="6656" customFormat="1" ht="13.5"/>
    <row r="6657" customFormat="1" ht="13.5"/>
    <row r="6658" customFormat="1" ht="13.5"/>
    <row r="6659" customFormat="1" ht="13.5"/>
    <row r="6660" customFormat="1" ht="13.5"/>
    <row r="6661" customFormat="1" ht="13.5"/>
    <row r="6662" customFormat="1" ht="13.5"/>
    <row r="6663" customFormat="1" ht="13.5"/>
    <row r="6664" customFormat="1" ht="13.5"/>
    <row r="6665" customFormat="1" ht="13.5"/>
    <row r="6666" customFormat="1" ht="13.5"/>
    <row r="6667" customFormat="1" ht="13.5"/>
    <row r="6668" customFormat="1" ht="13.5"/>
    <row r="6669" customFormat="1" ht="13.5"/>
    <row r="6670" customFormat="1" ht="13.5"/>
    <row r="6671" customFormat="1" ht="13.5"/>
    <row r="6672" customFormat="1" ht="13.5"/>
    <row r="6673" customFormat="1" ht="13.5"/>
    <row r="6674" customFormat="1" ht="13.5"/>
    <row r="6675" customFormat="1" ht="13.5"/>
    <row r="6676" customFormat="1" ht="13.5"/>
    <row r="6677" customFormat="1" ht="13.5"/>
    <row r="6678" customFormat="1" ht="13.5"/>
    <row r="6679" customFormat="1" ht="13.5"/>
    <row r="6680" customFormat="1" ht="13.5"/>
    <row r="6681" customFormat="1" ht="13.5"/>
    <row r="6682" customFormat="1" ht="13.5"/>
    <row r="6683" customFormat="1" ht="13.5"/>
    <row r="6684" customFormat="1" ht="13.5"/>
    <row r="6685" customFormat="1" ht="13.5"/>
    <row r="6686" customFormat="1" ht="13.5"/>
    <row r="6687" customFormat="1" ht="13.5"/>
    <row r="6688" customFormat="1" ht="13.5"/>
    <row r="6689" customFormat="1" ht="13.5"/>
    <row r="6690" customFormat="1" ht="13.5"/>
    <row r="6691" customFormat="1" ht="13.5"/>
    <row r="6692" customFormat="1" ht="13.5"/>
    <row r="6693" customFormat="1" ht="13.5"/>
    <row r="6694" customFormat="1" ht="13.5"/>
    <row r="6695" customFormat="1" ht="13.5"/>
    <row r="6696" customFormat="1" ht="13.5"/>
    <row r="6697" customFormat="1" ht="13.5"/>
    <row r="6698" customFormat="1" ht="13.5"/>
    <row r="6699" customFormat="1" ht="13.5"/>
    <row r="6700" customFormat="1" ht="13.5"/>
    <row r="6701" customFormat="1" ht="13.5"/>
    <row r="6702" customFormat="1" ht="13.5"/>
    <row r="6703" customFormat="1" ht="13.5"/>
    <row r="6704" customFormat="1" ht="13.5"/>
    <row r="6705" customFormat="1" ht="13.5"/>
    <row r="6706" customFormat="1" ht="13.5"/>
    <row r="6707" customFormat="1" ht="13.5"/>
    <row r="6708" customFormat="1" ht="13.5"/>
    <row r="6709" customFormat="1" ht="13.5"/>
    <row r="6710" customFormat="1" ht="13.5"/>
    <row r="6711" customFormat="1" ht="13.5"/>
    <row r="6712" customFormat="1" ht="13.5"/>
    <row r="6713" customFormat="1" ht="13.5"/>
    <row r="6714" customFormat="1" ht="13.5"/>
    <row r="6715" customFormat="1" ht="13.5"/>
    <row r="6716" customFormat="1" ht="13.5"/>
    <row r="6717" customFormat="1" ht="13.5"/>
    <row r="6718" customFormat="1" ht="13.5"/>
    <row r="6719" customFormat="1" ht="13.5"/>
    <row r="6720" customFormat="1" ht="13.5"/>
    <row r="6721" customFormat="1" ht="13.5"/>
    <row r="6722" customFormat="1" ht="13.5"/>
    <row r="6723" customFormat="1" ht="13.5"/>
    <row r="6724" customFormat="1" ht="13.5"/>
    <row r="6725" customFormat="1" ht="13.5"/>
    <row r="6726" customFormat="1" ht="13.5"/>
    <row r="6727" customFormat="1" ht="13.5"/>
    <row r="6728" customFormat="1" ht="13.5"/>
    <row r="6729" customFormat="1" ht="13.5"/>
    <row r="6730" customFormat="1" ht="13.5"/>
    <row r="6731" customFormat="1" ht="13.5"/>
    <row r="6732" customFormat="1" ht="13.5"/>
    <row r="6733" customFormat="1" ht="13.5"/>
    <row r="6734" customFormat="1" ht="13.5"/>
    <row r="6735" customFormat="1" ht="13.5"/>
    <row r="6736" customFormat="1" ht="13.5"/>
    <row r="6737" customFormat="1" ht="13.5"/>
    <row r="6738" customFormat="1" ht="13.5"/>
    <row r="6739" customFormat="1" ht="13.5"/>
    <row r="6740" customFormat="1" ht="13.5"/>
    <row r="6741" customFormat="1" ht="13.5"/>
    <row r="6742" customFormat="1" ht="13.5"/>
    <row r="6743" customFormat="1" ht="13.5"/>
    <row r="6744" customFormat="1" ht="13.5"/>
    <row r="6745" customFormat="1" ht="13.5"/>
    <row r="6746" customFormat="1" ht="13.5"/>
    <row r="6747" customFormat="1" ht="13.5"/>
    <row r="6748" customFormat="1" ht="13.5"/>
    <row r="6749" customFormat="1" ht="13.5"/>
    <row r="6750" customFormat="1" ht="13.5"/>
    <row r="6751" customFormat="1" ht="13.5"/>
    <row r="6752" customFormat="1" ht="13.5"/>
    <row r="6753" customFormat="1" ht="13.5"/>
    <row r="6754" customFormat="1" ht="13.5"/>
    <row r="6755" customFormat="1" ht="13.5"/>
    <row r="6756" customFormat="1" ht="13.5"/>
    <row r="6757" customFormat="1" ht="13.5"/>
    <row r="6758" customFormat="1" ht="13.5"/>
    <row r="6759" customFormat="1" ht="13.5"/>
    <row r="6760" customFormat="1" ht="13.5"/>
    <row r="6761" customFormat="1" ht="13.5"/>
    <row r="6762" customFormat="1" ht="13.5"/>
    <row r="6763" customFormat="1" ht="13.5"/>
    <row r="6764" customFormat="1" ht="13.5"/>
    <row r="6765" customFormat="1" ht="13.5"/>
    <row r="6766" customFormat="1" ht="13.5"/>
    <row r="6767" customFormat="1" ht="13.5"/>
    <row r="6768" customFormat="1" ht="13.5"/>
    <row r="6769" customFormat="1" ht="13.5"/>
    <row r="6770" customFormat="1" ht="13.5"/>
    <row r="6771" customFormat="1" ht="13.5"/>
    <row r="6772" customFormat="1" ht="13.5"/>
    <row r="6773" customFormat="1" ht="13.5"/>
    <row r="6774" customFormat="1" ht="13.5"/>
    <row r="6775" customFormat="1" ht="13.5"/>
    <row r="6776" customFormat="1" ht="13.5"/>
    <row r="6777" customFormat="1" ht="13.5"/>
    <row r="6778" customFormat="1" ht="13.5"/>
    <row r="6779" customFormat="1" ht="13.5"/>
    <row r="6780" customFormat="1" ht="13.5"/>
    <row r="6781" customFormat="1" ht="13.5"/>
    <row r="6782" customFormat="1" ht="13.5"/>
    <row r="6783" customFormat="1" ht="13.5"/>
    <row r="6784" customFormat="1" ht="13.5"/>
    <row r="6785" customFormat="1" ht="13.5"/>
    <row r="6786" customFormat="1" ht="13.5"/>
    <row r="6787" customFormat="1" ht="13.5"/>
    <row r="6788" customFormat="1" ht="13.5"/>
    <row r="6789" customFormat="1" ht="13.5"/>
    <row r="6790" customFormat="1" ht="13.5"/>
    <row r="6791" customFormat="1" ht="13.5"/>
    <row r="6792" customFormat="1" ht="13.5"/>
    <row r="6793" customFormat="1" ht="13.5"/>
    <row r="6794" customFormat="1" ht="13.5"/>
    <row r="6795" customFormat="1" ht="13.5"/>
    <row r="6796" customFormat="1" ht="13.5"/>
    <row r="6797" customFormat="1" ht="13.5"/>
    <row r="6798" customFormat="1" ht="13.5"/>
    <row r="6799" customFormat="1" ht="13.5"/>
    <row r="6800" customFormat="1" ht="13.5"/>
    <row r="6801" customFormat="1" ht="13.5"/>
    <row r="6802" customFormat="1" ht="13.5"/>
    <row r="6803" customFormat="1" ht="13.5"/>
    <row r="6804" customFormat="1" ht="13.5"/>
    <row r="6805" customFormat="1" ht="13.5"/>
    <row r="6806" customFormat="1" ht="13.5"/>
    <row r="6807" customFormat="1" ht="13.5"/>
    <row r="6808" customFormat="1" ht="13.5"/>
    <row r="6809" customFormat="1" ht="13.5"/>
    <row r="6810" customFormat="1" ht="13.5"/>
    <row r="6811" customFormat="1" ht="13.5"/>
    <row r="6812" customFormat="1" ht="13.5"/>
    <row r="6813" customFormat="1" ht="13.5"/>
    <row r="6814" customFormat="1" ht="13.5"/>
    <row r="6815" customFormat="1" ht="13.5"/>
    <row r="6816" customFormat="1" ht="13.5"/>
    <row r="6817" customFormat="1" ht="13.5"/>
    <row r="6818" customFormat="1" ht="13.5"/>
    <row r="6819" customFormat="1" ht="13.5"/>
    <row r="6820" customFormat="1" ht="13.5"/>
    <row r="6821" customFormat="1" ht="13.5"/>
    <row r="6822" customFormat="1" ht="13.5"/>
    <row r="6823" customFormat="1" ht="13.5"/>
    <row r="6824" customFormat="1" ht="13.5"/>
    <row r="6825" customFormat="1" ht="13.5"/>
    <row r="6826" customFormat="1" ht="13.5"/>
    <row r="6827" customFormat="1" ht="13.5"/>
    <row r="6828" customFormat="1" ht="13.5"/>
    <row r="6829" customFormat="1" ht="13.5"/>
    <row r="6830" customFormat="1" ht="13.5"/>
    <row r="6831" customFormat="1" ht="13.5"/>
    <row r="6832" customFormat="1" ht="13.5"/>
    <row r="6833" customFormat="1" ht="13.5"/>
    <row r="6834" customFormat="1" ht="13.5"/>
    <row r="6835" customFormat="1" ht="13.5"/>
    <row r="6836" customFormat="1" ht="13.5"/>
    <row r="6837" customFormat="1" ht="13.5"/>
    <row r="6838" customFormat="1" ht="13.5"/>
    <row r="6839" customFormat="1" ht="13.5"/>
    <row r="6840" customFormat="1" ht="13.5"/>
    <row r="6841" customFormat="1" ht="13.5"/>
    <row r="6842" customFormat="1" ht="13.5"/>
    <row r="6843" customFormat="1" ht="13.5"/>
    <row r="6844" customFormat="1" ht="13.5"/>
    <row r="6845" customFormat="1" ht="13.5"/>
    <row r="6846" customFormat="1" ht="13.5"/>
    <row r="6847" customFormat="1" ht="13.5"/>
    <row r="6848" customFormat="1" ht="13.5"/>
    <row r="6849" customFormat="1" ht="13.5"/>
    <row r="6850" customFormat="1" ht="13.5"/>
    <row r="6851" customFormat="1" ht="13.5"/>
    <row r="6852" customFormat="1" ht="13.5"/>
    <row r="6853" customFormat="1" ht="13.5"/>
    <row r="6854" customFormat="1" ht="13.5"/>
    <row r="6855" customFormat="1" ht="13.5"/>
    <row r="6856" customFormat="1" ht="13.5"/>
    <row r="6857" customFormat="1" ht="13.5"/>
    <row r="6858" customFormat="1" ht="13.5"/>
    <row r="6859" customFormat="1" ht="13.5"/>
    <row r="6860" customFormat="1" ht="13.5"/>
    <row r="6861" customFormat="1" ht="13.5"/>
    <row r="6862" customFormat="1" ht="13.5"/>
    <row r="6863" customFormat="1" ht="13.5"/>
    <row r="6864" customFormat="1" ht="13.5"/>
    <row r="6865" customFormat="1" ht="13.5"/>
    <row r="6866" customFormat="1" ht="13.5"/>
    <row r="6867" customFormat="1" ht="13.5"/>
    <row r="6868" customFormat="1" ht="13.5"/>
    <row r="6869" customFormat="1" ht="13.5"/>
    <row r="6870" customFormat="1" ht="13.5"/>
    <row r="6871" customFormat="1" ht="13.5"/>
    <row r="6872" customFormat="1" ht="13.5"/>
    <row r="6873" customFormat="1" ht="13.5"/>
    <row r="6874" customFormat="1" ht="13.5"/>
    <row r="6875" customFormat="1" ht="13.5"/>
    <row r="6876" customFormat="1" ht="13.5"/>
    <row r="6877" customFormat="1" ht="13.5"/>
    <row r="6878" customFormat="1" ht="13.5"/>
    <row r="6879" customFormat="1" ht="13.5"/>
    <row r="6880" customFormat="1" ht="13.5"/>
    <row r="6881" customFormat="1" ht="13.5"/>
    <row r="6882" customFormat="1" ht="13.5"/>
    <row r="6883" customFormat="1" ht="13.5"/>
    <row r="6884" customFormat="1" ht="13.5"/>
    <row r="6885" customFormat="1" ht="13.5"/>
    <row r="6886" customFormat="1" ht="13.5"/>
    <row r="6887" customFormat="1" ht="13.5"/>
    <row r="6888" customFormat="1" ht="13.5"/>
    <row r="6889" customFormat="1" ht="13.5"/>
    <row r="6890" customFormat="1" ht="13.5"/>
    <row r="6891" customFormat="1" ht="13.5"/>
    <row r="6892" customFormat="1" ht="13.5"/>
    <row r="6893" customFormat="1" ht="13.5"/>
    <row r="6894" customFormat="1" ht="13.5"/>
    <row r="6895" customFormat="1" ht="13.5"/>
    <row r="6896" customFormat="1" ht="13.5"/>
    <row r="6897" customFormat="1" ht="13.5"/>
    <row r="6898" customFormat="1" ht="13.5"/>
    <row r="6899" customFormat="1" ht="13.5"/>
    <row r="6900" customFormat="1" ht="13.5"/>
    <row r="6901" customFormat="1" ht="13.5"/>
    <row r="6902" customFormat="1" ht="13.5"/>
    <row r="6903" customFormat="1" ht="13.5"/>
    <row r="6904" customFormat="1" ht="13.5"/>
    <row r="6905" customFormat="1" ht="13.5"/>
    <row r="6906" customFormat="1" ht="13.5"/>
    <row r="6907" customFormat="1" ht="13.5"/>
    <row r="6908" customFormat="1" ht="13.5"/>
    <row r="6909" customFormat="1" ht="13.5"/>
    <row r="6910" customFormat="1" ht="13.5"/>
    <row r="6911" customFormat="1" ht="13.5"/>
    <row r="6912" customFormat="1" ht="13.5"/>
    <row r="6913" customFormat="1" ht="13.5"/>
    <row r="6914" customFormat="1" ht="13.5"/>
    <row r="6915" customFormat="1" ht="13.5"/>
    <row r="6916" customFormat="1" ht="13.5"/>
    <row r="6917" customFormat="1" ht="13.5"/>
    <row r="6918" customFormat="1" ht="13.5"/>
    <row r="6919" customFormat="1" ht="13.5"/>
    <row r="6920" customFormat="1" ht="13.5"/>
    <row r="6921" customFormat="1" ht="13.5"/>
    <row r="6922" customFormat="1" ht="13.5"/>
    <row r="6923" customFormat="1" ht="13.5"/>
    <row r="6924" customFormat="1" ht="13.5"/>
    <row r="6925" customFormat="1" ht="13.5"/>
    <row r="6926" customFormat="1" ht="13.5"/>
    <row r="6927" customFormat="1" ht="13.5"/>
    <row r="6928" customFormat="1" ht="13.5"/>
    <row r="6929" customFormat="1" ht="13.5"/>
    <row r="6930" customFormat="1" ht="13.5"/>
    <row r="6931" customFormat="1" ht="13.5"/>
    <row r="6932" customFormat="1" ht="13.5"/>
    <row r="6933" customFormat="1" ht="13.5"/>
    <row r="6934" customFormat="1" ht="13.5"/>
    <row r="6935" customFormat="1" ht="13.5"/>
    <row r="6936" customFormat="1" ht="13.5"/>
    <row r="6937" customFormat="1" ht="13.5"/>
    <row r="6938" customFormat="1" ht="13.5"/>
    <row r="6939" customFormat="1" ht="13.5"/>
    <row r="6940" customFormat="1" ht="13.5"/>
    <row r="6941" customFormat="1" ht="13.5"/>
    <row r="6942" customFormat="1" ht="13.5"/>
    <row r="6943" customFormat="1" ht="13.5"/>
    <row r="6944" customFormat="1" ht="13.5"/>
    <row r="6945" customFormat="1" ht="13.5"/>
    <row r="6946" customFormat="1" ht="13.5"/>
    <row r="6947" customFormat="1" ht="13.5"/>
    <row r="6948" customFormat="1" ht="13.5"/>
    <row r="6949" customFormat="1" ht="13.5"/>
    <row r="6950" customFormat="1" ht="13.5"/>
    <row r="6951" customFormat="1" ht="13.5"/>
    <row r="6952" customFormat="1" ht="13.5"/>
    <row r="6953" customFormat="1" ht="13.5"/>
    <row r="6954" customFormat="1" ht="13.5"/>
    <row r="6955" customFormat="1" ht="13.5"/>
    <row r="6956" customFormat="1" ht="13.5"/>
    <row r="6957" customFormat="1" ht="13.5"/>
    <row r="6958" customFormat="1" ht="13.5"/>
    <row r="6959" customFormat="1" ht="13.5"/>
    <row r="6960" customFormat="1" ht="13.5"/>
    <row r="6961" customFormat="1" ht="13.5"/>
    <row r="6962" customFormat="1" ht="13.5"/>
    <row r="6963" customFormat="1" ht="13.5"/>
    <row r="6964" customFormat="1" ht="13.5"/>
    <row r="6965" customFormat="1" ht="13.5"/>
    <row r="6966" customFormat="1" ht="13.5"/>
    <row r="6967" customFormat="1" ht="13.5"/>
    <row r="6968" customFormat="1" ht="13.5"/>
    <row r="6969" customFormat="1" ht="13.5"/>
    <row r="6970" customFormat="1" ht="13.5"/>
    <row r="6971" customFormat="1" ht="13.5"/>
    <row r="6972" customFormat="1" ht="13.5"/>
    <row r="6973" customFormat="1" ht="13.5"/>
    <row r="6974" customFormat="1" ht="13.5"/>
    <row r="6975" customFormat="1" ht="13.5"/>
    <row r="6976" customFormat="1" ht="13.5"/>
    <row r="6977" customFormat="1" ht="13.5"/>
    <row r="6978" customFormat="1" ht="13.5"/>
    <row r="6979" customFormat="1" ht="13.5"/>
    <row r="6980" customFormat="1" ht="13.5"/>
    <row r="6981" customFormat="1" ht="13.5"/>
    <row r="6982" customFormat="1" ht="13.5"/>
    <row r="6983" customFormat="1" ht="13.5"/>
    <row r="6984" customFormat="1" ht="13.5"/>
    <row r="6985" customFormat="1" ht="13.5"/>
    <row r="6986" customFormat="1" ht="13.5"/>
    <row r="6987" customFormat="1" ht="13.5"/>
    <row r="6988" customFormat="1" ht="13.5"/>
    <row r="6989" customFormat="1" ht="13.5"/>
    <row r="6990" customFormat="1" ht="13.5"/>
    <row r="6991" customFormat="1" ht="13.5"/>
    <row r="6992" customFormat="1" ht="13.5"/>
    <row r="6993" customFormat="1" ht="13.5"/>
    <row r="6994" customFormat="1" ht="13.5"/>
    <row r="6995" customFormat="1" ht="13.5"/>
    <row r="6996" customFormat="1" ht="13.5"/>
    <row r="6997" customFormat="1" ht="13.5"/>
    <row r="6998" customFormat="1" ht="13.5"/>
    <row r="6999" customFormat="1" ht="13.5"/>
    <row r="7000" customFormat="1" ht="13.5"/>
    <row r="7001" customFormat="1" ht="13.5"/>
    <row r="7002" customFormat="1" ht="13.5"/>
    <row r="7003" customFormat="1" ht="13.5"/>
    <row r="7004" customFormat="1" ht="13.5"/>
    <row r="7005" customFormat="1" ht="13.5"/>
    <row r="7006" customFormat="1" ht="13.5"/>
    <row r="7007" customFormat="1" ht="13.5"/>
    <row r="7008" customFormat="1" ht="13.5"/>
    <row r="7009" customFormat="1" ht="13.5"/>
    <row r="7010" customFormat="1" ht="13.5"/>
    <row r="7011" customFormat="1" ht="13.5"/>
    <row r="7012" customFormat="1" ht="13.5"/>
    <row r="7013" customFormat="1" ht="13.5"/>
    <row r="7014" customFormat="1" ht="13.5"/>
    <row r="7015" customFormat="1" ht="13.5"/>
    <row r="7016" customFormat="1" ht="13.5"/>
    <row r="7017" customFormat="1" ht="13.5"/>
    <row r="7018" customFormat="1" ht="13.5"/>
    <row r="7019" customFormat="1" ht="13.5"/>
    <row r="7020" customFormat="1" ht="13.5"/>
    <row r="7021" customFormat="1" ht="13.5"/>
    <row r="7022" customFormat="1" ht="13.5"/>
    <row r="7023" customFormat="1" ht="13.5"/>
    <row r="7024" customFormat="1" ht="13.5"/>
    <row r="7025" customFormat="1" ht="13.5"/>
    <row r="7026" customFormat="1" ht="13.5"/>
    <row r="7027" customFormat="1" ht="13.5"/>
    <row r="7028" customFormat="1" ht="13.5"/>
    <row r="7029" customFormat="1" ht="13.5"/>
    <row r="7030" customFormat="1" ht="13.5"/>
    <row r="7031" customFormat="1" ht="13.5"/>
    <row r="7032" customFormat="1" ht="13.5"/>
    <row r="7033" customFormat="1" ht="13.5"/>
    <row r="7034" customFormat="1" ht="13.5"/>
    <row r="7035" customFormat="1" ht="13.5"/>
    <row r="7036" customFormat="1" ht="13.5"/>
    <row r="7037" customFormat="1" ht="13.5"/>
    <row r="7038" customFormat="1" ht="13.5"/>
    <row r="7039" customFormat="1" ht="13.5"/>
    <row r="7040" customFormat="1" ht="13.5"/>
    <row r="7041" customFormat="1" ht="13.5"/>
    <row r="7042" customFormat="1" ht="13.5"/>
    <row r="7043" customFormat="1" ht="13.5"/>
    <row r="7044" customFormat="1" ht="13.5"/>
    <row r="7045" customFormat="1" ht="13.5"/>
    <row r="7046" customFormat="1" ht="13.5"/>
    <row r="7047" customFormat="1" ht="13.5"/>
    <row r="7048" customFormat="1" ht="13.5"/>
    <row r="7049" customFormat="1" ht="13.5"/>
    <row r="7050" customFormat="1" ht="13.5"/>
    <row r="7051" customFormat="1" ht="13.5"/>
    <row r="7052" customFormat="1" ht="13.5"/>
    <row r="7053" customFormat="1" ht="13.5"/>
    <row r="7054" customFormat="1" ht="13.5"/>
    <row r="7055" customFormat="1" ht="13.5"/>
    <row r="7056" customFormat="1" ht="13.5"/>
    <row r="7057" customFormat="1" ht="13.5"/>
    <row r="7058" customFormat="1" ht="13.5"/>
    <row r="7059" customFormat="1" ht="13.5"/>
    <row r="7060" customFormat="1" ht="13.5"/>
    <row r="7061" customFormat="1" ht="13.5"/>
    <row r="7062" customFormat="1" ht="13.5"/>
    <row r="7063" customFormat="1" ht="13.5"/>
    <row r="7064" customFormat="1" ht="13.5"/>
    <row r="7065" customFormat="1" ht="13.5"/>
    <row r="7066" customFormat="1" ht="13.5"/>
    <row r="7067" customFormat="1" ht="13.5"/>
    <row r="7068" customFormat="1" ht="13.5"/>
    <row r="7069" customFormat="1" ht="13.5"/>
    <row r="7070" customFormat="1" ht="13.5"/>
    <row r="7071" customFormat="1" ht="13.5"/>
    <row r="7072" customFormat="1" ht="13.5"/>
    <row r="7073" customFormat="1" ht="13.5"/>
    <row r="7074" customFormat="1" ht="13.5"/>
    <row r="7075" customFormat="1" ht="13.5"/>
    <row r="7076" customFormat="1" ht="13.5"/>
    <row r="7077" customFormat="1" ht="13.5"/>
    <row r="7078" customFormat="1" ht="13.5"/>
    <row r="7079" customFormat="1" ht="13.5"/>
    <row r="7080" customFormat="1" ht="13.5"/>
    <row r="7081" customFormat="1" ht="13.5"/>
    <row r="7082" customFormat="1" ht="13.5"/>
    <row r="7083" customFormat="1" ht="13.5"/>
    <row r="7084" customFormat="1" ht="13.5"/>
    <row r="7085" customFormat="1" ht="13.5"/>
    <row r="7086" customFormat="1" ht="13.5"/>
    <row r="7087" customFormat="1" ht="13.5"/>
    <row r="7088" customFormat="1" ht="13.5"/>
    <row r="7089" customFormat="1" ht="13.5"/>
    <row r="7090" customFormat="1" ht="13.5"/>
    <row r="7091" customFormat="1" ht="13.5"/>
    <row r="7092" customFormat="1" ht="13.5"/>
    <row r="7093" customFormat="1" ht="13.5"/>
    <row r="7094" customFormat="1" ht="13.5"/>
    <row r="7095" customFormat="1" ht="13.5"/>
    <row r="7096" customFormat="1" ht="13.5"/>
    <row r="7097" customFormat="1" ht="13.5"/>
    <row r="7098" customFormat="1" ht="13.5"/>
    <row r="7099" customFormat="1" ht="13.5"/>
    <row r="7100" customFormat="1" ht="13.5"/>
    <row r="7101" customFormat="1" ht="13.5"/>
    <row r="7102" customFormat="1" ht="13.5"/>
    <row r="7103" customFormat="1" ht="13.5"/>
    <row r="7104" customFormat="1" ht="13.5"/>
    <row r="7105" customFormat="1" ht="13.5"/>
    <row r="7106" customFormat="1" ht="13.5"/>
    <row r="7107" customFormat="1" ht="13.5"/>
    <row r="7108" customFormat="1" ht="13.5"/>
    <row r="7109" customFormat="1" ht="13.5"/>
    <row r="7110" customFormat="1" ht="13.5"/>
    <row r="7111" customFormat="1" ht="13.5"/>
    <row r="7112" customFormat="1" ht="13.5"/>
    <row r="7113" customFormat="1" ht="13.5"/>
    <row r="7114" customFormat="1" ht="13.5"/>
    <row r="7115" customFormat="1" ht="13.5"/>
    <row r="7116" customFormat="1" ht="13.5"/>
    <row r="7117" customFormat="1" ht="13.5"/>
    <row r="7118" customFormat="1" ht="13.5"/>
    <row r="7119" customFormat="1" ht="13.5"/>
    <row r="7120" customFormat="1" ht="13.5"/>
    <row r="7121" customFormat="1" ht="13.5"/>
    <row r="7122" customFormat="1" ht="13.5"/>
    <row r="7123" customFormat="1" ht="13.5"/>
    <row r="7124" customFormat="1" ht="13.5"/>
    <row r="7125" customFormat="1" ht="13.5"/>
    <row r="7126" customFormat="1" ht="13.5"/>
    <row r="7127" customFormat="1" ht="13.5"/>
    <row r="7128" customFormat="1" ht="13.5"/>
    <row r="7129" customFormat="1" ht="13.5"/>
    <row r="7130" customFormat="1" ht="13.5"/>
    <row r="7131" customFormat="1" ht="13.5"/>
    <row r="7132" customFormat="1" ht="13.5"/>
    <row r="7133" customFormat="1" ht="13.5"/>
    <row r="7134" customFormat="1" ht="13.5"/>
    <row r="7135" customFormat="1" ht="13.5"/>
    <row r="7136" customFormat="1" ht="13.5"/>
    <row r="7137" customFormat="1" ht="13.5"/>
    <row r="7138" customFormat="1" ht="13.5"/>
    <row r="7139" customFormat="1" ht="13.5"/>
    <row r="7140" customFormat="1" ht="13.5"/>
    <row r="7141" customFormat="1" ht="13.5"/>
    <row r="7142" customFormat="1" ht="13.5"/>
    <row r="7143" customFormat="1" ht="13.5"/>
    <row r="7144" customFormat="1" ht="13.5"/>
    <row r="7145" customFormat="1" ht="13.5"/>
    <row r="7146" customFormat="1" ht="13.5"/>
    <row r="7147" customFormat="1" ht="13.5"/>
    <row r="7148" customFormat="1" ht="13.5"/>
    <row r="7149" customFormat="1" ht="13.5"/>
    <row r="7150" customFormat="1" ht="13.5"/>
    <row r="7151" customFormat="1" ht="13.5"/>
    <row r="7152" customFormat="1" ht="13.5"/>
    <row r="7153" customFormat="1" ht="13.5"/>
    <row r="7154" customFormat="1" ht="13.5"/>
    <row r="7155" customFormat="1" ht="13.5"/>
    <row r="7156" customFormat="1" ht="13.5"/>
    <row r="7157" customFormat="1" ht="13.5"/>
    <row r="7158" customFormat="1" ht="13.5"/>
    <row r="7159" customFormat="1" ht="13.5"/>
    <row r="7160" customFormat="1" ht="13.5"/>
    <row r="7161" customFormat="1" ht="13.5"/>
    <row r="7162" customFormat="1" ht="13.5"/>
    <row r="7163" customFormat="1" ht="13.5"/>
    <row r="7164" customFormat="1" ht="13.5"/>
    <row r="7165" customFormat="1" ht="13.5"/>
    <row r="7166" customFormat="1" ht="13.5"/>
    <row r="7167" customFormat="1" ht="13.5"/>
    <row r="7168" customFormat="1" ht="13.5"/>
    <row r="7169" customFormat="1" ht="13.5"/>
    <row r="7170" customFormat="1" ht="13.5"/>
    <row r="7171" customFormat="1" ht="13.5"/>
    <row r="7172" customFormat="1" ht="13.5"/>
    <row r="7173" customFormat="1" ht="13.5"/>
    <row r="7174" customFormat="1" ht="13.5"/>
    <row r="7175" customFormat="1" ht="13.5"/>
    <row r="7176" customFormat="1" ht="13.5"/>
    <row r="7177" customFormat="1" ht="13.5"/>
    <row r="7178" customFormat="1" ht="13.5"/>
    <row r="7179" customFormat="1" ht="13.5"/>
    <row r="7180" customFormat="1" ht="13.5"/>
    <row r="7181" customFormat="1" ht="13.5"/>
    <row r="7182" customFormat="1" ht="13.5"/>
    <row r="7183" customFormat="1" ht="13.5"/>
    <row r="7184" customFormat="1" ht="13.5"/>
    <row r="7185" customFormat="1" ht="13.5"/>
    <row r="7186" customFormat="1" ht="13.5"/>
    <row r="7187" customFormat="1" ht="13.5"/>
    <row r="7188" customFormat="1" ht="13.5"/>
    <row r="7189" customFormat="1" ht="13.5"/>
    <row r="7190" customFormat="1" ht="13.5"/>
    <row r="7191" customFormat="1" ht="13.5"/>
    <row r="7192" customFormat="1" ht="13.5"/>
    <row r="7193" customFormat="1" ht="13.5"/>
    <row r="7194" customFormat="1" ht="13.5"/>
    <row r="7195" customFormat="1" ht="13.5"/>
    <row r="7196" customFormat="1" ht="13.5"/>
    <row r="7197" customFormat="1" ht="13.5"/>
    <row r="7198" customFormat="1" ht="13.5"/>
    <row r="7199" customFormat="1" ht="13.5"/>
    <row r="7200" customFormat="1" ht="13.5"/>
    <row r="7201" customFormat="1" ht="13.5"/>
    <row r="7202" customFormat="1" ht="13.5"/>
    <row r="7203" customFormat="1" ht="13.5"/>
    <row r="7204" customFormat="1" ht="13.5"/>
    <row r="7205" customFormat="1" ht="13.5"/>
    <row r="7206" customFormat="1" ht="13.5"/>
    <row r="7207" customFormat="1" ht="13.5"/>
    <row r="7208" customFormat="1" ht="13.5"/>
    <row r="7209" customFormat="1" ht="13.5"/>
    <row r="7210" customFormat="1" ht="13.5"/>
    <row r="7211" customFormat="1" ht="13.5"/>
    <row r="7212" customFormat="1" ht="13.5"/>
    <row r="7213" customFormat="1" ht="13.5"/>
    <row r="7214" customFormat="1" ht="13.5"/>
    <row r="7215" customFormat="1" ht="13.5"/>
    <row r="7216" customFormat="1" ht="13.5"/>
    <row r="7217" customFormat="1" ht="13.5"/>
    <row r="7218" customFormat="1" ht="13.5"/>
    <row r="7219" customFormat="1" ht="13.5"/>
    <row r="7220" customFormat="1" ht="13.5"/>
    <row r="7221" customFormat="1" ht="13.5"/>
    <row r="7222" customFormat="1" ht="13.5"/>
    <row r="7223" customFormat="1" ht="13.5"/>
    <row r="7224" customFormat="1" ht="13.5"/>
    <row r="7225" customFormat="1" ht="13.5"/>
    <row r="7226" customFormat="1" ht="13.5"/>
    <row r="7227" customFormat="1" ht="13.5"/>
    <row r="7228" customFormat="1" ht="13.5"/>
    <row r="7229" customFormat="1" ht="13.5"/>
    <row r="7230" customFormat="1" ht="13.5"/>
    <row r="7231" customFormat="1" ht="13.5"/>
    <row r="7232" customFormat="1" ht="13.5"/>
    <row r="7233" customFormat="1" ht="13.5"/>
    <row r="7234" customFormat="1" ht="13.5"/>
    <row r="7235" customFormat="1" ht="13.5"/>
    <row r="7236" customFormat="1" ht="13.5"/>
    <row r="7237" customFormat="1" ht="13.5"/>
    <row r="7238" customFormat="1" ht="13.5"/>
    <row r="7239" customFormat="1" ht="13.5"/>
    <row r="7240" customFormat="1" ht="13.5"/>
    <row r="7241" customFormat="1" ht="13.5"/>
    <row r="7242" customFormat="1" ht="13.5"/>
    <row r="7243" customFormat="1" ht="13.5"/>
    <row r="7244" customFormat="1" ht="13.5"/>
    <row r="7245" customFormat="1" ht="13.5"/>
    <row r="7246" customFormat="1" ht="13.5"/>
    <row r="7247" customFormat="1" ht="13.5"/>
    <row r="7248" customFormat="1" ht="13.5"/>
    <row r="7249" customFormat="1" ht="13.5"/>
    <row r="7250" customFormat="1" ht="13.5"/>
    <row r="7251" customFormat="1" ht="13.5"/>
    <row r="7252" customFormat="1" ht="13.5"/>
    <row r="7253" customFormat="1" ht="13.5"/>
    <row r="7254" customFormat="1" ht="13.5"/>
    <row r="7255" customFormat="1" ht="13.5"/>
    <row r="7256" customFormat="1" ht="13.5"/>
    <row r="7257" customFormat="1" ht="13.5"/>
    <row r="7258" customFormat="1" ht="13.5"/>
    <row r="7259" customFormat="1" ht="13.5"/>
    <row r="7260" customFormat="1" ht="13.5"/>
    <row r="7261" customFormat="1" ht="13.5"/>
    <row r="7262" customFormat="1" ht="13.5"/>
    <row r="7263" customFormat="1" ht="13.5"/>
    <row r="7264" customFormat="1" ht="13.5"/>
    <row r="7265" customFormat="1" ht="13.5"/>
    <row r="7266" customFormat="1" ht="13.5"/>
    <row r="7267" customFormat="1" ht="13.5"/>
    <row r="7268" customFormat="1" ht="13.5"/>
    <row r="7269" customFormat="1" ht="13.5"/>
    <row r="7270" customFormat="1" ht="13.5"/>
    <row r="7271" customFormat="1" ht="13.5"/>
    <row r="7272" customFormat="1" ht="13.5"/>
    <row r="7273" customFormat="1" ht="13.5"/>
    <row r="7274" customFormat="1" ht="13.5"/>
    <row r="7275" customFormat="1" ht="13.5"/>
    <row r="7276" customFormat="1" ht="13.5"/>
    <row r="7277" customFormat="1" ht="13.5"/>
    <row r="7278" customFormat="1" ht="13.5"/>
    <row r="7279" customFormat="1" ht="13.5"/>
    <row r="7280" customFormat="1" ht="13.5"/>
    <row r="7281" customFormat="1" ht="13.5"/>
    <row r="7282" customFormat="1" ht="13.5"/>
    <row r="7283" customFormat="1" ht="13.5"/>
    <row r="7284" customFormat="1" ht="13.5"/>
    <row r="7285" customFormat="1" ht="13.5"/>
    <row r="7286" customFormat="1" ht="13.5"/>
    <row r="7287" customFormat="1" ht="13.5"/>
    <row r="7288" customFormat="1" ht="13.5"/>
    <row r="7289" customFormat="1" ht="13.5"/>
    <row r="7290" customFormat="1" ht="13.5"/>
    <row r="7291" customFormat="1" ht="13.5"/>
    <row r="7292" customFormat="1" ht="13.5"/>
    <row r="7293" customFormat="1" ht="13.5"/>
    <row r="7294" customFormat="1" ht="13.5"/>
    <row r="7295" customFormat="1" ht="13.5"/>
    <row r="7296" customFormat="1" ht="13.5"/>
    <row r="7297" customFormat="1" ht="13.5"/>
    <row r="7298" customFormat="1" ht="13.5"/>
    <row r="7299" customFormat="1" ht="13.5"/>
    <row r="7300" customFormat="1" ht="13.5"/>
    <row r="7301" customFormat="1" ht="13.5"/>
    <row r="7302" customFormat="1" ht="13.5"/>
    <row r="7303" customFormat="1" ht="13.5"/>
    <row r="7304" customFormat="1" ht="13.5"/>
    <row r="7305" customFormat="1" ht="13.5"/>
    <row r="7306" customFormat="1" ht="13.5"/>
    <row r="7307" customFormat="1" ht="13.5"/>
    <row r="7308" customFormat="1" ht="13.5"/>
    <row r="7309" customFormat="1" ht="13.5"/>
    <row r="7310" customFormat="1" ht="13.5"/>
    <row r="7311" customFormat="1" ht="13.5"/>
    <row r="7312" customFormat="1" ht="13.5"/>
    <row r="7313" customFormat="1" ht="13.5"/>
    <row r="7314" customFormat="1" ht="13.5"/>
    <row r="7315" customFormat="1" ht="13.5"/>
    <row r="7316" customFormat="1" ht="13.5"/>
    <row r="7317" customFormat="1" ht="13.5"/>
    <row r="7318" customFormat="1" ht="13.5"/>
    <row r="7319" customFormat="1" ht="13.5"/>
    <row r="7320" customFormat="1" ht="13.5"/>
    <row r="7321" customFormat="1" ht="13.5"/>
    <row r="7322" customFormat="1" ht="13.5"/>
    <row r="7323" customFormat="1" ht="13.5"/>
    <row r="7324" customFormat="1" ht="13.5"/>
    <row r="7325" customFormat="1" ht="13.5"/>
    <row r="7326" customFormat="1" ht="13.5"/>
    <row r="7327" customFormat="1" ht="13.5"/>
    <row r="7328" customFormat="1" ht="13.5"/>
    <row r="7329" customFormat="1" ht="13.5"/>
    <row r="7330" customFormat="1" ht="13.5"/>
    <row r="7331" customFormat="1" ht="13.5"/>
    <row r="7332" customFormat="1" ht="13.5"/>
    <row r="7333" customFormat="1" ht="13.5"/>
    <row r="7334" customFormat="1" ht="13.5"/>
    <row r="7335" customFormat="1" ht="13.5"/>
    <row r="7336" customFormat="1" ht="13.5"/>
    <row r="7337" customFormat="1" ht="13.5"/>
    <row r="7338" customFormat="1" ht="13.5"/>
    <row r="7339" customFormat="1" ht="13.5"/>
    <row r="7340" customFormat="1" ht="13.5"/>
    <row r="7341" customFormat="1" ht="13.5"/>
    <row r="7342" customFormat="1" ht="13.5"/>
    <row r="7343" customFormat="1" ht="13.5"/>
    <row r="7344" customFormat="1" ht="13.5"/>
    <row r="7345" customFormat="1" ht="13.5"/>
    <row r="7346" customFormat="1" ht="13.5"/>
    <row r="7347" customFormat="1" ht="13.5"/>
    <row r="7348" customFormat="1" ht="13.5"/>
    <row r="7349" customFormat="1" ht="13.5"/>
    <row r="7350" customFormat="1" ht="13.5"/>
    <row r="7351" customFormat="1" ht="13.5"/>
    <row r="7352" customFormat="1" ht="13.5"/>
    <row r="7353" customFormat="1" ht="13.5"/>
    <row r="7354" customFormat="1" ht="13.5"/>
    <row r="7355" customFormat="1" ht="13.5"/>
    <row r="7356" customFormat="1" ht="13.5"/>
    <row r="7357" customFormat="1" ht="13.5"/>
    <row r="7358" customFormat="1" ht="13.5"/>
    <row r="7359" customFormat="1" ht="13.5"/>
    <row r="7360" customFormat="1" ht="13.5"/>
    <row r="7361" customFormat="1" ht="13.5"/>
    <row r="7362" customFormat="1" ht="13.5"/>
    <row r="7363" customFormat="1" ht="13.5"/>
    <row r="7364" customFormat="1" ht="13.5"/>
    <row r="7365" customFormat="1" ht="13.5"/>
    <row r="7366" customFormat="1" ht="13.5"/>
    <row r="7367" customFormat="1" ht="13.5"/>
    <row r="7368" customFormat="1" ht="13.5"/>
    <row r="7369" customFormat="1" ht="13.5"/>
    <row r="7370" customFormat="1" ht="13.5"/>
    <row r="7371" customFormat="1" ht="13.5"/>
    <row r="7372" customFormat="1" ht="13.5"/>
    <row r="7373" customFormat="1" ht="13.5"/>
    <row r="7374" customFormat="1" ht="13.5"/>
    <row r="7375" customFormat="1" ht="13.5"/>
    <row r="7376" customFormat="1" ht="13.5"/>
    <row r="7377" customFormat="1" ht="13.5"/>
    <row r="7378" customFormat="1" ht="13.5"/>
    <row r="7379" customFormat="1" ht="13.5"/>
    <row r="7380" customFormat="1" ht="13.5"/>
    <row r="7381" customFormat="1" ht="13.5"/>
    <row r="7382" customFormat="1" ht="13.5"/>
    <row r="7383" customFormat="1" ht="13.5"/>
    <row r="7384" customFormat="1" ht="13.5"/>
    <row r="7385" customFormat="1" ht="13.5"/>
    <row r="7386" customFormat="1" ht="13.5"/>
    <row r="7387" customFormat="1" ht="13.5"/>
    <row r="7388" customFormat="1" ht="13.5"/>
    <row r="7389" customFormat="1" ht="13.5"/>
    <row r="7390" customFormat="1" ht="13.5"/>
    <row r="7391" customFormat="1" ht="13.5"/>
    <row r="7392" customFormat="1" ht="13.5"/>
    <row r="7393" customFormat="1" ht="13.5"/>
    <row r="7394" customFormat="1" ht="13.5"/>
    <row r="7395" customFormat="1" ht="13.5"/>
    <row r="7396" customFormat="1" ht="13.5"/>
    <row r="7397" customFormat="1" ht="13.5"/>
    <row r="7398" customFormat="1" ht="13.5"/>
    <row r="7399" customFormat="1" ht="13.5"/>
    <row r="7400" customFormat="1" ht="13.5"/>
    <row r="7401" customFormat="1" ht="13.5"/>
    <row r="7402" customFormat="1" ht="13.5"/>
    <row r="7403" customFormat="1" ht="13.5"/>
    <row r="7404" customFormat="1" ht="13.5"/>
    <row r="7405" customFormat="1" ht="13.5"/>
    <row r="7406" customFormat="1" ht="13.5"/>
    <row r="7407" customFormat="1" ht="13.5"/>
    <row r="7408" customFormat="1" ht="13.5"/>
    <row r="7409" customFormat="1" ht="13.5"/>
    <row r="7410" customFormat="1" ht="13.5"/>
    <row r="7411" customFormat="1" ht="13.5"/>
    <row r="7412" customFormat="1" ht="13.5"/>
    <row r="7413" customFormat="1" ht="13.5"/>
    <row r="7414" customFormat="1" ht="13.5"/>
    <row r="7415" customFormat="1" ht="13.5"/>
    <row r="7416" customFormat="1" ht="13.5"/>
    <row r="7417" customFormat="1" ht="13.5"/>
    <row r="7418" customFormat="1" ht="13.5"/>
    <row r="7419" customFormat="1" ht="13.5"/>
    <row r="7420" customFormat="1" ht="13.5"/>
    <row r="7421" customFormat="1" ht="13.5"/>
    <row r="7422" customFormat="1" ht="13.5"/>
    <row r="7423" customFormat="1" ht="13.5"/>
    <row r="7424" customFormat="1" ht="13.5"/>
    <row r="7425" customFormat="1" ht="13.5"/>
    <row r="7426" customFormat="1" ht="13.5"/>
    <row r="7427" customFormat="1" ht="13.5"/>
    <row r="7428" customFormat="1" ht="13.5"/>
    <row r="7429" customFormat="1" ht="13.5"/>
    <row r="7430" customFormat="1" ht="13.5"/>
    <row r="7431" customFormat="1" ht="13.5"/>
    <row r="7432" customFormat="1" ht="13.5"/>
    <row r="7433" customFormat="1" ht="13.5"/>
    <row r="7434" customFormat="1" ht="13.5"/>
    <row r="7435" customFormat="1" ht="13.5"/>
    <row r="7436" customFormat="1" ht="13.5"/>
    <row r="7437" customFormat="1" ht="13.5"/>
    <row r="7438" customFormat="1" ht="13.5"/>
    <row r="7439" customFormat="1" ht="13.5"/>
    <row r="7440" customFormat="1" ht="13.5"/>
    <row r="7441" customFormat="1" ht="13.5"/>
    <row r="7442" customFormat="1" ht="13.5"/>
    <row r="7443" customFormat="1" ht="13.5"/>
    <row r="7444" customFormat="1" ht="13.5"/>
    <row r="7445" customFormat="1" ht="13.5"/>
    <row r="7446" customFormat="1" ht="13.5"/>
    <row r="7447" customFormat="1" ht="13.5"/>
    <row r="7448" customFormat="1" ht="13.5"/>
    <row r="7449" customFormat="1" ht="13.5"/>
    <row r="7450" customFormat="1" ht="13.5"/>
    <row r="7451" customFormat="1" ht="13.5"/>
    <row r="7452" customFormat="1" ht="13.5"/>
    <row r="7453" customFormat="1" ht="13.5"/>
    <row r="7454" customFormat="1" ht="13.5"/>
    <row r="7455" customFormat="1" ht="13.5"/>
    <row r="7456" customFormat="1" ht="13.5"/>
    <row r="7457" customFormat="1" ht="13.5"/>
    <row r="7458" customFormat="1" ht="13.5"/>
    <row r="7459" customFormat="1" ht="13.5"/>
    <row r="7460" customFormat="1" ht="13.5"/>
    <row r="7461" customFormat="1" ht="13.5"/>
    <row r="7462" customFormat="1" ht="13.5"/>
    <row r="7463" customFormat="1" ht="13.5"/>
    <row r="7464" customFormat="1" ht="13.5"/>
    <row r="7465" customFormat="1" ht="13.5"/>
    <row r="7466" customFormat="1" ht="13.5"/>
    <row r="7467" customFormat="1" ht="13.5"/>
    <row r="7468" customFormat="1" ht="13.5"/>
    <row r="7469" customFormat="1" ht="13.5"/>
    <row r="7470" customFormat="1" ht="13.5"/>
    <row r="7471" customFormat="1" ht="13.5"/>
    <row r="7472" customFormat="1" ht="13.5"/>
    <row r="7473" customFormat="1" ht="13.5"/>
    <row r="7474" customFormat="1" ht="13.5"/>
    <row r="7475" customFormat="1" ht="13.5"/>
    <row r="7476" customFormat="1" ht="13.5"/>
    <row r="7477" customFormat="1" ht="13.5"/>
    <row r="7478" customFormat="1" ht="13.5"/>
    <row r="7479" customFormat="1" ht="13.5"/>
    <row r="7480" customFormat="1" ht="13.5"/>
    <row r="7481" customFormat="1" ht="13.5"/>
    <row r="7482" customFormat="1" ht="13.5"/>
    <row r="7483" customFormat="1" ht="13.5"/>
    <row r="7484" customFormat="1" ht="13.5"/>
    <row r="7485" customFormat="1" ht="13.5"/>
    <row r="7486" customFormat="1" ht="13.5"/>
    <row r="7487" customFormat="1" ht="13.5"/>
    <row r="7488" customFormat="1" ht="13.5"/>
    <row r="7489" customFormat="1" ht="13.5"/>
    <row r="7490" customFormat="1" ht="13.5"/>
    <row r="7491" customFormat="1" ht="13.5"/>
    <row r="7492" customFormat="1" ht="13.5"/>
    <row r="7493" customFormat="1" ht="13.5"/>
    <row r="7494" customFormat="1" ht="13.5"/>
    <row r="7495" customFormat="1" ht="13.5"/>
    <row r="7496" customFormat="1" ht="13.5"/>
    <row r="7497" customFormat="1" ht="13.5"/>
    <row r="7498" customFormat="1" ht="13.5"/>
    <row r="7499" customFormat="1" ht="13.5"/>
    <row r="7500" customFormat="1" ht="13.5"/>
    <row r="7501" customFormat="1" ht="13.5"/>
    <row r="7502" customFormat="1" ht="13.5"/>
    <row r="7503" customFormat="1" ht="13.5"/>
    <row r="7504" customFormat="1" ht="13.5"/>
    <row r="7505" customFormat="1" ht="13.5"/>
    <row r="7506" customFormat="1" ht="13.5"/>
    <row r="7507" customFormat="1" ht="13.5"/>
    <row r="7508" customFormat="1" ht="13.5"/>
    <row r="7509" customFormat="1" ht="13.5"/>
    <row r="7510" customFormat="1" ht="13.5"/>
    <row r="7511" customFormat="1" ht="13.5"/>
    <row r="7512" customFormat="1" ht="13.5"/>
    <row r="7513" customFormat="1" ht="13.5"/>
    <row r="7514" customFormat="1" ht="13.5"/>
    <row r="7515" customFormat="1" ht="13.5"/>
    <row r="7516" customFormat="1" ht="13.5"/>
    <row r="7517" customFormat="1" ht="13.5"/>
    <row r="7518" customFormat="1" ht="13.5"/>
    <row r="7519" customFormat="1" ht="13.5"/>
    <row r="7520" customFormat="1" ht="13.5"/>
    <row r="7521" customFormat="1" ht="13.5"/>
    <row r="7522" customFormat="1" ht="13.5"/>
    <row r="7523" customFormat="1" ht="13.5"/>
    <row r="7524" customFormat="1" ht="13.5"/>
    <row r="7525" customFormat="1" ht="13.5"/>
    <row r="7526" customFormat="1" ht="13.5"/>
    <row r="7527" customFormat="1" ht="13.5"/>
    <row r="7528" customFormat="1" ht="13.5"/>
    <row r="7529" customFormat="1" ht="13.5"/>
    <row r="7530" customFormat="1" ht="13.5"/>
    <row r="7531" customFormat="1" ht="13.5"/>
    <row r="7532" customFormat="1" ht="13.5"/>
    <row r="7533" customFormat="1" ht="13.5"/>
    <row r="7534" customFormat="1" ht="13.5"/>
    <row r="7535" customFormat="1" ht="13.5"/>
    <row r="7536" customFormat="1" ht="13.5"/>
    <row r="7537" customFormat="1" ht="13.5"/>
    <row r="7538" customFormat="1" ht="13.5"/>
    <row r="7539" customFormat="1" ht="13.5"/>
    <row r="7540" customFormat="1" ht="13.5"/>
    <row r="7541" customFormat="1" ht="13.5"/>
    <row r="7542" customFormat="1" ht="13.5"/>
    <row r="7543" customFormat="1" ht="13.5"/>
    <row r="7544" customFormat="1" ht="13.5"/>
    <row r="7545" customFormat="1" ht="13.5"/>
    <row r="7546" customFormat="1" ht="13.5"/>
    <row r="7547" customFormat="1" ht="13.5"/>
    <row r="7548" customFormat="1" ht="13.5"/>
    <row r="7549" customFormat="1" ht="13.5"/>
    <row r="7550" customFormat="1" ht="13.5"/>
    <row r="7551" customFormat="1" ht="13.5"/>
    <row r="7552" customFormat="1" ht="13.5"/>
    <row r="7553" customFormat="1" ht="13.5"/>
    <row r="7554" customFormat="1" ht="13.5"/>
    <row r="7555" customFormat="1" ht="13.5"/>
    <row r="7556" customFormat="1" ht="13.5"/>
    <row r="7557" customFormat="1" ht="13.5"/>
    <row r="7558" customFormat="1" ht="13.5"/>
    <row r="7559" customFormat="1" ht="13.5"/>
    <row r="7560" customFormat="1" ht="13.5"/>
    <row r="7561" customFormat="1" ht="13.5"/>
    <row r="7562" customFormat="1" ht="13.5"/>
    <row r="7563" customFormat="1" ht="13.5"/>
    <row r="7564" customFormat="1" ht="13.5"/>
    <row r="7565" customFormat="1" ht="13.5"/>
    <row r="7566" customFormat="1" ht="13.5"/>
    <row r="7567" customFormat="1" ht="13.5"/>
    <row r="7568" customFormat="1" ht="13.5"/>
    <row r="7569" customFormat="1" ht="13.5"/>
    <row r="7570" customFormat="1" ht="13.5"/>
    <row r="7571" customFormat="1" ht="13.5"/>
    <row r="7572" customFormat="1" ht="13.5"/>
    <row r="7573" customFormat="1" ht="13.5"/>
    <row r="7574" customFormat="1" ht="13.5"/>
    <row r="7575" customFormat="1" ht="13.5"/>
    <row r="7576" customFormat="1" ht="13.5"/>
    <row r="7577" customFormat="1" ht="13.5"/>
    <row r="7578" customFormat="1" ht="13.5"/>
    <row r="7579" customFormat="1" ht="13.5"/>
    <row r="7580" customFormat="1" ht="13.5"/>
    <row r="7581" customFormat="1" ht="13.5"/>
    <row r="7582" customFormat="1" ht="13.5"/>
    <row r="7583" customFormat="1" ht="13.5"/>
    <row r="7584" customFormat="1" ht="13.5"/>
    <row r="7585" customFormat="1" ht="13.5"/>
    <row r="7586" customFormat="1" ht="13.5"/>
    <row r="7587" customFormat="1" ht="13.5"/>
    <row r="7588" customFormat="1" ht="13.5"/>
    <row r="7589" customFormat="1" ht="13.5"/>
    <row r="7590" customFormat="1" ht="13.5"/>
    <row r="7591" customFormat="1" ht="13.5"/>
    <row r="7592" customFormat="1" ht="13.5"/>
    <row r="7593" customFormat="1" ht="13.5"/>
    <row r="7594" customFormat="1" ht="13.5"/>
    <row r="7595" customFormat="1" ht="13.5"/>
    <row r="7596" customFormat="1" ht="13.5"/>
    <row r="7597" customFormat="1" ht="13.5"/>
    <row r="7598" customFormat="1" ht="13.5"/>
    <row r="7599" customFormat="1" ht="13.5"/>
    <row r="7600" customFormat="1" ht="13.5"/>
    <row r="7601" customFormat="1" ht="13.5"/>
    <row r="7602" customFormat="1" ht="13.5"/>
    <row r="7603" customFormat="1" ht="13.5"/>
    <row r="7604" customFormat="1" ht="13.5"/>
    <row r="7605" customFormat="1" ht="13.5"/>
    <row r="7606" customFormat="1" ht="13.5"/>
    <row r="7607" customFormat="1" ht="13.5"/>
    <row r="7608" customFormat="1" ht="13.5"/>
    <row r="7609" customFormat="1" ht="13.5"/>
    <row r="7610" customFormat="1" ht="13.5"/>
    <row r="7611" customFormat="1" ht="13.5"/>
    <row r="7612" customFormat="1" ht="13.5"/>
    <row r="7613" customFormat="1" ht="13.5"/>
    <row r="7614" customFormat="1" ht="13.5"/>
    <row r="7615" customFormat="1" ht="13.5"/>
    <row r="7616" customFormat="1" ht="13.5"/>
    <row r="7617" customFormat="1" ht="13.5"/>
    <row r="7618" customFormat="1" ht="13.5"/>
    <row r="7619" customFormat="1" ht="13.5"/>
    <row r="7620" customFormat="1" ht="13.5"/>
    <row r="7621" customFormat="1" ht="13.5"/>
    <row r="7622" customFormat="1" ht="13.5"/>
    <row r="7623" customFormat="1" ht="13.5"/>
    <row r="7624" customFormat="1" ht="13.5"/>
    <row r="7625" customFormat="1" ht="13.5"/>
    <row r="7626" customFormat="1" ht="13.5"/>
    <row r="7627" customFormat="1" ht="13.5"/>
    <row r="7628" customFormat="1" ht="13.5"/>
    <row r="7629" customFormat="1" ht="13.5"/>
    <row r="7630" customFormat="1" ht="13.5"/>
    <row r="7631" customFormat="1" ht="13.5"/>
    <row r="7632" customFormat="1" ht="13.5"/>
    <row r="7633" customFormat="1" ht="13.5"/>
    <row r="7634" customFormat="1" ht="13.5"/>
    <row r="7635" customFormat="1" ht="13.5"/>
    <row r="7636" customFormat="1" ht="13.5"/>
    <row r="7637" customFormat="1" ht="13.5"/>
    <row r="7638" customFormat="1" ht="13.5"/>
    <row r="7639" customFormat="1" ht="13.5"/>
    <row r="7640" customFormat="1" ht="13.5"/>
    <row r="7641" customFormat="1" ht="13.5"/>
    <row r="7642" customFormat="1" ht="13.5"/>
    <row r="7643" customFormat="1" ht="13.5"/>
    <row r="7644" customFormat="1" ht="13.5"/>
    <row r="7645" customFormat="1" ht="13.5"/>
    <row r="7646" customFormat="1" ht="13.5"/>
    <row r="7647" customFormat="1" ht="13.5"/>
    <row r="7648" customFormat="1" ht="13.5"/>
    <row r="7649" customFormat="1" ht="13.5"/>
    <row r="7650" customFormat="1" ht="13.5"/>
    <row r="7651" customFormat="1" ht="13.5"/>
    <row r="7652" customFormat="1" ht="13.5"/>
    <row r="7653" customFormat="1" ht="13.5"/>
    <row r="7654" customFormat="1" ht="13.5"/>
    <row r="7655" customFormat="1" ht="13.5"/>
    <row r="7656" customFormat="1" ht="13.5"/>
    <row r="7657" customFormat="1" ht="13.5"/>
    <row r="7658" customFormat="1" ht="13.5"/>
    <row r="7659" customFormat="1" ht="13.5"/>
    <row r="7660" customFormat="1" ht="13.5"/>
    <row r="7661" customFormat="1" ht="13.5"/>
    <row r="7662" customFormat="1" ht="13.5"/>
    <row r="7663" customFormat="1" ht="13.5"/>
    <row r="7664" customFormat="1" ht="13.5"/>
    <row r="7665" customFormat="1" ht="13.5"/>
    <row r="7666" customFormat="1" ht="13.5"/>
    <row r="7667" customFormat="1" ht="13.5"/>
    <row r="7668" customFormat="1" ht="13.5"/>
    <row r="7669" customFormat="1" ht="13.5"/>
    <row r="7670" customFormat="1" ht="13.5"/>
    <row r="7671" customFormat="1" ht="13.5"/>
    <row r="7672" customFormat="1" ht="13.5"/>
    <row r="7673" customFormat="1" ht="13.5"/>
    <row r="7674" customFormat="1" ht="13.5"/>
    <row r="7675" customFormat="1" ht="13.5"/>
    <row r="7676" customFormat="1" ht="13.5"/>
    <row r="7677" customFormat="1" ht="13.5"/>
    <row r="7678" customFormat="1" ht="13.5"/>
    <row r="7679" customFormat="1" ht="13.5"/>
    <row r="7680" customFormat="1" ht="13.5"/>
    <row r="7681" customFormat="1" ht="13.5"/>
    <row r="7682" customFormat="1" ht="13.5"/>
    <row r="7683" customFormat="1" ht="13.5"/>
    <row r="7684" customFormat="1" ht="13.5"/>
    <row r="7685" customFormat="1" ht="13.5"/>
    <row r="7686" customFormat="1" ht="13.5"/>
    <row r="7687" customFormat="1" ht="13.5"/>
    <row r="7688" customFormat="1" ht="13.5"/>
    <row r="7689" customFormat="1" ht="13.5"/>
    <row r="7690" customFormat="1" ht="13.5"/>
    <row r="7691" customFormat="1" ht="13.5"/>
    <row r="7692" customFormat="1" ht="13.5"/>
    <row r="7693" customFormat="1" ht="13.5"/>
    <row r="7694" customFormat="1" ht="13.5"/>
    <row r="7695" customFormat="1" ht="13.5"/>
    <row r="7696" customFormat="1" ht="13.5"/>
    <row r="7697" customFormat="1" ht="13.5"/>
    <row r="7698" customFormat="1" ht="13.5"/>
    <row r="7699" customFormat="1" ht="13.5"/>
    <row r="7700" customFormat="1" ht="13.5"/>
    <row r="7701" customFormat="1" ht="13.5"/>
    <row r="7702" customFormat="1" ht="13.5"/>
    <row r="7703" customFormat="1" ht="13.5"/>
    <row r="7704" customFormat="1" ht="13.5"/>
    <row r="7705" customFormat="1" ht="13.5"/>
    <row r="7706" customFormat="1" ht="13.5"/>
    <row r="7707" customFormat="1" ht="13.5"/>
    <row r="7708" customFormat="1" ht="13.5"/>
    <row r="7709" customFormat="1" ht="13.5"/>
    <row r="7710" customFormat="1" ht="13.5"/>
    <row r="7711" customFormat="1" ht="13.5"/>
    <row r="7712" customFormat="1" ht="13.5"/>
    <row r="7713" customFormat="1" ht="13.5"/>
    <row r="7714" customFormat="1" ht="13.5"/>
    <row r="7715" customFormat="1" ht="13.5"/>
    <row r="7716" customFormat="1" ht="13.5"/>
    <row r="7717" customFormat="1" ht="13.5"/>
    <row r="7718" customFormat="1" ht="13.5"/>
    <row r="7719" customFormat="1" ht="13.5"/>
    <row r="7720" customFormat="1" ht="13.5"/>
    <row r="7721" customFormat="1" ht="13.5"/>
    <row r="7722" customFormat="1" ht="13.5"/>
    <row r="7723" customFormat="1" ht="13.5"/>
    <row r="7724" customFormat="1" ht="13.5"/>
    <row r="7725" customFormat="1" ht="13.5"/>
    <row r="7726" customFormat="1" ht="13.5"/>
    <row r="7727" customFormat="1" ht="13.5"/>
    <row r="7728" customFormat="1" ht="13.5"/>
    <row r="7729" customFormat="1" ht="13.5"/>
    <row r="7730" customFormat="1" ht="13.5"/>
    <row r="7731" customFormat="1" ht="13.5"/>
    <row r="7732" customFormat="1" ht="13.5"/>
    <row r="7733" customFormat="1" ht="13.5"/>
    <row r="7734" customFormat="1" ht="13.5"/>
    <row r="7735" customFormat="1" ht="13.5"/>
    <row r="7736" customFormat="1" ht="13.5"/>
    <row r="7737" customFormat="1" ht="13.5"/>
    <row r="7738" customFormat="1" ht="13.5"/>
    <row r="7739" customFormat="1" ht="13.5"/>
    <row r="7740" customFormat="1" ht="13.5"/>
    <row r="7741" customFormat="1" ht="13.5"/>
    <row r="7742" customFormat="1" ht="13.5"/>
    <row r="7743" customFormat="1" ht="13.5"/>
    <row r="7744" customFormat="1" ht="13.5"/>
    <row r="7745" customFormat="1" ht="13.5"/>
    <row r="7746" customFormat="1" ht="13.5"/>
    <row r="7747" customFormat="1" ht="13.5"/>
    <row r="7748" customFormat="1" ht="13.5"/>
    <row r="7749" customFormat="1" ht="13.5"/>
    <row r="7750" customFormat="1" ht="13.5"/>
    <row r="7751" customFormat="1" ht="13.5"/>
    <row r="7752" customFormat="1" ht="13.5"/>
    <row r="7753" customFormat="1" ht="13.5"/>
    <row r="7754" customFormat="1" ht="13.5"/>
    <row r="7755" customFormat="1" ht="13.5"/>
    <row r="7756" customFormat="1" ht="13.5"/>
    <row r="7757" customFormat="1" ht="13.5"/>
    <row r="7758" customFormat="1" ht="13.5"/>
    <row r="7759" customFormat="1" ht="13.5"/>
    <row r="7760" customFormat="1" ht="13.5"/>
    <row r="7761" customFormat="1" ht="13.5"/>
    <row r="7762" customFormat="1" ht="13.5"/>
    <row r="7763" customFormat="1" ht="13.5"/>
    <row r="7764" customFormat="1" ht="13.5"/>
    <row r="7765" customFormat="1" ht="13.5"/>
    <row r="7766" customFormat="1" ht="13.5"/>
    <row r="7767" customFormat="1" ht="13.5"/>
    <row r="7768" customFormat="1" ht="13.5"/>
    <row r="7769" customFormat="1" ht="13.5"/>
    <row r="7770" customFormat="1" ht="13.5"/>
    <row r="7771" customFormat="1" ht="13.5"/>
    <row r="7772" customFormat="1" ht="13.5"/>
    <row r="7773" customFormat="1" ht="13.5"/>
    <row r="7774" customFormat="1" ht="13.5"/>
    <row r="7775" customFormat="1" ht="13.5"/>
    <row r="7776" customFormat="1" ht="13.5"/>
    <row r="7777" customFormat="1" ht="13.5"/>
    <row r="7778" customFormat="1" ht="13.5"/>
    <row r="7779" customFormat="1" ht="13.5"/>
    <row r="7780" customFormat="1" ht="13.5"/>
    <row r="7781" customFormat="1" ht="13.5"/>
    <row r="7782" customFormat="1" ht="13.5"/>
    <row r="7783" customFormat="1" ht="13.5"/>
    <row r="7784" customFormat="1" ht="13.5"/>
    <row r="7785" customFormat="1" ht="13.5"/>
    <row r="7786" customFormat="1" ht="13.5"/>
    <row r="7787" customFormat="1" ht="13.5"/>
    <row r="7788" customFormat="1" ht="13.5"/>
    <row r="7789" customFormat="1" ht="13.5"/>
    <row r="7790" customFormat="1" ht="13.5"/>
    <row r="7791" customFormat="1" ht="13.5"/>
    <row r="7792" customFormat="1" ht="13.5"/>
    <row r="7793" customFormat="1" ht="13.5"/>
    <row r="7794" customFormat="1" ht="13.5"/>
    <row r="7795" customFormat="1" ht="13.5"/>
    <row r="7796" customFormat="1" ht="13.5"/>
    <row r="7797" customFormat="1" ht="13.5"/>
    <row r="7798" customFormat="1" ht="13.5"/>
    <row r="7799" customFormat="1" ht="13.5"/>
    <row r="7800" customFormat="1" ht="13.5"/>
    <row r="7801" customFormat="1" ht="13.5"/>
    <row r="7802" customFormat="1" ht="13.5"/>
    <row r="7803" customFormat="1" ht="13.5"/>
    <row r="7804" customFormat="1" ht="13.5"/>
    <row r="7805" customFormat="1" ht="13.5"/>
    <row r="7806" customFormat="1" ht="13.5"/>
    <row r="7807" customFormat="1" ht="13.5"/>
    <row r="7808" customFormat="1" ht="13.5"/>
    <row r="7809" customFormat="1" ht="13.5"/>
    <row r="7810" customFormat="1" ht="13.5"/>
    <row r="7811" customFormat="1" ht="13.5"/>
    <row r="7812" customFormat="1" ht="13.5"/>
    <row r="7813" customFormat="1" ht="13.5"/>
    <row r="7814" customFormat="1" ht="13.5"/>
    <row r="7815" customFormat="1" ht="13.5"/>
    <row r="7816" customFormat="1" ht="13.5"/>
    <row r="7817" customFormat="1" ht="13.5"/>
    <row r="7818" customFormat="1" ht="13.5"/>
    <row r="7819" customFormat="1" ht="13.5"/>
    <row r="7820" customFormat="1" ht="13.5"/>
    <row r="7821" customFormat="1" ht="13.5"/>
    <row r="7822" customFormat="1" ht="13.5"/>
    <row r="7823" customFormat="1" ht="13.5"/>
    <row r="7824" customFormat="1" ht="13.5"/>
    <row r="7825" customFormat="1" ht="13.5"/>
    <row r="7826" customFormat="1" ht="13.5"/>
    <row r="7827" customFormat="1" ht="13.5"/>
    <row r="7828" customFormat="1" ht="13.5"/>
    <row r="7829" customFormat="1" ht="13.5"/>
    <row r="7830" customFormat="1" ht="13.5"/>
    <row r="7831" customFormat="1" ht="13.5"/>
    <row r="7832" customFormat="1" ht="13.5"/>
    <row r="7833" customFormat="1" ht="13.5"/>
    <row r="7834" customFormat="1" ht="13.5"/>
    <row r="7835" customFormat="1" ht="13.5"/>
    <row r="7836" customFormat="1" ht="13.5"/>
    <row r="7837" customFormat="1" ht="13.5"/>
    <row r="7838" customFormat="1" ht="13.5"/>
    <row r="7839" customFormat="1" ht="13.5"/>
    <row r="7840" customFormat="1" ht="13.5"/>
    <row r="7841" customFormat="1" ht="13.5"/>
    <row r="7842" customFormat="1" ht="13.5"/>
    <row r="7843" customFormat="1" ht="13.5"/>
    <row r="7844" customFormat="1" ht="13.5"/>
    <row r="7845" customFormat="1" ht="13.5"/>
    <row r="7846" customFormat="1" ht="13.5"/>
    <row r="7847" customFormat="1" ht="13.5"/>
    <row r="7848" customFormat="1" ht="13.5"/>
    <row r="7849" customFormat="1" ht="13.5"/>
    <row r="7850" customFormat="1" ht="13.5"/>
    <row r="7851" customFormat="1" ht="13.5"/>
    <row r="7852" customFormat="1" ht="13.5"/>
    <row r="7853" customFormat="1" ht="13.5"/>
    <row r="7854" customFormat="1" ht="13.5"/>
    <row r="7855" customFormat="1" ht="13.5"/>
    <row r="7856" customFormat="1" ht="13.5"/>
    <row r="7857" customFormat="1" ht="13.5"/>
    <row r="7858" customFormat="1" ht="13.5"/>
    <row r="7859" customFormat="1" ht="13.5"/>
    <row r="7860" customFormat="1" ht="13.5"/>
    <row r="7861" customFormat="1" ht="13.5"/>
    <row r="7862" customFormat="1" ht="13.5"/>
    <row r="7863" customFormat="1" ht="13.5"/>
    <row r="7864" customFormat="1" ht="13.5"/>
    <row r="7865" customFormat="1" ht="13.5"/>
    <row r="7866" customFormat="1" ht="13.5"/>
    <row r="7867" customFormat="1" ht="13.5"/>
    <row r="7868" customFormat="1" ht="13.5"/>
    <row r="7869" customFormat="1" ht="13.5"/>
    <row r="7870" customFormat="1" ht="13.5"/>
    <row r="7871" customFormat="1" ht="13.5"/>
    <row r="7872" customFormat="1" ht="13.5"/>
    <row r="7873" customFormat="1" ht="13.5"/>
    <row r="7874" customFormat="1" ht="13.5"/>
    <row r="7875" customFormat="1" ht="13.5"/>
    <row r="7876" customFormat="1" ht="13.5"/>
    <row r="7877" customFormat="1" ht="13.5"/>
    <row r="7878" customFormat="1" ht="13.5"/>
    <row r="7879" customFormat="1" ht="13.5"/>
    <row r="7880" customFormat="1" ht="13.5"/>
    <row r="7881" customFormat="1" ht="13.5"/>
    <row r="7882" customFormat="1" ht="13.5"/>
    <row r="7883" customFormat="1" ht="13.5"/>
    <row r="7884" customFormat="1" ht="13.5"/>
    <row r="7885" customFormat="1" ht="13.5"/>
    <row r="7886" customFormat="1" ht="13.5"/>
    <row r="7887" customFormat="1" ht="13.5"/>
    <row r="7888" customFormat="1" ht="13.5"/>
    <row r="7889" customFormat="1" ht="13.5"/>
    <row r="7890" customFormat="1" ht="13.5"/>
    <row r="7891" customFormat="1" ht="13.5"/>
    <row r="7892" customFormat="1" ht="13.5"/>
    <row r="7893" customFormat="1" ht="13.5"/>
    <row r="7894" customFormat="1" ht="13.5"/>
    <row r="7895" customFormat="1" ht="13.5"/>
    <row r="7896" customFormat="1" ht="13.5"/>
    <row r="7897" customFormat="1" ht="13.5"/>
    <row r="7898" customFormat="1" ht="13.5"/>
    <row r="7899" customFormat="1" ht="13.5"/>
    <row r="7900" customFormat="1" ht="13.5"/>
    <row r="7901" customFormat="1" ht="13.5"/>
    <row r="7902" customFormat="1" ht="13.5"/>
    <row r="7903" customFormat="1" ht="13.5"/>
    <row r="7904" customFormat="1" ht="13.5"/>
    <row r="7905" customFormat="1" ht="13.5"/>
    <row r="7906" customFormat="1" ht="13.5"/>
    <row r="7907" customFormat="1" ht="13.5"/>
    <row r="7908" customFormat="1" ht="13.5"/>
    <row r="7909" customFormat="1" ht="13.5"/>
    <row r="7910" customFormat="1" ht="13.5"/>
    <row r="7911" customFormat="1" ht="13.5"/>
    <row r="7912" customFormat="1" ht="13.5"/>
    <row r="7913" customFormat="1" ht="13.5"/>
    <row r="7914" customFormat="1" ht="13.5"/>
    <row r="7915" customFormat="1" ht="13.5"/>
    <row r="7916" customFormat="1" ht="13.5"/>
    <row r="7917" customFormat="1" ht="13.5"/>
    <row r="7918" customFormat="1" ht="13.5"/>
    <row r="7919" customFormat="1" ht="13.5"/>
    <row r="7920" customFormat="1" ht="13.5"/>
    <row r="7921" customFormat="1" ht="13.5"/>
    <row r="7922" customFormat="1" ht="13.5"/>
    <row r="7923" customFormat="1" ht="13.5"/>
    <row r="7924" customFormat="1" ht="13.5"/>
    <row r="7925" customFormat="1" ht="13.5"/>
    <row r="7926" customFormat="1" ht="13.5"/>
    <row r="7927" customFormat="1" ht="13.5"/>
    <row r="7928" customFormat="1" ht="13.5"/>
    <row r="7929" customFormat="1" ht="13.5"/>
    <row r="7930" customFormat="1" ht="13.5"/>
    <row r="7931" customFormat="1" ht="13.5"/>
    <row r="7932" customFormat="1" ht="13.5"/>
    <row r="7933" customFormat="1" ht="13.5"/>
    <row r="7934" customFormat="1" ht="13.5"/>
    <row r="7935" customFormat="1" ht="13.5"/>
    <row r="7936" customFormat="1" ht="13.5"/>
    <row r="7937" customFormat="1" ht="13.5"/>
    <row r="7938" customFormat="1" ht="13.5"/>
    <row r="7939" customFormat="1" ht="13.5"/>
    <row r="7940" customFormat="1" ht="13.5"/>
    <row r="7941" customFormat="1" ht="13.5"/>
    <row r="7942" customFormat="1" ht="13.5"/>
    <row r="7943" customFormat="1" ht="13.5"/>
    <row r="7944" customFormat="1" ht="13.5"/>
    <row r="7945" customFormat="1" ht="13.5"/>
    <row r="7946" customFormat="1" ht="13.5"/>
    <row r="7947" customFormat="1" ht="13.5"/>
    <row r="7948" customFormat="1" ht="13.5"/>
    <row r="7949" customFormat="1" ht="13.5"/>
    <row r="7950" customFormat="1" ht="13.5"/>
    <row r="7951" customFormat="1" ht="13.5"/>
    <row r="7952" customFormat="1" ht="13.5"/>
    <row r="7953" customFormat="1" ht="13.5"/>
    <row r="7954" customFormat="1" ht="13.5"/>
    <row r="7955" customFormat="1" ht="13.5"/>
    <row r="7956" customFormat="1" ht="13.5"/>
    <row r="7957" customFormat="1" ht="13.5"/>
    <row r="7958" customFormat="1" ht="13.5"/>
    <row r="7959" customFormat="1" ht="13.5"/>
    <row r="7960" customFormat="1" ht="13.5"/>
    <row r="7961" customFormat="1" ht="13.5"/>
    <row r="7962" customFormat="1" ht="13.5"/>
    <row r="7963" customFormat="1" ht="13.5"/>
    <row r="7964" customFormat="1" ht="13.5"/>
    <row r="7965" customFormat="1" ht="13.5"/>
    <row r="7966" customFormat="1" ht="13.5"/>
    <row r="7967" customFormat="1" ht="13.5"/>
    <row r="7968" customFormat="1" ht="13.5"/>
    <row r="7969" customFormat="1" ht="13.5"/>
    <row r="7970" customFormat="1" ht="13.5"/>
    <row r="7971" customFormat="1" ht="13.5"/>
    <row r="7972" customFormat="1" ht="13.5"/>
    <row r="7973" customFormat="1" ht="13.5"/>
    <row r="7974" customFormat="1" ht="13.5"/>
    <row r="7975" customFormat="1" ht="13.5"/>
    <row r="7976" customFormat="1" ht="13.5"/>
    <row r="7977" customFormat="1" ht="13.5"/>
    <row r="7978" customFormat="1" ht="13.5"/>
    <row r="7979" customFormat="1" ht="13.5"/>
    <row r="7980" customFormat="1" ht="13.5"/>
    <row r="7981" customFormat="1" ht="13.5"/>
    <row r="7982" customFormat="1" ht="13.5"/>
    <row r="7983" customFormat="1" ht="13.5"/>
    <row r="7984" customFormat="1" ht="13.5"/>
    <row r="7985" customFormat="1" ht="13.5"/>
    <row r="7986" customFormat="1" ht="13.5"/>
    <row r="7987" customFormat="1" ht="13.5"/>
    <row r="7988" customFormat="1" ht="13.5"/>
    <row r="7989" customFormat="1" ht="13.5"/>
    <row r="7990" customFormat="1" ht="13.5"/>
    <row r="7991" customFormat="1" ht="13.5"/>
    <row r="7992" customFormat="1" ht="13.5"/>
    <row r="7993" customFormat="1" ht="13.5"/>
    <row r="7994" customFormat="1" ht="13.5"/>
    <row r="7995" customFormat="1" ht="13.5"/>
    <row r="7996" customFormat="1" ht="13.5"/>
    <row r="7997" customFormat="1" ht="13.5"/>
    <row r="7998" customFormat="1" ht="13.5"/>
    <row r="7999" customFormat="1" ht="13.5"/>
    <row r="8000" customFormat="1" ht="13.5"/>
    <row r="8001" customFormat="1" ht="13.5"/>
    <row r="8002" customFormat="1" ht="13.5"/>
    <row r="8003" customFormat="1" ht="13.5"/>
    <row r="8004" customFormat="1" ht="13.5"/>
    <row r="8005" customFormat="1" ht="13.5"/>
    <row r="8006" customFormat="1" ht="13.5"/>
    <row r="8007" customFormat="1" ht="13.5"/>
    <row r="8008" customFormat="1" ht="13.5"/>
    <row r="8009" customFormat="1" ht="13.5"/>
    <row r="8010" customFormat="1" ht="13.5"/>
    <row r="8011" customFormat="1" ht="13.5"/>
    <row r="8012" customFormat="1" ht="13.5"/>
    <row r="8013" customFormat="1" ht="13.5"/>
    <row r="8014" customFormat="1" ht="13.5"/>
    <row r="8015" customFormat="1" ht="13.5"/>
    <row r="8016" customFormat="1" ht="13.5"/>
    <row r="8017" customFormat="1" ht="13.5"/>
    <row r="8018" customFormat="1" ht="13.5"/>
    <row r="8019" customFormat="1" ht="13.5"/>
    <row r="8020" customFormat="1" ht="13.5"/>
    <row r="8021" customFormat="1" ht="13.5"/>
    <row r="8022" customFormat="1" ht="13.5"/>
    <row r="8023" customFormat="1" ht="13.5"/>
    <row r="8024" customFormat="1" ht="13.5"/>
    <row r="8025" customFormat="1" ht="13.5"/>
    <row r="8026" customFormat="1" ht="13.5"/>
    <row r="8027" customFormat="1" ht="13.5"/>
    <row r="8028" customFormat="1" ht="13.5"/>
    <row r="8029" customFormat="1" ht="13.5"/>
    <row r="8030" customFormat="1" ht="13.5"/>
    <row r="8031" customFormat="1" ht="13.5"/>
    <row r="8032" customFormat="1" ht="13.5"/>
    <row r="8033" customFormat="1" ht="13.5"/>
    <row r="8034" customFormat="1" ht="13.5"/>
    <row r="8035" customFormat="1" ht="13.5"/>
    <row r="8036" customFormat="1" ht="13.5"/>
    <row r="8037" customFormat="1" ht="13.5"/>
    <row r="8038" customFormat="1" ht="13.5"/>
    <row r="8039" customFormat="1" ht="13.5"/>
    <row r="8040" customFormat="1" ht="13.5"/>
    <row r="8041" customFormat="1" ht="13.5"/>
    <row r="8042" customFormat="1" ht="13.5"/>
    <row r="8043" customFormat="1" ht="13.5"/>
    <row r="8044" customFormat="1" ht="13.5"/>
    <row r="8045" customFormat="1" ht="13.5"/>
    <row r="8046" customFormat="1" ht="13.5"/>
    <row r="8047" customFormat="1" ht="13.5"/>
    <row r="8048" customFormat="1" ht="13.5"/>
    <row r="8049" customFormat="1" ht="13.5"/>
    <row r="8050" customFormat="1" ht="13.5"/>
    <row r="8051" customFormat="1" ht="13.5"/>
    <row r="8052" customFormat="1" ht="13.5"/>
    <row r="8053" customFormat="1" ht="13.5"/>
    <row r="8054" customFormat="1" ht="13.5"/>
    <row r="8055" customFormat="1" ht="13.5"/>
    <row r="8056" customFormat="1" ht="13.5"/>
    <row r="8057" customFormat="1" ht="13.5"/>
    <row r="8058" customFormat="1" ht="13.5"/>
    <row r="8059" customFormat="1" ht="13.5"/>
    <row r="8060" customFormat="1" ht="13.5"/>
    <row r="8061" customFormat="1" ht="13.5"/>
    <row r="8062" customFormat="1" ht="13.5"/>
    <row r="8063" customFormat="1" ht="13.5"/>
    <row r="8064" customFormat="1" ht="13.5"/>
    <row r="8065" customFormat="1" ht="13.5"/>
    <row r="8066" customFormat="1" ht="13.5"/>
    <row r="8067" customFormat="1" ht="13.5"/>
    <row r="8068" customFormat="1" ht="13.5"/>
    <row r="8069" customFormat="1" ht="13.5"/>
    <row r="8070" customFormat="1" ht="13.5"/>
    <row r="8071" customFormat="1" ht="13.5"/>
    <row r="8072" customFormat="1" ht="13.5"/>
    <row r="8073" customFormat="1" ht="13.5"/>
    <row r="8074" customFormat="1" ht="13.5"/>
    <row r="8075" customFormat="1" ht="13.5"/>
    <row r="8076" customFormat="1" ht="13.5"/>
    <row r="8077" customFormat="1" ht="13.5"/>
    <row r="8078" customFormat="1" ht="13.5"/>
    <row r="8079" customFormat="1" ht="13.5"/>
    <row r="8080" customFormat="1" ht="13.5"/>
    <row r="8081" customFormat="1" ht="13.5"/>
    <row r="8082" customFormat="1" ht="13.5"/>
    <row r="8083" customFormat="1" ht="13.5"/>
    <row r="8084" customFormat="1" ht="13.5"/>
    <row r="8085" customFormat="1" ht="13.5"/>
    <row r="8086" customFormat="1" ht="13.5"/>
    <row r="8087" customFormat="1" ht="13.5"/>
    <row r="8088" customFormat="1" ht="13.5"/>
    <row r="8089" customFormat="1" ht="13.5"/>
    <row r="8090" customFormat="1" ht="13.5"/>
    <row r="8091" customFormat="1" ht="13.5"/>
    <row r="8092" customFormat="1" ht="13.5"/>
    <row r="8093" customFormat="1" ht="13.5"/>
    <row r="8094" customFormat="1" ht="13.5"/>
    <row r="8095" customFormat="1" ht="13.5"/>
    <row r="8096" customFormat="1" ht="13.5"/>
    <row r="8097" customFormat="1" ht="13.5"/>
    <row r="8098" customFormat="1" ht="13.5"/>
    <row r="8099" customFormat="1" ht="13.5"/>
    <row r="8100" customFormat="1" ht="13.5"/>
    <row r="8101" customFormat="1" ht="13.5"/>
    <row r="8102" customFormat="1" ht="13.5"/>
    <row r="8103" customFormat="1" ht="13.5"/>
    <row r="8104" customFormat="1" ht="13.5"/>
    <row r="8105" customFormat="1" ht="13.5"/>
    <row r="8106" customFormat="1" ht="13.5"/>
    <row r="8107" customFormat="1" ht="13.5"/>
    <row r="8108" customFormat="1" ht="13.5"/>
    <row r="8109" customFormat="1" ht="13.5"/>
    <row r="8110" customFormat="1" ht="13.5"/>
    <row r="8111" customFormat="1" ht="13.5"/>
    <row r="8112" customFormat="1" ht="13.5"/>
    <row r="8113" customFormat="1" ht="13.5"/>
    <row r="8114" customFormat="1" ht="13.5"/>
    <row r="8115" customFormat="1" ht="13.5"/>
    <row r="8116" customFormat="1" ht="13.5"/>
    <row r="8117" customFormat="1" ht="13.5"/>
    <row r="8118" customFormat="1" ht="13.5"/>
    <row r="8119" customFormat="1" ht="13.5"/>
    <row r="8120" customFormat="1" ht="13.5"/>
    <row r="8121" customFormat="1" ht="13.5"/>
    <row r="8122" customFormat="1" ht="13.5"/>
    <row r="8123" customFormat="1" ht="13.5"/>
    <row r="8124" customFormat="1" ht="13.5"/>
    <row r="8125" customFormat="1" ht="13.5"/>
    <row r="8126" customFormat="1" ht="13.5"/>
    <row r="8127" customFormat="1" ht="13.5"/>
    <row r="8128" customFormat="1" ht="13.5"/>
    <row r="8129" customFormat="1" ht="13.5"/>
    <row r="8130" customFormat="1" ht="13.5"/>
    <row r="8131" customFormat="1" ht="13.5"/>
    <row r="8132" customFormat="1" ht="13.5"/>
    <row r="8133" customFormat="1" ht="13.5"/>
    <row r="8134" customFormat="1" ht="13.5"/>
    <row r="8135" customFormat="1" ht="13.5"/>
    <row r="8136" customFormat="1" ht="13.5"/>
    <row r="8137" customFormat="1" ht="13.5"/>
    <row r="8138" customFormat="1" ht="13.5"/>
    <row r="8139" customFormat="1" ht="13.5"/>
    <row r="8140" customFormat="1" ht="13.5"/>
    <row r="8141" customFormat="1" ht="13.5"/>
    <row r="8142" customFormat="1" ht="13.5"/>
    <row r="8143" customFormat="1" ht="13.5"/>
    <row r="8144" customFormat="1" ht="13.5"/>
    <row r="8145" customFormat="1" ht="13.5"/>
    <row r="8146" customFormat="1" ht="13.5"/>
    <row r="8147" customFormat="1" ht="13.5"/>
    <row r="8148" customFormat="1" ht="13.5"/>
    <row r="8149" customFormat="1" ht="13.5"/>
    <row r="8150" customFormat="1" ht="13.5"/>
    <row r="8151" customFormat="1" ht="13.5"/>
    <row r="8152" customFormat="1" ht="13.5"/>
    <row r="8153" customFormat="1" ht="13.5"/>
    <row r="8154" customFormat="1" ht="13.5"/>
    <row r="8155" customFormat="1" ht="13.5"/>
    <row r="8156" customFormat="1" ht="13.5"/>
    <row r="8157" customFormat="1" ht="13.5"/>
    <row r="8158" customFormat="1" ht="13.5"/>
    <row r="8159" customFormat="1" ht="13.5"/>
    <row r="8160" customFormat="1" ht="13.5"/>
    <row r="8161" customFormat="1" ht="13.5"/>
    <row r="8162" customFormat="1" ht="13.5"/>
    <row r="8163" customFormat="1" ht="13.5"/>
    <row r="8164" customFormat="1" ht="13.5"/>
    <row r="8165" customFormat="1" ht="13.5"/>
    <row r="8166" customFormat="1" ht="13.5"/>
    <row r="8167" customFormat="1" ht="13.5"/>
    <row r="8168" customFormat="1" ht="13.5"/>
    <row r="8169" customFormat="1" ht="13.5"/>
    <row r="8170" customFormat="1" ht="13.5"/>
    <row r="8171" customFormat="1" ht="13.5"/>
    <row r="8172" customFormat="1" ht="13.5"/>
    <row r="8173" customFormat="1" ht="13.5"/>
    <row r="8174" customFormat="1" ht="13.5"/>
    <row r="8175" customFormat="1" ht="13.5"/>
    <row r="8176" customFormat="1" ht="13.5"/>
    <row r="8177" customFormat="1" ht="13.5"/>
    <row r="8178" customFormat="1" ht="13.5"/>
    <row r="8179" customFormat="1" ht="13.5"/>
    <row r="8180" customFormat="1" ht="13.5"/>
    <row r="8181" customFormat="1" ht="13.5"/>
    <row r="8182" customFormat="1" ht="13.5"/>
    <row r="8183" customFormat="1" ht="13.5"/>
    <row r="8184" customFormat="1" ht="13.5"/>
    <row r="8185" customFormat="1" ht="13.5"/>
    <row r="8186" customFormat="1" ht="13.5"/>
    <row r="8187" customFormat="1" ht="13.5"/>
    <row r="8188" customFormat="1" ht="13.5"/>
    <row r="8189" customFormat="1" ht="13.5"/>
    <row r="8190" customFormat="1" ht="13.5"/>
    <row r="8191" customFormat="1" ht="13.5"/>
    <row r="8192" customFormat="1" ht="13.5"/>
    <row r="8193" customFormat="1" ht="13.5"/>
    <row r="8194" customFormat="1" ht="13.5"/>
    <row r="8195" customFormat="1" ht="13.5"/>
    <row r="8196" customFormat="1" ht="13.5"/>
    <row r="8197" customFormat="1" ht="13.5"/>
    <row r="8198" customFormat="1" ht="13.5"/>
    <row r="8199" customFormat="1" ht="13.5"/>
    <row r="8200" customFormat="1" ht="13.5"/>
    <row r="8201" customFormat="1" ht="13.5"/>
    <row r="8202" customFormat="1" ht="13.5"/>
    <row r="8203" customFormat="1" ht="13.5"/>
    <row r="8204" customFormat="1" ht="13.5"/>
    <row r="8205" customFormat="1" ht="13.5"/>
    <row r="8206" customFormat="1" ht="13.5"/>
    <row r="8207" customFormat="1" ht="13.5"/>
    <row r="8208" customFormat="1" ht="13.5"/>
    <row r="8209" customFormat="1" ht="13.5"/>
    <row r="8210" customFormat="1" ht="13.5"/>
    <row r="8211" customFormat="1" ht="13.5"/>
    <row r="8212" customFormat="1" ht="13.5"/>
    <row r="8213" customFormat="1" ht="13.5"/>
    <row r="8214" customFormat="1" ht="13.5"/>
    <row r="8215" customFormat="1" ht="13.5"/>
    <row r="8216" customFormat="1" ht="13.5"/>
    <row r="8217" customFormat="1" ht="13.5"/>
    <row r="8218" customFormat="1" ht="13.5"/>
    <row r="8219" customFormat="1" ht="13.5"/>
    <row r="8220" customFormat="1" ht="13.5"/>
    <row r="8221" customFormat="1" ht="13.5"/>
    <row r="8222" customFormat="1" ht="13.5"/>
    <row r="8223" customFormat="1" ht="13.5"/>
    <row r="8224" customFormat="1" ht="13.5"/>
    <row r="8225" customFormat="1" ht="13.5"/>
    <row r="8226" customFormat="1" ht="13.5"/>
    <row r="8227" customFormat="1" ht="13.5"/>
    <row r="8228" customFormat="1" ht="13.5"/>
    <row r="8229" customFormat="1" ht="13.5"/>
    <row r="8230" customFormat="1" ht="13.5"/>
    <row r="8231" customFormat="1" ht="13.5"/>
    <row r="8232" customFormat="1" ht="13.5"/>
    <row r="8233" customFormat="1" ht="13.5"/>
    <row r="8234" customFormat="1" ht="13.5"/>
    <row r="8235" customFormat="1" ht="13.5"/>
    <row r="8236" customFormat="1" ht="13.5"/>
    <row r="8237" customFormat="1" ht="13.5"/>
    <row r="8238" customFormat="1" ht="13.5"/>
    <row r="8239" customFormat="1" ht="13.5"/>
    <row r="8240" customFormat="1" ht="13.5"/>
    <row r="8241" customFormat="1" ht="13.5"/>
    <row r="8242" customFormat="1" ht="13.5"/>
    <row r="8243" customFormat="1" ht="13.5"/>
    <row r="8244" customFormat="1" ht="13.5"/>
    <row r="8245" customFormat="1" ht="13.5"/>
    <row r="8246" customFormat="1" ht="13.5"/>
    <row r="8247" customFormat="1" ht="13.5"/>
    <row r="8248" customFormat="1" ht="13.5"/>
    <row r="8249" customFormat="1" ht="13.5"/>
    <row r="8250" customFormat="1" ht="13.5"/>
    <row r="8251" customFormat="1" ht="13.5"/>
    <row r="8252" customFormat="1" ht="13.5"/>
    <row r="8253" customFormat="1" ht="13.5"/>
    <row r="8254" customFormat="1" ht="13.5"/>
    <row r="8255" customFormat="1" ht="13.5"/>
    <row r="8256" customFormat="1" ht="13.5"/>
    <row r="8257" customFormat="1" ht="13.5"/>
    <row r="8258" customFormat="1" ht="13.5"/>
    <row r="8259" customFormat="1" ht="13.5"/>
    <row r="8260" customFormat="1" ht="13.5"/>
    <row r="8261" customFormat="1" ht="13.5"/>
    <row r="8262" customFormat="1" ht="13.5"/>
    <row r="8263" customFormat="1" ht="13.5"/>
    <row r="8264" customFormat="1" ht="13.5"/>
    <row r="8265" customFormat="1" ht="13.5"/>
    <row r="8266" customFormat="1" ht="13.5"/>
    <row r="8267" customFormat="1" ht="13.5"/>
    <row r="8268" customFormat="1" ht="13.5"/>
    <row r="8269" customFormat="1" ht="13.5"/>
    <row r="8270" customFormat="1" ht="13.5"/>
    <row r="8271" customFormat="1" ht="13.5"/>
    <row r="8272" customFormat="1" ht="13.5"/>
    <row r="8273" customFormat="1" ht="13.5"/>
    <row r="8274" customFormat="1" ht="13.5"/>
    <row r="8275" customFormat="1" ht="13.5"/>
    <row r="8276" customFormat="1" ht="13.5"/>
    <row r="8277" customFormat="1" ht="13.5"/>
    <row r="8278" customFormat="1" ht="13.5"/>
    <row r="8279" customFormat="1" ht="13.5"/>
    <row r="8280" customFormat="1" ht="13.5"/>
    <row r="8281" customFormat="1" ht="13.5"/>
    <row r="8282" customFormat="1" ht="13.5"/>
    <row r="8283" customFormat="1" ht="13.5"/>
    <row r="8284" customFormat="1" ht="13.5"/>
    <row r="8285" customFormat="1" ht="13.5"/>
    <row r="8286" customFormat="1" ht="13.5"/>
    <row r="8287" customFormat="1" ht="13.5"/>
    <row r="8288" customFormat="1" ht="13.5"/>
    <row r="8289" customFormat="1" ht="13.5"/>
    <row r="8290" customFormat="1" ht="13.5"/>
    <row r="8291" customFormat="1" ht="13.5"/>
    <row r="8292" customFormat="1" ht="13.5"/>
    <row r="8293" customFormat="1" ht="13.5"/>
    <row r="8294" customFormat="1" ht="13.5"/>
    <row r="8295" customFormat="1" ht="13.5"/>
    <row r="8296" customFormat="1" ht="13.5"/>
    <row r="8297" customFormat="1" ht="13.5"/>
    <row r="8298" customFormat="1" ht="13.5"/>
    <row r="8299" customFormat="1" ht="13.5"/>
    <row r="8300" customFormat="1" ht="13.5"/>
    <row r="8301" customFormat="1" ht="13.5"/>
    <row r="8302" customFormat="1" ht="13.5"/>
    <row r="8303" customFormat="1" ht="13.5"/>
    <row r="8304" customFormat="1" ht="13.5"/>
    <row r="8305" customFormat="1" ht="13.5"/>
    <row r="8306" customFormat="1" ht="13.5"/>
    <row r="8307" customFormat="1" ht="13.5"/>
    <row r="8308" customFormat="1" ht="13.5"/>
    <row r="8309" customFormat="1" ht="13.5"/>
    <row r="8310" customFormat="1" ht="13.5"/>
    <row r="8311" customFormat="1" ht="13.5"/>
    <row r="8312" customFormat="1" ht="13.5"/>
    <row r="8313" customFormat="1" ht="13.5"/>
    <row r="8314" customFormat="1" ht="13.5"/>
    <row r="8315" customFormat="1" ht="13.5"/>
    <row r="8316" customFormat="1" ht="13.5"/>
    <row r="8317" customFormat="1" ht="13.5"/>
    <row r="8318" customFormat="1" ht="13.5"/>
    <row r="8319" customFormat="1" ht="13.5"/>
    <row r="8320" customFormat="1" ht="13.5"/>
    <row r="8321" customFormat="1" ht="13.5"/>
    <row r="8322" customFormat="1" ht="13.5"/>
    <row r="8323" customFormat="1" ht="13.5"/>
    <row r="8324" customFormat="1" ht="13.5"/>
    <row r="8325" customFormat="1" ht="13.5"/>
    <row r="8326" customFormat="1" ht="13.5"/>
    <row r="8327" customFormat="1" ht="13.5"/>
    <row r="8328" customFormat="1" ht="13.5"/>
    <row r="8329" customFormat="1" ht="13.5"/>
    <row r="8330" customFormat="1" ht="13.5"/>
    <row r="8331" customFormat="1" ht="13.5"/>
    <row r="8332" customFormat="1" ht="13.5"/>
    <row r="8333" customFormat="1" ht="13.5"/>
    <row r="8334" customFormat="1" ht="13.5"/>
    <row r="8335" customFormat="1" ht="13.5"/>
    <row r="8336" customFormat="1" ht="13.5"/>
    <row r="8337" customFormat="1" ht="13.5"/>
    <row r="8338" customFormat="1" ht="13.5"/>
    <row r="8339" customFormat="1" ht="13.5"/>
    <row r="8340" customFormat="1" ht="13.5"/>
    <row r="8341" customFormat="1" ht="13.5"/>
    <row r="8342" customFormat="1" ht="13.5"/>
    <row r="8343" customFormat="1" ht="13.5"/>
    <row r="8344" customFormat="1" ht="13.5"/>
    <row r="8345" customFormat="1" ht="13.5"/>
    <row r="8346" customFormat="1" ht="13.5"/>
    <row r="8347" customFormat="1" ht="13.5"/>
    <row r="8348" customFormat="1" ht="13.5"/>
    <row r="8349" customFormat="1" ht="13.5"/>
    <row r="8350" customFormat="1" ht="13.5"/>
    <row r="8351" customFormat="1" ht="13.5"/>
    <row r="8352" customFormat="1" ht="13.5"/>
    <row r="8353" customFormat="1" ht="13.5"/>
    <row r="8354" customFormat="1" ht="13.5"/>
    <row r="8355" customFormat="1" ht="13.5"/>
    <row r="8356" customFormat="1" ht="13.5"/>
    <row r="8357" customFormat="1" ht="13.5"/>
    <row r="8358" customFormat="1" ht="13.5"/>
    <row r="8359" customFormat="1" ht="13.5"/>
    <row r="8360" customFormat="1" ht="13.5"/>
    <row r="8361" customFormat="1" ht="13.5"/>
    <row r="8362" customFormat="1" ht="13.5"/>
    <row r="8363" customFormat="1" ht="13.5"/>
    <row r="8364" customFormat="1" ht="13.5"/>
    <row r="8365" customFormat="1" ht="13.5"/>
    <row r="8366" customFormat="1" ht="13.5"/>
    <row r="8367" customFormat="1" ht="13.5"/>
    <row r="8368" customFormat="1" ht="13.5"/>
    <row r="8369" customFormat="1" ht="13.5"/>
    <row r="8370" customFormat="1" ht="13.5"/>
    <row r="8371" customFormat="1" ht="13.5"/>
    <row r="8372" customFormat="1" ht="13.5"/>
    <row r="8373" customFormat="1" ht="13.5"/>
    <row r="8374" customFormat="1" ht="13.5"/>
    <row r="8375" customFormat="1" ht="13.5"/>
    <row r="8376" customFormat="1" ht="13.5"/>
    <row r="8377" customFormat="1" ht="13.5"/>
    <row r="8378" customFormat="1" ht="13.5"/>
    <row r="8379" customFormat="1" ht="13.5"/>
    <row r="8380" customFormat="1" ht="13.5"/>
    <row r="8381" customFormat="1" ht="13.5"/>
    <row r="8382" customFormat="1" ht="13.5"/>
    <row r="8383" customFormat="1" ht="13.5"/>
    <row r="8384" customFormat="1" ht="13.5"/>
    <row r="8385" customFormat="1" ht="13.5"/>
    <row r="8386" customFormat="1" ht="13.5"/>
    <row r="8387" customFormat="1" ht="13.5"/>
    <row r="8388" customFormat="1" ht="13.5"/>
    <row r="8389" customFormat="1" ht="13.5"/>
    <row r="8390" customFormat="1" ht="13.5"/>
    <row r="8391" customFormat="1" ht="13.5"/>
    <row r="8392" customFormat="1" ht="13.5"/>
    <row r="8393" customFormat="1" ht="13.5"/>
    <row r="8394" customFormat="1" ht="13.5"/>
    <row r="8395" customFormat="1" ht="13.5"/>
    <row r="8396" customFormat="1" ht="13.5"/>
    <row r="8397" customFormat="1" ht="13.5"/>
    <row r="8398" customFormat="1" ht="13.5"/>
    <row r="8399" customFormat="1" ht="13.5"/>
    <row r="8400" customFormat="1" ht="13.5"/>
    <row r="8401" customFormat="1" ht="13.5"/>
    <row r="8402" customFormat="1" ht="13.5"/>
    <row r="8403" customFormat="1" ht="13.5"/>
    <row r="8404" customFormat="1" ht="13.5"/>
    <row r="8405" customFormat="1" ht="13.5"/>
    <row r="8406" customFormat="1" ht="13.5"/>
    <row r="8407" customFormat="1" ht="13.5"/>
    <row r="8408" customFormat="1" ht="13.5"/>
    <row r="8409" customFormat="1" ht="13.5"/>
    <row r="8410" customFormat="1" ht="13.5"/>
    <row r="8411" customFormat="1" ht="13.5"/>
    <row r="8412" customFormat="1" ht="13.5"/>
    <row r="8413" customFormat="1" ht="13.5"/>
    <row r="8414" customFormat="1" ht="13.5"/>
    <row r="8415" customFormat="1" ht="13.5"/>
    <row r="8416" customFormat="1" ht="13.5"/>
    <row r="8417" customFormat="1" ht="13.5"/>
    <row r="8418" customFormat="1" ht="13.5"/>
    <row r="8419" customFormat="1" ht="13.5"/>
    <row r="8420" customFormat="1" ht="13.5"/>
    <row r="8421" customFormat="1" ht="13.5"/>
    <row r="8422" customFormat="1" ht="13.5"/>
    <row r="8423" customFormat="1" ht="13.5"/>
    <row r="8424" customFormat="1" ht="13.5"/>
    <row r="8425" customFormat="1" ht="13.5"/>
    <row r="8426" customFormat="1" ht="13.5"/>
    <row r="8427" customFormat="1" ht="13.5"/>
    <row r="8428" customFormat="1" ht="13.5"/>
    <row r="8429" customFormat="1" ht="13.5"/>
    <row r="8430" customFormat="1" ht="13.5"/>
    <row r="8431" customFormat="1" ht="13.5"/>
    <row r="8432" customFormat="1" ht="13.5"/>
    <row r="8433" customFormat="1" ht="13.5"/>
    <row r="8434" customFormat="1" ht="13.5"/>
    <row r="8435" customFormat="1" ht="13.5"/>
    <row r="8436" customFormat="1" ht="13.5"/>
    <row r="8437" customFormat="1" ht="13.5"/>
    <row r="8438" customFormat="1" ht="13.5"/>
    <row r="8439" customFormat="1" ht="13.5"/>
    <row r="8440" customFormat="1" ht="13.5"/>
    <row r="8441" customFormat="1" ht="13.5"/>
    <row r="8442" customFormat="1" ht="13.5"/>
    <row r="8443" customFormat="1" ht="13.5"/>
    <row r="8444" customFormat="1" ht="13.5"/>
    <row r="8445" customFormat="1" ht="13.5"/>
    <row r="8446" customFormat="1" ht="13.5"/>
    <row r="8447" customFormat="1" ht="13.5"/>
    <row r="8448" customFormat="1" ht="13.5"/>
    <row r="8449" customFormat="1" ht="13.5"/>
    <row r="8450" customFormat="1" ht="13.5"/>
    <row r="8451" customFormat="1" ht="13.5"/>
    <row r="8452" customFormat="1" ht="13.5"/>
    <row r="8453" customFormat="1" ht="13.5"/>
    <row r="8454" customFormat="1" ht="13.5"/>
    <row r="8455" customFormat="1" ht="13.5"/>
    <row r="8456" customFormat="1" ht="13.5"/>
    <row r="8457" customFormat="1" ht="13.5"/>
    <row r="8458" customFormat="1" ht="13.5"/>
    <row r="8459" customFormat="1" ht="13.5"/>
    <row r="8460" customFormat="1" ht="13.5"/>
    <row r="8461" customFormat="1" ht="13.5"/>
    <row r="8462" customFormat="1" ht="13.5"/>
    <row r="8463" customFormat="1" ht="13.5"/>
    <row r="8464" customFormat="1" ht="13.5"/>
    <row r="8465" customFormat="1" ht="13.5"/>
    <row r="8466" customFormat="1" ht="13.5"/>
    <row r="8467" customFormat="1" ht="13.5"/>
    <row r="8468" customFormat="1" ht="13.5"/>
    <row r="8469" customFormat="1" ht="13.5"/>
    <row r="8470" customFormat="1" ht="13.5"/>
    <row r="8471" customFormat="1" ht="13.5"/>
    <row r="8472" customFormat="1" ht="13.5"/>
    <row r="8473" customFormat="1" ht="13.5"/>
    <row r="8474" customFormat="1" ht="13.5"/>
    <row r="8475" customFormat="1" ht="13.5"/>
    <row r="8476" customFormat="1" ht="13.5"/>
    <row r="8477" customFormat="1" ht="13.5"/>
    <row r="8478" customFormat="1" ht="13.5"/>
    <row r="8479" customFormat="1" ht="13.5"/>
    <row r="8480" customFormat="1" ht="13.5"/>
    <row r="8481" customFormat="1" ht="13.5"/>
    <row r="8482" customFormat="1" ht="13.5"/>
    <row r="8483" customFormat="1" ht="13.5"/>
    <row r="8484" customFormat="1" ht="13.5"/>
    <row r="8485" customFormat="1" ht="13.5"/>
    <row r="8486" customFormat="1" ht="13.5"/>
    <row r="8487" customFormat="1" ht="13.5"/>
    <row r="8488" customFormat="1" ht="13.5"/>
    <row r="8489" customFormat="1" ht="13.5"/>
    <row r="8490" customFormat="1" ht="13.5"/>
    <row r="8491" customFormat="1" ht="13.5"/>
    <row r="8492" customFormat="1" ht="13.5"/>
    <row r="8493" customFormat="1" ht="13.5"/>
    <row r="8494" customFormat="1" ht="13.5"/>
    <row r="8495" customFormat="1" ht="13.5"/>
    <row r="8496" customFormat="1" ht="13.5"/>
    <row r="8497" customFormat="1" ht="13.5"/>
    <row r="8498" customFormat="1" ht="13.5"/>
    <row r="8499" customFormat="1" ht="13.5"/>
    <row r="8500" customFormat="1" ht="13.5"/>
    <row r="8501" customFormat="1" ht="13.5"/>
    <row r="8502" customFormat="1" ht="13.5"/>
    <row r="8503" customFormat="1" ht="13.5"/>
    <row r="8504" customFormat="1" ht="13.5"/>
    <row r="8505" customFormat="1" ht="13.5"/>
    <row r="8506" customFormat="1" ht="13.5"/>
    <row r="8507" customFormat="1" ht="13.5"/>
    <row r="8508" customFormat="1" ht="13.5"/>
    <row r="8509" customFormat="1" ht="13.5"/>
    <row r="8510" customFormat="1" ht="13.5"/>
    <row r="8511" customFormat="1" ht="13.5"/>
    <row r="8512" customFormat="1" ht="13.5"/>
    <row r="8513" customFormat="1" ht="13.5"/>
    <row r="8514" customFormat="1" ht="13.5"/>
    <row r="8515" customFormat="1" ht="13.5"/>
    <row r="8516" customFormat="1" ht="13.5"/>
    <row r="8517" customFormat="1" ht="13.5"/>
    <row r="8518" customFormat="1" ht="13.5"/>
    <row r="8519" customFormat="1" ht="13.5"/>
    <row r="8520" customFormat="1" ht="13.5"/>
    <row r="8521" customFormat="1" ht="13.5"/>
    <row r="8522" customFormat="1" ht="13.5"/>
    <row r="8523" customFormat="1" ht="13.5"/>
    <row r="8524" customFormat="1" ht="13.5"/>
    <row r="8525" customFormat="1" ht="13.5"/>
    <row r="8526" customFormat="1" ht="13.5"/>
    <row r="8527" customFormat="1" ht="13.5"/>
    <row r="8528" customFormat="1" ht="13.5"/>
    <row r="8529" customFormat="1" ht="13.5"/>
    <row r="8530" customFormat="1" ht="13.5"/>
    <row r="8531" customFormat="1" ht="13.5"/>
    <row r="8532" customFormat="1" ht="13.5"/>
    <row r="8533" customFormat="1" ht="13.5"/>
    <row r="8534" customFormat="1" ht="13.5"/>
    <row r="8535" customFormat="1" ht="13.5"/>
    <row r="8536" customFormat="1" ht="13.5"/>
    <row r="8537" customFormat="1" ht="13.5"/>
    <row r="8538" customFormat="1" ht="13.5"/>
    <row r="8539" customFormat="1" ht="13.5"/>
    <row r="8540" customFormat="1" ht="13.5"/>
    <row r="8541" customFormat="1" ht="13.5"/>
    <row r="8542" customFormat="1" ht="13.5"/>
    <row r="8543" customFormat="1" ht="13.5"/>
    <row r="8544" customFormat="1" ht="13.5"/>
    <row r="8545" customFormat="1" ht="13.5"/>
    <row r="8546" customFormat="1" ht="13.5"/>
    <row r="8547" customFormat="1" ht="13.5"/>
    <row r="8548" customFormat="1" ht="13.5"/>
    <row r="8549" customFormat="1" ht="13.5"/>
    <row r="8550" customFormat="1" ht="13.5"/>
    <row r="8551" customFormat="1" ht="13.5"/>
    <row r="8552" customFormat="1" ht="13.5"/>
    <row r="8553" customFormat="1" ht="13.5"/>
    <row r="8554" customFormat="1" ht="13.5"/>
    <row r="8555" customFormat="1" ht="13.5"/>
    <row r="8556" customFormat="1" ht="13.5"/>
    <row r="8557" customFormat="1" ht="13.5"/>
    <row r="8558" customFormat="1" ht="13.5"/>
    <row r="8559" customFormat="1" ht="13.5"/>
    <row r="8560" customFormat="1" ht="13.5"/>
    <row r="8561" customFormat="1" ht="13.5"/>
    <row r="8562" customFormat="1" ht="13.5"/>
    <row r="8563" customFormat="1" ht="13.5"/>
    <row r="8564" customFormat="1" ht="13.5"/>
    <row r="8565" customFormat="1" ht="13.5"/>
    <row r="8566" customFormat="1" ht="13.5"/>
    <row r="8567" customFormat="1" ht="13.5"/>
    <row r="8568" customFormat="1" ht="13.5"/>
    <row r="8569" customFormat="1" ht="13.5"/>
    <row r="8570" customFormat="1" ht="13.5"/>
    <row r="8571" customFormat="1" ht="13.5"/>
    <row r="8572" customFormat="1" ht="13.5"/>
    <row r="8573" customFormat="1" ht="13.5"/>
    <row r="8574" customFormat="1" ht="13.5"/>
    <row r="8575" customFormat="1" ht="13.5"/>
    <row r="8576" customFormat="1" ht="13.5"/>
    <row r="8577" customFormat="1" ht="13.5"/>
    <row r="8578" customFormat="1" ht="13.5"/>
    <row r="8579" customFormat="1" ht="13.5"/>
    <row r="8580" customFormat="1" ht="13.5"/>
    <row r="8581" customFormat="1" ht="13.5"/>
    <row r="8582" customFormat="1" ht="13.5"/>
    <row r="8583" customFormat="1" ht="13.5"/>
    <row r="8584" customFormat="1" ht="13.5"/>
    <row r="8585" customFormat="1" ht="13.5"/>
    <row r="8586" customFormat="1" ht="13.5"/>
    <row r="8587" customFormat="1" ht="13.5"/>
    <row r="8588" customFormat="1" ht="13.5"/>
    <row r="8589" customFormat="1" ht="13.5"/>
    <row r="8590" customFormat="1" ht="13.5"/>
    <row r="8591" customFormat="1" ht="13.5"/>
    <row r="8592" customFormat="1" ht="13.5"/>
    <row r="8593" customFormat="1" ht="13.5"/>
    <row r="8594" customFormat="1" ht="13.5"/>
    <row r="8595" customFormat="1" ht="13.5"/>
    <row r="8596" customFormat="1" ht="13.5"/>
    <row r="8597" customFormat="1" ht="13.5"/>
    <row r="8598" customFormat="1" ht="13.5"/>
    <row r="8599" customFormat="1" ht="13.5"/>
    <row r="8600" customFormat="1" ht="13.5"/>
    <row r="8601" customFormat="1" ht="13.5"/>
    <row r="8602" customFormat="1" ht="13.5"/>
    <row r="8603" customFormat="1" ht="13.5"/>
    <row r="8604" customFormat="1" ht="13.5"/>
    <row r="8605" customFormat="1" ht="13.5"/>
    <row r="8606" customFormat="1" ht="13.5"/>
    <row r="8607" customFormat="1" ht="13.5"/>
    <row r="8608" customFormat="1" ht="13.5"/>
    <row r="8609" customFormat="1" ht="13.5"/>
    <row r="8610" customFormat="1" ht="13.5"/>
    <row r="8611" customFormat="1" ht="13.5"/>
    <row r="8612" customFormat="1" ht="13.5"/>
    <row r="8613" customFormat="1" ht="13.5"/>
    <row r="8614" customFormat="1" ht="13.5"/>
    <row r="8615" customFormat="1" ht="13.5"/>
    <row r="8616" customFormat="1" ht="13.5"/>
    <row r="8617" customFormat="1" ht="13.5"/>
    <row r="8618" customFormat="1" ht="13.5"/>
    <row r="8619" customFormat="1" ht="13.5"/>
    <row r="8620" customFormat="1" ht="13.5"/>
    <row r="8621" customFormat="1" ht="13.5"/>
    <row r="8622" customFormat="1" ht="13.5"/>
    <row r="8623" customFormat="1" ht="13.5"/>
    <row r="8624" customFormat="1" ht="13.5"/>
    <row r="8625" customFormat="1" ht="13.5"/>
    <row r="8626" customFormat="1" ht="13.5"/>
    <row r="8627" customFormat="1" ht="13.5"/>
    <row r="8628" customFormat="1" ht="13.5"/>
    <row r="8629" customFormat="1" ht="13.5"/>
    <row r="8630" customFormat="1" ht="13.5"/>
    <row r="8631" customFormat="1" ht="13.5"/>
    <row r="8632" customFormat="1" ht="13.5"/>
    <row r="8633" customFormat="1" ht="13.5"/>
    <row r="8634" customFormat="1" ht="13.5"/>
    <row r="8635" customFormat="1" ht="13.5"/>
    <row r="8636" customFormat="1" ht="13.5"/>
    <row r="8637" customFormat="1" ht="13.5"/>
    <row r="8638" customFormat="1" ht="13.5"/>
    <row r="8639" customFormat="1" ht="13.5"/>
    <row r="8640" customFormat="1" ht="13.5"/>
    <row r="8641" customFormat="1" ht="13.5"/>
    <row r="8642" customFormat="1" ht="13.5"/>
    <row r="8643" customFormat="1" ht="13.5"/>
    <row r="8644" customFormat="1" ht="13.5"/>
    <row r="8645" customFormat="1" ht="13.5"/>
    <row r="8646" customFormat="1" ht="13.5"/>
    <row r="8647" customFormat="1" ht="13.5"/>
    <row r="8648" customFormat="1" ht="13.5"/>
    <row r="8649" customFormat="1" ht="13.5"/>
    <row r="8650" customFormat="1" ht="13.5"/>
    <row r="8651" customFormat="1" ht="13.5"/>
    <row r="8652" customFormat="1" ht="13.5"/>
    <row r="8653" customFormat="1" ht="13.5"/>
    <row r="8654" customFormat="1" ht="13.5"/>
    <row r="8655" customFormat="1" ht="13.5"/>
    <row r="8656" customFormat="1" ht="13.5"/>
    <row r="8657" customFormat="1" ht="13.5"/>
    <row r="8658" customFormat="1" ht="13.5"/>
    <row r="8659" customFormat="1" ht="13.5"/>
    <row r="8660" customFormat="1" ht="13.5"/>
    <row r="8661" customFormat="1" ht="13.5"/>
    <row r="8662" customFormat="1" ht="13.5"/>
    <row r="8663" customFormat="1" ht="13.5"/>
    <row r="8664" customFormat="1" ht="13.5"/>
    <row r="8665" customFormat="1" ht="13.5"/>
    <row r="8666" customFormat="1" ht="13.5"/>
    <row r="8667" customFormat="1" ht="13.5"/>
    <row r="8668" customFormat="1" ht="13.5"/>
    <row r="8669" customFormat="1" ht="13.5"/>
    <row r="8670" customFormat="1" ht="13.5"/>
    <row r="8671" customFormat="1" ht="13.5"/>
    <row r="8672" customFormat="1" ht="13.5"/>
    <row r="8673" customFormat="1" ht="13.5"/>
    <row r="8674" customFormat="1" ht="13.5"/>
    <row r="8675" customFormat="1" ht="13.5"/>
    <row r="8676" customFormat="1" ht="13.5"/>
    <row r="8677" customFormat="1" ht="13.5"/>
    <row r="8678" customFormat="1" ht="13.5"/>
    <row r="8679" customFormat="1" ht="13.5"/>
    <row r="8680" customFormat="1" ht="13.5"/>
    <row r="8681" customFormat="1" ht="13.5"/>
    <row r="8682" customFormat="1" ht="13.5"/>
    <row r="8683" customFormat="1" ht="13.5"/>
    <row r="8684" customFormat="1" ht="13.5"/>
    <row r="8685" customFormat="1" ht="13.5"/>
    <row r="8686" customFormat="1" ht="13.5"/>
    <row r="8687" customFormat="1" ht="13.5"/>
    <row r="8688" customFormat="1" ht="13.5"/>
    <row r="8689" customFormat="1" ht="13.5"/>
    <row r="8690" customFormat="1" ht="13.5"/>
    <row r="8691" customFormat="1" ht="13.5"/>
    <row r="8692" customFormat="1" ht="13.5"/>
    <row r="8693" customFormat="1" ht="13.5"/>
    <row r="8694" customFormat="1" ht="13.5"/>
    <row r="8695" customFormat="1" ht="13.5"/>
    <row r="8696" customFormat="1" ht="13.5"/>
    <row r="8697" customFormat="1" ht="13.5"/>
    <row r="8698" customFormat="1" ht="13.5"/>
    <row r="8699" customFormat="1" ht="13.5"/>
    <row r="8700" customFormat="1" ht="13.5"/>
    <row r="8701" customFormat="1" ht="13.5"/>
    <row r="8702" customFormat="1" ht="13.5"/>
    <row r="8703" customFormat="1" ht="13.5"/>
    <row r="8704" customFormat="1" ht="13.5"/>
    <row r="8705" customFormat="1" ht="13.5"/>
    <row r="8706" customFormat="1" ht="13.5"/>
    <row r="8707" customFormat="1" ht="13.5"/>
    <row r="8708" customFormat="1" ht="13.5"/>
    <row r="8709" customFormat="1" ht="13.5"/>
    <row r="8710" customFormat="1" ht="13.5"/>
    <row r="8711" customFormat="1" ht="13.5"/>
    <row r="8712" customFormat="1" ht="13.5"/>
    <row r="8713" customFormat="1" ht="13.5"/>
    <row r="8714" customFormat="1" ht="13.5"/>
    <row r="8715" customFormat="1" ht="13.5"/>
    <row r="8716" customFormat="1" ht="13.5"/>
    <row r="8717" customFormat="1" ht="13.5"/>
    <row r="8718" customFormat="1" ht="13.5"/>
    <row r="8719" customFormat="1" ht="13.5"/>
    <row r="8720" customFormat="1" ht="13.5"/>
    <row r="8721" customFormat="1" ht="13.5"/>
    <row r="8722" customFormat="1" ht="13.5"/>
    <row r="8723" customFormat="1" ht="13.5"/>
    <row r="8724" customFormat="1" ht="13.5"/>
    <row r="8725" customFormat="1" ht="13.5"/>
    <row r="8726" customFormat="1" ht="13.5"/>
    <row r="8727" customFormat="1" ht="13.5"/>
    <row r="8728" customFormat="1" ht="13.5"/>
    <row r="8729" customFormat="1" ht="13.5"/>
    <row r="8730" customFormat="1" ht="13.5"/>
    <row r="8731" customFormat="1" ht="13.5"/>
    <row r="8732" customFormat="1" ht="13.5"/>
    <row r="8733" customFormat="1" ht="13.5"/>
    <row r="8734" customFormat="1" ht="13.5"/>
    <row r="8735" customFormat="1" ht="13.5"/>
    <row r="8736" customFormat="1" ht="13.5"/>
    <row r="8737" customFormat="1" ht="13.5"/>
    <row r="8738" customFormat="1" ht="13.5"/>
    <row r="8739" customFormat="1" ht="13.5"/>
    <row r="8740" customFormat="1" ht="13.5"/>
    <row r="8741" customFormat="1" ht="13.5"/>
    <row r="8742" customFormat="1" ht="13.5"/>
    <row r="8743" customFormat="1" ht="13.5"/>
    <row r="8744" customFormat="1" ht="13.5"/>
    <row r="8745" customFormat="1" ht="13.5"/>
    <row r="8746" customFormat="1" ht="13.5"/>
    <row r="8747" customFormat="1" ht="13.5"/>
    <row r="8748" customFormat="1" ht="13.5"/>
    <row r="8749" customFormat="1" ht="13.5"/>
    <row r="8750" customFormat="1" ht="13.5"/>
    <row r="8751" customFormat="1" ht="13.5"/>
    <row r="8752" customFormat="1" ht="13.5"/>
    <row r="8753" customFormat="1" ht="13.5"/>
    <row r="8754" customFormat="1" ht="13.5"/>
    <row r="8755" customFormat="1" ht="13.5"/>
    <row r="8756" customFormat="1" ht="13.5"/>
    <row r="8757" customFormat="1" ht="13.5"/>
    <row r="8758" customFormat="1" ht="13.5"/>
    <row r="8759" customFormat="1" ht="13.5"/>
    <row r="8760" customFormat="1" ht="13.5"/>
    <row r="8761" customFormat="1" ht="13.5"/>
    <row r="8762" customFormat="1" ht="13.5"/>
    <row r="8763" customFormat="1" ht="13.5"/>
    <row r="8764" customFormat="1" ht="13.5"/>
    <row r="8765" customFormat="1" ht="13.5"/>
    <row r="8766" customFormat="1" ht="13.5"/>
    <row r="8767" customFormat="1" ht="13.5"/>
    <row r="8768" customFormat="1" ht="13.5"/>
    <row r="8769" customFormat="1" ht="13.5"/>
    <row r="8770" customFormat="1" ht="13.5"/>
    <row r="8771" customFormat="1" ht="13.5"/>
    <row r="8772" customFormat="1" ht="13.5"/>
    <row r="8773" customFormat="1" ht="13.5"/>
    <row r="8774" customFormat="1" ht="13.5"/>
    <row r="8775" customFormat="1" ht="13.5"/>
    <row r="8776" customFormat="1" ht="13.5"/>
    <row r="8777" customFormat="1" ht="13.5"/>
    <row r="8778" customFormat="1" ht="13.5"/>
    <row r="8779" customFormat="1" ht="13.5"/>
    <row r="8780" customFormat="1" ht="13.5"/>
    <row r="8781" customFormat="1" ht="13.5"/>
    <row r="8782" customFormat="1" ht="13.5"/>
    <row r="8783" customFormat="1" ht="13.5"/>
    <row r="8784" customFormat="1" ht="13.5"/>
    <row r="8785" customFormat="1" ht="13.5"/>
    <row r="8786" customFormat="1" ht="13.5"/>
    <row r="8787" customFormat="1" ht="13.5"/>
    <row r="8788" customFormat="1" ht="13.5"/>
    <row r="8789" customFormat="1" ht="13.5"/>
    <row r="8790" customFormat="1" ht="13.5"/>
    <row r="8791" customFormat="1" ht="13.5"/>
    <row r="8792" customFormat="1" ht="13.5"/>
    <row r="8793" customFormat="1" ht="13.5"/>
    <row r="8794" customFormat="1" ht="13.5"/>
    <row r="8795" customFormat="1" ht="13.5"/>
    <row r="8796" customFormat="1" ht="13.5"/>
    <row r="8797" customFormat="1" ht="13.5"/>
    <row r="8798" customFormat="1" ht="13.5"/>
    <row r="8799" customFormat="1" ht="13.5"/>
    <row r="8800" customFormat="1" ht="13.5"/>
    <row r="8801" customFormat="1" ht="13.5"/>
    <row r="8802" customFormat="1" ht="13.5"/>
    <row r="8803" customFormat="1" ht="13.5"/>
    <row r="8804" customFormat="1" ht="13.5"/>
    <row r="8805" customFormat="1" ht="13.5"/>
    <row r="8806" customFormat="1" ht="13.5"/>
    <row r="8807" customFormat="1" ht="13.5"/>
    <row r="8808" customFormat="1" ht="13.5"/>
    <row r="8809" customFormat="1" ht="13.5"/>
    <row r="8810" customFormat="1" ht="13.5"/>
    <row r="8811" customFormat="1" ht="13.5"/>
    <row r="8812" customFormat="1" ht="13.5"/>
    <row r="8813" customFormat="1" ht="13.5"/>
    <row r="8814" customFormat="1" ht="13.5"/>
    <row r="8815" customFormat="1" ht="13.5"/>
    <row r="8816" customFormat="1" ht="13.5"/>
    <row r="8817" customFormat="1" ht="13.5"/>
    <row r="8818" customFormat="1" ht="13.5"/>
    <row r="8819" customFormat="1" ht="13.5"/>
    <row r="8820" customFormat="1" ht="13.5"/>
    <row r="8821" customFormat="1" ht="13.5"/>
    <row r="8822" customFormat="1" ht="13.5"/>
    <row r="8823" customFormat="1" ht="13.5"/>
    <row r="8824" customFormat="1" ht="13.5"/>
    <row r="8825" customFormat="1" ht="13.5"/>
    <row r="8826" customFormat="1" ht="13.5"/>
    <row r="8827" customFormat="1" ht="13.5"/>
    <row r="8828" customFormat="1" ht="13.5"/>
    <row r="8829" customFormat="1" ht="13.5"/>
    <row r="8830" customFormat="1" ht="13.5"/>
    <row r="8831" customFormat="1" ht="13.5"/>
    <row r="8832" customFormat="1" ht="13.5"/>
    <row r="8833" customFormat="1" ht="13.5"/>
    <row r="8834" customFormat="1" ht="13.5"/>
    <row r="8835" customFormat="1" ht="13.5"/>
    <row r="8836" customFormat="1" ht="13.5"/>
    <row r="8837" customFormat="1" ht="13.5"/>
    <row r="8838" customFormat="1" ht="13.5"/>
    <row r="8839" customFormat="1" ht="13.5"/>
    <row r="8840" customFormat="1" ht="13.5"/>
    <row r="8841" customFormat="1" ht="13.5"/>
    <row r="8842" customFormat="1" ht="13.5"/>
    <row r="8843" customFormat="1" ht="13.5"/>
    <row r="8844" customFormat="1" ht="13.5"/>
    <row r="8845" customFormat="1" ht="13.5"/>
    <row r="8846" customFormat="1" ht="13.5"/>
    <row r="8847" customFormat="1" ht="13.5"/>
    <row r="8848" customFormat="1" ht="13.5"/>
    <row r="8849" customFormat="1" ht="13.5"/>
    <row r="8850" customFormat="1" ht="13.5"/>
    <row r="8851" customFormat="1" ht="13.5"/>
    <row r="8852" customFormat="1" ht="13.5"/>
    <row r="8853" customFormat="1" ht="13.5"/>
    <row r="8854" customFormat="1" ht="13.5"/>
    <row r="8855" customFormat="1" ht="13.5"/>
    <row r="8856" customFormat="1" ht="13.5"/>
    <row r="8857" customFormat="1" ht="13.5"/>
    <row r="8858" customFormat="1" ht="13.5"/>
    <row r="8859" customFormat="1" ht="13.5"/>
    <row r="8860" customFormat="1" ht="13.5"/>
    <row r="8861" customFormat="1" ht="13.5"/>
    <row r="8862" customFormat="1" ht="13.5"/>
    <row r="8863" customFormat="1" ht="13.5"/>
    <row r="8864" customFormat="1" ht="13.5"/>
    <row r="8865" customFormat="1" ht="13.5"/>
    <row r="8866" customFormat="1" ht="13.5"/>
    <row r="8867" customFormat="1" ht="13.5"/>
    <row r="8868" customFormat="1" ht="13.5"/>
    <row r="8869" customFormat="1" ht="13.5"/>
    <row r="8870" customFormat="1" ht="13.5"/>
    <row r="8871" customFormat="1" ht="13.5"/>
    <row r="8872" customFormat="1" ht="13.5"/>
    <row r="8873" customFormat="1" ht="13.5"/>
    <row r="8874" customFormat="1" ht="13.5"/>
    <row r="8875" customFormat="1" ht="13.5"/>
    <row r="8876" customFormat="1" ht="13.5"/>
    <row r="8877" customFormat="1" ht="13.5"/>
    <row r="8878" customFormat="1" ht="13.5"/>
    <row r="8879" customFormat="1" ht="13.5"/>
    <row r="8880" customFormat="1" ht="13.5"/>
    <row r="8881" customFormat="1" ht="13.5"/>
    <row r="8882" customFormat="1" ht="13.5"/>
    <row r="8883" customFormat="1" ht="13.5"/>
    <row r="8884" customFormat="1" ht="13.5"/>
    <row r="8885" customFormat="1" ht="13.5"/>
    <row r="8886" customFormat="1" ht="13.5"/>
    <row r="8887" customFormat="1" ht="13.5"/>
    <row r="8888" customFormat="1" ht="13.5"/>
    <row r="8889" customFormat="1" ht="13.5"/>
    <row r="8890" customFormat="1" ht="13.5"/>
    <row r="8891" customFormat="1" ht="13.5"/>
    <row r="8892" customFormat="1" ht="13.5"/>
    <row r="8893" customFormat="1" ht="13.5"/>
    <row r="8894" customFormat="1" ht="13.5"/>
    <row r="8895" customFormat="1" ht="13.5"/>
    <row r="8896" customFormat="1" ht="13.5"/>
    <row r="8897" customFormat="1" ht="13.5"/>
    <row r="8898" customFormat="1" ht="13.5"/>
    <row r="8899" customFormat="1" ht="13.5"/>
    <row r="8900" customFormat="1" ht="13.5"/>
    <row r="8901" customFormat="1" ht="13.5"/>
    <row r="8902" customFormat="1" ht="13.5"/>
    <row r="8903" customFormat="1" ht="13.5"/>
    <row r="8904" customFormat="1" ht="13.5"/>
    <row r="8905" customFormat="1" ht="13.5"/>
    <row r="8906" customFormat="1" ht="13.5"/>
    <row r="8907" customFormat="1" ht="13.5"/>
    <row r="8908" customFormat="1" ht="13.5"/>
    <row r="8909" customFormat="1" ht="13.5"/>
    <row r="8910" customFormat="1" ht="13.5"/>
    <row r="8911" customFormat="1" ht="13.5"/>
    <row r="8912" customFormat="1" ht="13.5"/>
    <row r="8913" customFormat="1" ht="13.5"/>
    <row r="8914" customFormat="1" ht="13.5"/>
    <row r="8915" customFormat="1" ht="13.5"/>
    <row r="8916" customFormat="1" ht="13.5"/>
    <row r="8917" customFormat="1" ht="13.5"/>
    <row r="8918" customFormat="1" ht="13.5"/>
    <row r="8919" customFormat="1" ht="13.5"/>
    <row r="8920" customFormat="1" ht="13.5"/>
    <row r="8921" customFormat="1" ht="13.5"/>
    <row r="8922" customFormat="1" ht="13.5"/>
    <row r="8923" customFormat="1" ht="13.5"/>
    <row r="8924" customFormat="1" ht="13.5"/>
    <row r="8925" customFormat="1" ht="13.5"/>
    <row r="8926" customFormat="1" ht="13.5"/>
    <row r="8927" customFormat="1" ht="13.5"/>
    <row r="8928" customFormat="1" ht="13.5"/>
    <row r="8929" customFormat="1" ht="13.5"/>
    <row r="8930" customFormat="1" ht="13.5"/>
    <row r="8931" customFormat="1" ht="13.5"/>
    <row r="8932" customFormat="1" ht="13.5"/>
    <row r="8933" customFormat="1" ht="13.5"/>
    <row r="8934" customFormat="1" ht="13.5"/>
    <row r="8935" customFormat="1" ht="13.5"/>
    <row r="8936" customFormat="1" ht="13.5"/>
    <row r="8937" customFormat="1" ht="13.5"/>
    <row r="8938" customFormat="1" ht="13.5"/>
    <row r="8939" customFormat="1" ht="13.5"/>
    <row r="8940" customFormat="1" ht="13.5"/>
    <row r="8941" customFormat="1" ht="13.5"/>
    <row r="8942" customFormat="1" ht="13.5"/>
    <row r="8943" customFormat="1" ht="13.5"/>
    <row r="8944" customFormat="1" ht="13.5"/>
    <row r="8945" customFormat="1" ht="13.5"/>
    <row r="8946" customFormat="1" ht="13.5"/>
    <row r="8947" customFormat="1" ht="13.5"/>
    <row r="8948" customFormat="1" ht="13.5"/>
    <row r="8949" customFormat="1" ht="13.5"/>
    <row r="8950" customFormat="1" ht="13.5"/>
    <row r="8951" customFormat="1" ht="13.5"/>
    <row r="8952" customFormat="1" ht="13.5"/>
    <row r="8953" customFormat="1" ht="13.5"/>
    <row r="8954" customFormat="1" ht="13.5"/>
    <row r="8955" customFormat="1" ht="13.5"/>
    <row r="8956" customFormat="1" ht="13.5"/>
    <row r="8957" customFormat="1" ht="13.5"/>
    <row r="8958" customFormat="1" ht="13.5"/>
    <row r="8959" customFormat="1" ht="13.5"/>
    <row r="8960" customFormat="1" ht="13.5"/>
    <row r="8961" customFormat="1" ht="13.5"/>
    <row r="8962" customFormat="1" ht="13.5"/>
    <row r="8963" customFormat="1" ht="13.5"/>
    <row r="8964" customFormat="1" ht="13.5"/>
    <row r="8965" customFormat="1" ht="13.5"/>
    <row r="8966" customFormat="1" ht="13.5"/>
    <row r="8967" customFormat="1" ht="13.5"/>
    <row r="8968" customFormat="1" ht="13.5"/>
    <row r="8969" customFormat="1" ht="13.5"/>
    <row r="8970" customFormat="1" ht="13.5"/>
    <row r="8971" customFormat="1" ht="13.5"/>
    <row r="8972" customFormat="1" ht="13.5"/>
    <row r="8973" customFormat="1" ht="13.5"/>
    <row r="8974" customFormat="1" ht="13.5"/>
    <row r="8975" customFormat="1" ht="13.5"/>
    <row r="8976" customFormat="1" ht="13.5"/>
    <row r="8977" customFormat="1" ht="13.5"/>
    <row r="8978" customFormat="1" ht="13.5"/>
    <row r="8979" customFormat="1" ht="13.5"/>
    <row r="8980" customFormat="1" ht="13.5"/>
    <row r="8981" customFormat="1" ht="13.5"/>
    <row r="8982" customFormat="1" ht="13.5"/>
    <row r="8983" customFormat="1" ht="13.5"/>
    <row r="8984" customFormat="1" ht="13.5"/>
    <row r="8985" customFormat="1" ht="13.5"/>
    <row r="8986" customFormat="1" ht="13.5"/>
    <row r="8987" customFormat="1" ht="13.5"/>
    <row r="8988" customFormat="1" ht="13.5"/>
    <row r="8989" customFormat="1" ht="13.5"/>
    <row r="8990" customFormat="1" ht="13.5"/>
    <row r="8991" customFormat="1" ht="13.5"/>
    <row r="8992" customFormat="1" ht="13.5"/>
    <row r="8993" customFormat="1" ht="13.5"/>
    <row r="8994" customFormat="1" ht="13.5"/>
    <row r="8995" customFormat="1" ht="13.5"/>
    <row r="8996" customFormat="1" ht="13.5"/>
    <row r="8997" customFormat="1" ht="13.5"/>
    <row r="8998" customFormat="1" ht="13.5"/>
    <row r="8999" customFormat="1" ht="13.5"/>
    <row r="9000" customFormat="1" ht="13.5"/>
    <row r="9001" customFormat="1" ht="13.5"/>
    <row r="9002" customFormat="1" ht="13.5"/>
    <row r="9003" customFormat="1" ht="13.5"/>
    <row r="9004" customFormat="1" ht="13.5"/>
    <row r="9005" customFormat="1" ht="13.5"/>
    <row r="9006" customFormat="1" ht="13.5"/>
    <row r="9007" customFormat="1" ht="13.5"/>
    <row r="9008" customFormat="1" ht="13.5"/>
    <row r="9009" customFormat="1" ht="13.5"/>
    <row r="9010" customFormat="1" ht="13.5"/>
    <row r="9011" customFormat="1" ht="13.5"/>
    <row r="9012" customFormat="1" ht="13.5"/>
    <row r="9013" customFormat="1" ht="13.5"/>
    <row r="9014" customFormat="1" ht="13.5"/>
    <row r="9015" customFormat="1" ht="13.5"/>
    <row r="9016" customFormat="1" ht="13.5"/>
    <row r="9017" customFormat="1" ht="13.5"/>
    <row r="9018" customFormat="1" ht="13.5"/>
    <row r="9019" customFormat="1" ht="13.5"/>
    <row r="9020" customFormat="1" ht="13.5"/>
    <row r="9021" customFormat="1" ht="13.5"/>
    <row r="9022" customFormat="1" ht="13.5"/>
    <row r="9023" customFormat="1" ht="13.5"/>
    <row r="9024" customFormat="1" ht="13.5"/>
    <row r="9025" customFormat="1" ht="13.5"/>
    <row r="9026" customFormat="1" ht="13.5"/>
    <row r="9027" customFormat="1" ht="13.5"/>
    <row r="9028" customFormat="1" ht="13.5"/>
    <row r="9029" customFormat="1" ht="13.5"/>
    <row r="9030" customFormat="1" ht="13.5"/>
    <row r="9031" customFormat="1" ht="13.5"/>
    <row r="9032" customFormat="1" ht="13.5"/>
    <row r="9033" customFormat="1" ht="13.5"/>
    <row r="9034" customFormat="1" ht="13.5"/>
    <row r="9035" customFormat="1" ht="13.5"/>
    <row r="9036" customFormat="1" ht="13.5"/>
    <row r="9037" customFormat="1" ht="13.5"/>
    <row r="9038" customFormat="1" ht="13.5"/>
    <row r="9039" customFormat="1" ht="13.5"/>
    <row r="9040" customFormat="1" ht="13.5"/>
    <row r="9041" customFormat="1" ht="13.5"/>
    <row r="9042" customFormat="1" ht="13.5"/>
    <row r="9043" customFormat="1" ht="13.5"/>
    <row r="9044" customFormat="1" ht="13.5"/>
    <row r="9045" customFormat="1" ht="13.5"/>
    <row r="9046" customFormat="1" ht="13.5"/>
    <row r="9047" customFormat="1" ht="13.5"/>
    <row r="9048" customFormat="1" ht="13.5"/>
    <row r="9049" customFormat="1" ht="13.5"/>
    <row r="9050" customFormat="1" ht="13.5"/>
    <row r="9051" customFormat="1" ht="13.5"/>
    <row r="9052" customFormat="1" ht="13.5"/>
    <row r="9053" customFormat="1" ht="13.5"/>
    <row r="9054" customFormat="1" ht="13.5"/>
    <row r="9055" customFormat="1" ht="13.5"/>
    <row r="9056" customFormat="1" ht="13.5"/>
    <row r="9057" customFormat="1" ht="13.5"/>
    <row r="9058" customFormat="1" ht="13.5"/>
    <row r="9059" customFormat="1" ht="13.5"/>
    <row r="9060" customFormat="1" ht="13.5"/>
    <row r="9061" customFormat="1" ht="13.5"/>
    <row r="9062" customFormat="1" ht="13.5"/>
    <row r="9063" customFormat="1" ht="13.5"/>
    <row r="9064" customFormat="1" ht="13.5"/>
    <row r="9065" customFormat="1" ht="13.5"/>
    <row r="9066" customFormat="1" ht="13.5"/>
    <row r="9067" customFormat="1" ht="13.5"/>
    <row r="9068" customFormat="1" ht="13.5"/>
    <row r="9069" customFormat="1" ht="13.5"/>
    <row r="9070" customFormat="1" ht="13.5"/>
    <row r="9071" customFormat="1" ht="13.5"/>
    <row r="9072" customFormat="1" ht="13.5"/>
    <row r="9073" customFormat="1" ht="13.5"/>
    <row r="9074" customFormat="1" ht="13.5"/>
    <row r="9075" customFormat="1" ht="13.5"/>
    <row r="9076" customFormat="1" ht="13.5"/>
    <row r="9077" customFormat="1" ht="13.5"/>
    <row r="9078" customFormat="1" ht="13.5"/>
    <row r="9079" customFormat="1" ht="13.5"/>
    <row r="9080" customFormat="1" ht="13.5"/>
    <row r="9081" customFormat="1" ht="13.5"/>
    <row r="9082" customFormat="1" ht="13.5"/>
    <row r="9083" customFormat="1" ht="13.5"/>
    <row r="9084" customFormat="1" ht="13.5"/>
    <row r="9085" customFormat="1" ht="13.5"/>
    <row r="9086" customFormat="1" ht="13.5"/>
    <row r="9087" customFormat="1" ht="13.5"/>
    <row r="9088" customFormat="1" ht="13.5"/>
    <row r="9089" customFormat="1" ht="13.5"/>
    <row r="9090" customFormat="1" ht="13.5"/>
    <row r="9091" customFormat="1" ht="13.5"/>
    <row r="9092" customFormat="1" ht="13.5"/>
    <row r="9093" customFormat="1" ht="13.5"/>
    <row r="9094" customFormat="1" ht="13.5"/>
    <row r="9095" customFormat="1" ht="13.5"/>
    <row r="9096" customFormat="1" ht="13.5"/>
    <row r="9097" customFormat="1" ht="13.5"/>
    <row r="9098" customFormat="1" ht="13.5"/>
    <row r="9099" customFormat="1" ht="13.5"/>
    <row r="9100" customFormat="1" ht="13.5"/>
    <row r="9101" customFormat="1" ht="13.5"/>
    <row r="9102" customFormat="1" ht="13.5"/>
    <row r="9103" customFormat="1" ht="13.5"/>
    <row r="9104" customFormat="1" ht="13.5"/>
    <row r="9105" customFormat="1" ht="13.5"/>
    <row r="9106" customFormat="1" ht="13.5"/>
    <row r="9107" customFormat="1" ht="13.5"/>
    <row r="9108" customFormat="1" ht="13.5"/>
    <row r="9109" customFormat="1" ht="13.5"/>
    <row r="9110" customFormat="1" ht="13.5"/>
    <row r="9111" customFormat="1" ht="13.5"/>
    <row r="9112" customFormat="1" ht="13.5"/>
    <row r="9113" customFormat="1" ht="13.5"/>
    <row r="9114" customFormat="1" ht="13.5"/>
    <row r="9115" customFormat="1" ht="13.5"/>
    <row r="9116" customFormat="1" ht="13.5"/>
    <row r="9117" customFormat="1" ht="13.5"/>
    <row r="9118" customFormat="1" ht="13.5"/>
    <row r="9119" customFormat="1" ht="13.5"/>
    <row r="9120" customFormat="1" ht="13.5"/>
    <row r="9121" customFormat="1" ht="13.5"/>
    <row r="9122" customFormat="1" ht="13.5"/>
    <row r="9123" customFormat="1" ht="13.5"/>
    <row r="9124" customFormat="1" ht="13.5"/>
    <row r="9125" customFormat="1" ht="13.5"/>
    <row r="9126" customFormat="1" ht="13.5"/>
    <row r="9127" customFormat="1" ht="13.5"/>
    <row r="9128" customFormat="1" ht="13.5"/>
    <row r="9129" customFormat="1" ht="13.5"/>
    <row r="9130" customFormat="1" ht="13.5"/>
    <row r="9131" customFormat="1" ht="13.5"/>
    <row r="9132" customFormat="1" ht="13.5"/>
    <row r="9133" customFormat="1" ht="13.5"/>
    <row r="9134" customFormat="1" ht="13.5"/>
    <row r="9135" customFormat="1" ht="13.5"/>
    <row r="9136" customFormat="1" ht="13.5"/>
    <row r="9137" customFormat="1" ht="13.5"/>
    <row r="9138" customFormat="1" ht="13.5"/>
    <row r="9139" customFormat="1" ht="13.5"/>
    <row r="9140" customFormat="1" ht="13.5"/>
    <row r="9141" customFormat="1" ht="13.5"/>
    <row r="9142" customFormat="1" ht="13.5"/>
    <row r="9143" customFormat="1" ht="13.5"/>
    <row r="9144" customFormat="1" ht="13.5"/>
    <row r="9145" customFormat="1" ht="13.5"/>
    <row r="9146" customFormat="1" ht="13.5"/>
    <row r="9147" customFormat="1" ht="13.5"/>
    <row r="9148" customFormat="1" ht="13.5"/>
    <row r="9149" customFormat="1" ht="13.5"/>
    <row r="9150" customFormat="1" ht="13.5"/>
    <row r="9151" customFormat="1" ht="13.5"/>
    <row r="9152" customFormat="1" ht="13.5"/>
    <row r="9153" customFormat="1" ht="13.5"/>
    <row r="9154" customFormat="1" ht="13.5"/>
    <row r="9155" customFormat="1" ht="13.5"/>
    <row r="9156" customFormat="1" ht="13.5"/>
    <row r="9157" customFormat="1" ht="13.5"/>
    <row r="9158" customFormat="1" ht="13.5"/>
    <row r="9159" customFormat="1" ht="13.5"/>
    <row r="9160" customFormat="1" ht="13.5"/>
    <row r="9161" customFormat="1" ht="13.5"/>
    <row r="9162" customFormat="1" ht="13.5"/>
    <row r="9163" customFormat="1" ht="13.5"/>
    <row r="9164" customFormat="1" ht="13.5"/>
    <row r="9165" customFormat="1" ht="13.5"/>
    <row r="9166" customFormat="1" ht="13.5"/>
    <row r="9167" customFormat="1" ht="13.5"/>
    <row r="9168" customFormat="1" ht="13.5"/>
    <row r="9169" customFormat="1" ht="13.5"/>
    <row r="9170" customFormat="1" ht="13.5"/>
    <row r="9171" customFormat="1" ht="13.5"/>
    <row r="9172" customFormat="1" ht="13.5"/>
    <row r="9173" customFormat="1" ht="13.5"/>
    <row r="9174" customFormat="1" ht="13.5"/>
    <row r="9175" customFormat="1" ht="13.5"/>
    <row r="9176" customFormat="1" ht="13.5"/>
    <row r="9177" customFormat="1" ht="13.5"/>
    <row r="9178" customFormat="1" ht="13.5"/>
    <row r="9179" customFormat="1" ht="13.5"/>
    <row r="9180" customFormat="1" ht="13.5"/>
    <row r="9181" customFormat="1" ht="13.5"/>
    <row r="9182" customFormat="1" ht="13.5"/>
    <row r="9183" customFormat="1" ht="13.5"/>
    <row r="9184" customFormat="1" ht="13.5"/>
    <row r="9185" customFormat="1" ht="13.5"/>
    <row r="9186" customFormat="1" ht="13.5"/>
    <row r="9187" customFormat="1" ht="13.5"/>
    <row r="9188" customFormat="1" ht="13.5"/>
    <row r="9189" customFormat="1" ht="13.5"/>
    <row r="9190" customFormat="1" ht="13.5"/>
    <row r="9191" customFormat="1" ht="13.5"/>
    <row r="9192" customFormat="1" ht="13.5"/>
    <row r="9193" customFormat="1" ht="13.5"/>
    <row r="9194" customFormat="1" ht="13.5"/>
    <row r="9195" customFormat="1" ht="13.5"/>
    <row r="9196" customFormat="1" ht="13.5"/>
    <row r="9197" customFormat="1" ht="13.5"/>
    <row r="9198" customFormat="1" ht="13.5"/>
    <row r="9199" customFormat="1" ht="13.5"/>
    <row r="9200" customFormat="1" ht="13.5"/>
    <row r="9201" customFormat="1" ht="13.5"/>
    <row r="9202" customFormat="1" ht="13.5"/>
    <row r="9203" customFormat="1" ht="13.5"/>
    <row r="9204" customFormat="1" ht="13.5"/>
    <row r="9205" customFormat="1" ht="13.5"/>
    <row r="9206" customFormat="1" ht="13.5"/>
    <row r="9207" customFormat="1" ht="13.5"/>
    <row r="9208" customFormat="1" ht="13.5"/>
    <row r="9209" customFormat="1" ht="13.5"/>
    <row r="9210" customFormat="1" ht="13.5"/>
    <row r="9211" customFormat="1" ht="13.5"/>
    <row r="9212" customFormat="1" ht="13.5"/>
    <row r="9213" customFormat="1" ht="13.5"/>
    <row r="9214" customFormat="1" ht="13.5"/>
    <row r="9215" customFormat="1" ht="13.5"/>
    <row r="9216" customFormat="1" ht="13.5"/>
    <row r="9217" customFormat="1" ht="13.5"/>
    <row r="9218" customFormat="1" ht="13.5"/>
    <row r="9219" customFormat="1" ht="13.5"/>
    <row r="9220" customFormat="1" ht="13.5"/>
    <row r="9221" customFormat="1" ht="13.5"/>
    <row r="9222" customFormat="1" ht="13.5"/>
    <row r="9223" customFormat="1" ht="13.5"/>
    <row r="9224" customFormat="1" ht="13.5"/>
    <row r="9225" customFormat="1" ht="13.5"/>
    <row r="9226" customFormat="1" ht="13.5"/>
    <row r="9227" customFormat="1" ht="13.5"/>
    <row r="9228" customFormat="1" ht="13.5"/>
    <row r="9229" customFormat="1" ht="13.5"/>
    <row r="9230" customFormat="1" ht="13.5"/>
    <row r="9231" customFormat="1" ht="13.5"/>
    <row r="9232" customFormat="1" ht="13.5"/>
    <row r="9233" customFormat="1" ht="13.5"/>
    <row r="9234" customFormat="1" ht="13.5"/>
    <row r="9235" customFormat="1" ht="13.5"/>
    <row r="9236" customFormat="1" ht="13.5"/>
    <row r="9237" customFormat="1" ht="13.5"/>
    <row r="9238" customFormat="1" ht="13.5"/>
    <row r="9239" customFormat="1" ht="13.5"/>
    <row r="9240" customFormat="1" ht="13.5"/>
    <row r="9241" customFormat="1" ht="13.5"/>
    <row r="9242" customFormat="1" ht="13.5"/>
    <row r="9243" customFormat="1" ht="13.5"/>
    <row r="9244" customFormat="1" ht="13.5"/>
    <row r="9245" customFormat="1" ht="13.5"/>
    <row r="9246" customFormat="1" ht="13.5"/>
    <row r="9247" customFormat="1" ht="13.5"/>
    <row r="9248" customFormat="1" ht="13.5"/>
    <row r="9249" customFormat="1" ht="13.5"/>
    <row r="9250" customFormat="1" ht="13.5"/>
    <row r="9251" customFormat="1" ht="13.5"/>
    <row r="9252" customFormat="1" ht="13.5"/>
    <row r="9253" customFormat="1" ht="13.5"/>
    <row r="9254" customFormat="1" ht="13.5"/>
    <row r="9255" customFormat="1" ht="13.5"/>
    <row r="9256" customFormat="1" ht="13.5"/>
    <row r="9257" customFormat="1" ht="13.5"/>
    <row r="9258" customFormat="1" ht="13.5"/>
    <row r="9259" customFormat="1" ht="13.5"/>
    <row r="9260" customFormat="1" ht="13.5"/>
    <row r="9261" customFormat="1" ht="13.5"/>
    <row r="9262" customFormat="1" ht="13.5"/>
    <row r="9263" customFormat="1" ht="13.5"/>
    <row r="9264" customFormat="1" ht="13.5"/>
    <row r="9265" customFormat="1" ht="13.5"/>
    <row r="9266" customFormat="1" ht="13.5"/>
    <row r="9267" customFormat="1" ht="13.5"/>
    <row r="9268" customFormat="1" ht="13.5"/>
    <row r="9269" customFormat="1" ht="13.5"/>
    <row r="9270" customFormat="1" ht="13.5"/>
    <row r="9271" customFormat="1" ht="13.5"/>
    <row r="9272" customFormat="1" ht="13.5"/>
    <row r="9273" customFormat="1" ht="13.5"/>
    <row r="9274" customFormat="1" ht="13.5"/>
    <row r="9275" customFormat="1" ht="13.5"/>
    <row r="9276" customFormat="1" ht="13.5"/>
    <row r="9277" customFormat="1" ht="13.5"/>
    <row r="9278" customFormat="1" ht="13.5"/>
    <row r="9279" customFormat="1" ht="13.5"/>
    <row r="9280" customFormat="1" ht="13.5"/>
    <row r="9281" customFormat="1" ht="13.5"/>
    <row r="9282" customFormat="1" ht="13.5"/>
    <row r="9283" customFormat="1" ht="13.5"/>
    <row r="9284" customFormat="1" ht="13.5"/>
    <row r="9285" customFormat="1" ht="13.5"/>
    <row r="9286" customFormat="1" ht="13.5"/>
    <row r="9287" customFormat="1" ht="13.5"/>
    <row r="9288" customFormat="1" ht="13.5"/>
    <row r="9289" customFormat="1" ht="13.5"/>
    <row r="9290" customFormat="1" ht="13.5"/>
    <row r="9291" customFormat="1" ht="13.5"/>
    <row r="9292" customFormat="1" ht="13.5"/>
    <row r="9293" customFormat="1" ht="13.5"/>
    <row r="9294" customFormat="1" ht="13.5"/>
    <row r="9295" customFormat="1" ht="13.5"/>
    <row r="9296" customFormat="1" ht="13.5"/>
    <row r="9297" customFormat="1" ht="13.5"/>
    <row r="9298" customFormat="1" ht="13.5"/>
    <row r="9299" customFormat="1" ht="13.5"/>
    <row r="9300" customFormat="1" ht="13.5"/>
    <row r="9301" customFormat="1" ht="13.5"/>
    <row r="9302" customFormat="1" ht="13.5"/>
    <row r="9303" customFormat="1" ht="13.5"/>
    <row r="9304" customFormat="1" ht="13.5"/>
    <row r="9305" customFormat="1" ht="13.5"/>
    <row r="9306" customFormat="1" ht="13.5"/>
    <row r="9307" customFormat="1" ht="13.5"/>
    <row r="9308" customFormat="1" ht="13.5"/>
    <row r="9309" customFormat="1" ht="13.5"/>
    <row r="9310" customFormat="1" ht="13.5"/>
    <row r="9311" customFormat="1" ht="13.5"/>
    <row r="9312" customFormat="1" ht="13.5"/>
    <row r="9313" customFormat="1" ht="13.5"/>
    <row r="9314" customFormat="1" ht="13.5"/>
    <row r="9315" customFormat="1" ht="13.5"/>
    <row r="9316" customFormat="1" ht="13.5"/>
    <row r="9317" customFormat="1" ht="13.5"/>
    <row r="9318" customFormat="1" ht="13.5"/>
    <row r="9319" customFormat="1" ht="13.5"/>
    <row r="9320" customFormat="1" ht="13.5"/>
    <row r="9321" customFormat="1" ht="13.5"/>
    <row r="9322" customFormat="1" ht="13.5"/>
    <row r="9323" customFormat="1" ht="13.5"/>
    <row r="9324" customFormat="1" ht="13.5"/>
    <row r="9325" customFormat="1" ht="13.5"/>
    <row r="9326" customFormat="1" ht="13.5"/>
    <row r="9327" customFormat="1" ht="13.5"/>
    <row r="9328" customFormat="1" ht="13.5"/>
    <row r="9329" customFormat="1" ht="13.5"/>
    <row r="9330" customFormat="1" ht="13.5"/>
    <row r="9331" customFormat="1" ht="13.5"/>
    <row r="9332" customFormat="1" ht="13.5"/>
    <row r="9333" customFormat="1" ht="13.5"/>
    <row r="9334" customFormat="1" ht="13.5"/>
    <row r="9335" customFormat="1" ht="13.5"/>
    <row r="9336" customFormat="1" ht="13.5"/>
    <row r="9337" customFormat="1" ht="13.5"/>
    <row r="9338" customFormat="1" ht="13.5"/>
    <row r="9339" customFormat="1" ht="13.5"/>
    <row r="9340" customFormat="1" ht="13.5"/>
    <row r="9341" customFormat="1" ht="13.5"/>
    <row r="9342" customFormat="1" ht="13.5"/>
    <row r="9343" customFormat="1" ht="13.5"/>
    <row r="9344" customFormat="1" ht="13.5"/>
    <row r="9345" customFormat="1" ht="13.5"/>
    <row r="9346" customFormat="1" ht="13.5"/>
    <row r="9347" customFormat="1" ht="13.5"/>
    <row r="9348" customFormat="1" ht="13.5"/>
    <row r="9349" customFormat="1" ht="13.5"/>
    <row r="9350" customFormat="1" ht="13.5"/>
    <row r="9351" customFormat="1" ht="13.5"/>
    <row r="9352" customFormat="1" ht="13.5"/>
    <row r="9353" customFormat="1" ht="13.5"/>
    <row r="9354" customFormat="1" ht="13.5"/>
    <row r="9355" customFormat="1" ht="13.5"/>
    <row r="9356" customFormat="1" ht="13.5"/>
    <row r="9357" customFormat="1" ht="13.5"/>
    <row r="9358" customFormat="1" ht="13.5"/>
    <row r="9359" customFormat="1" ht="13.5"/>
    <row r="9360" customFormat="1" ht="13.5"/>
    <row r="9361" customFormat="1" ht="13.5"/>
    <row r="9362" customFormat="1" ht="13.5"/>
    <row r="9363" customFormat="1" ht="13.5"/>
    <row r="9364" customFormat="1" ht="13.5"/>
    <row r="9365" customFormat="1" ht="13.5"/>
    <row r="9366" customFormat="1" ht="13.5"/>
    <row r="9367" customFormat="1" ht="13.5"/>
    <row r="9368" customFormat="1" ht="13.5"/>
    <row r="9369" customFormat="1" ht="13.5"/>
    <row r="9370" customFormat="1" ht="13.5"/>
    <row r="9371" customFormat="1" ht="13.5"/>
    <row r="9372" customFormat="1" ht="13.5"/>
    <row r="9373" customFormat="1" ht="13.5"/>
    <row r="9374" customFormat="1" ht="13.5"/>
    <row r="9375" customFormat="1" ht="13.5"/>
    <row r="9376" customFormat="1" ht="13.5"/>
    <row r="9377" customFormat="1" ht="13.5"/>
    <row r="9378" customFormat="1" ht="13.5"/>
    <row r="9379" customFormat="1" ht="13.5"/>
    <row r="9380" customFormat="1" ht="13.5"/>
    <row r="9381" customFormat="1" ht="13.5"/>
    <row r="9382" customFormat="1" ht="13.5"/>
    <row r="9383" customFormat="1" ht="13.5"/>
    <row r="9384" customFormat="1" ht="13.5"/>
    <row r="9385" customFormat="1" ht="13.5"/>
    <row r="9386" customFormat="1" ht="13.5"/>
    <row r="9387" customFormat="1" ht="13.5"/>
    <row r="9388" customFormat="1" ht="13.5"/>
    <row r="9389" customFormat="1" ht="13.5"/>
    <row r="9390" customFormat="1" ht="13.5"/>
    <row r="9391" customFormat="1" ht="13.5"/>
    <row r="9392" customFormat="1" ht="13.5"/>
    <row r="9393" customFormat="1" ht="13.5"/>
    <row r="9394" customFormat="1" ht="13.5"/>
    <row r="9395" customFormat="1" ht="13.5"/>
    <row r="9396" customFormat="1" ht="13.5"/>
    <row r="9397" customFormat="1" ht="13.5"/>
    <row r="9398" customFormat="1" ht="13.5"/>
    <row r="9399" customFormat="1" ht="13.5"/>
    <row r="9400" customFormat="1" ht="13.5"/>
    <row r="9401" customFormat="1" ht="13.5"/>
    <row r="9402" customFormat="1" ht="13.5"/>
    <row r="9403" customFormat="1" ht="13.5"/>
    <row r="9404" customFormat="1" ht="13.5"/>
    <row r="9405" customFormat="1" ht="13.5"/>
    <row r="9406" customFormat="1" ht="13.5"/>
    <row r="9407" customFormat="1" ht="13.5"/>
    <row r="9408" customFormat="1" ht="13.5"/>
    <row r="9409" customFormat="1" ht="13.5"/>
    <row r="9410" customFormat="1" ht="13.5"/>
    <row r="9411" customFormat="1" ht="13.5"/>
    <row r="9412" customFormat="1" ht="13.5"/>
    <row r="9413" customFormat="1" ht="13.5"/>
    <row r="9414" customFormat="1" ht="13.5"/>
    <row r="9415" customFormat="1" ht="13.5"/>
    <row r="9416" customFormat="1" ht="13.5"/>
    <row r="9417" customFormat="1" ht="13.5"/>
    <row r="9418" customFormat="1" ht="13.5"/>
    <row r="9419" customFormat="1" ht="13.5"/>
    <row r="9420" customFormat="1" ht="13.5"/>
    <row r="9421" customFormat="1" ht="13.5"/>
    <row r="9422" customFormat="1" ht="13.5"/>
    <row r="9423" customFormat="1" ht="13.5"/>
    <row r="9424" customFormat="1" ht="13.5"/>
    <row r="9425" customFormat="1" ht="13.5"/>
    <row r="9426" customFormat="1" ht="13.5"/>
    <row r="9427" customFormat="1" ht="13.5"/>
    <row r="9428" customFormat="1" ht="13.5"/>
    <row r="9429" customFormat="1" ht="13.5"/>
    <row r="9430" customFormat="1" ht="13.5"/>
    <row r="9431" customFormat="1" ht="13.5"/>
    <row r="9432" customFormat="1" ht="13.5"/>
    <row r="9433" customFormat="1" ht="13.5"/>
    <row r="9434" customFormat="1" ht="13.5"/>
    <row r="9435" customFormat="1" ht="13.5"/>
    <row r="9436" customFormat="1" ht="13.5"/>
    <row r="9437" customFormat="1" ht="13.5"/>
    <row r="9438" customFormat="1" ht="13.5"/>
    <row r="9439" customFormat="1" ht="13.5"/>
    <row r="9440" customFormat="1" ht="13.5"/>
    <row r="9441" customFormat="1" ht="13.5"/>
    <row r="9442" customFormat="1" ht="13.5"/>
    <row r="9443" customFormat="1" ht="13.5"/>
    <row r="9444" customFormat="1" ht="13.5"/>
    <row r="9445" customFormat="1" ht="13.5"/>
    <row r="9446" customFormat="1" ht="13.5"/>
    <row r="9447" customFormat="1" ht="13.5"/>
    <row r="9448" customFormat="1" ht="13.5"/>
    <row r="9449" customFormat="1" ht="13.5"/>
    <row r="9450" customFormat="1" ht="13.5"/>
    <row r="9451" customFormat="1" ht="13.5"/>
    <row r="9452" customFormat="1" ht="13.5"/>
    <row r="9453" customFormat="1" ht="13.5"/>
    <row r="9454" customFormat="1" ht="13.5"/>
    <row r="9455" customFormat="1" ht="13.5"/>
    <row r="9456" customFormat="1" ht="13.5"/>
    <row r="9457" customFormat="1" ht="13.5"/>
    <row r="9458" customFormat="1" ht="13.5"/>
    <row r="9459" customFormat="1" ht="13.5"/>
    <row r="9460" customFormat="1" ht="13.5"/>
    <row r="9461" customFormat="1" ht="13.5"/>
    <row r="9462" customFormat="1" ht="13.5"/>
    <row r="9463" customFormat="1" ht="13.5"/>
    <row r="9464" customFormat="1" ht="13.5"/>
    <row r="9465" customFormat="1" ht="13.5"/>
    <row r="9466" customFormat="1" ht="13.5"/>
    <row r="9467" customFormat="1" ht="13.5"/>
    <row r="9468" customFormat="1" ht="13.5"/>
    <row r="9469" customFormat="1" ht="13.5"/>
    <row r="9470" customFormat="1" ht="13.5"/>
    <row r="9471" customFormat="1" ht="13.5"/>
    <row r="9472" customFormat="1" ht="13.5"/>
    <row r="9473" customFormat="1" ht="13.5"/>
    <row r="9474" customFormat="1" ht="13.5"/>
    <row r="9475" customFormat="1" ht="13.5"/>
    <row r="9476" customFormat="1" ht="13.5"/>
    <row r="9477" customFormat="1" ht="13.5"/>
    <row r="9478" customFormat="1" ht="13.5"/>
    <row r="9479" customFormat="1" ht="13.5"/>
    <row r="9480" customFormat="1" ht="13.5"/>
    <row r="9481" customFormat="1" ht="13.5"/>
    <row r="9482" customFormat="1" ht="13.5"/>
    <row r="9483" customFormat="1" ht="13.5"/>
    <row r="9484" customFormat="1" ht="13.5"/>
    <row r="9485" customFormat="1" ht="13.5"/>
    <row r="9486" customFormat="1" ht="13.5"/>
    <row r="9487" customFormat="1" ht="13.5"/>
    <row r="9488" customFormat="1" ht="13.5"/>
    <row r="9489" customFormat="1" ht="13.5"/>
    <row r="9490" customFormat="1" ht="13.5"/>
    <row r="9491" customFormat="1" ht="13.5"/>
    <row r="9492" customFormat="1" ht="13.5"/>
    <row r="9493" customFormat="1" ht="13.5"/>
    <row r="9494" customFormat="1" ht="13.5"/>
    <row r="9495" customFormat="1" ht="13.5"/>
    <row r="9496" customFormat="1" ht="13.5"/>
    <row r="9497" customFormat="1" ht="13.5"/>
    <row r="9498" customFormat="1" ht="13.5"/>
    <row r="9499" customFormat="1" ht="13.5"/>
    <row r="9500" customFormat="1" ht="13.5"/>
    <row r="9501" customFormat="1" ht="13.5"/>
    <row r="9502" customFormat="1" ht="13.5"/>
    <row r="9503" customFormat="1" ht="13.5"/>
    <row r="9504" customFormat="1" ht="13.5"/>
    <row r="9505" customFormat="1" ht="13.5"/>
    <row r="9506" customFormat="1" ht="13.5"/>
    <row r="9507" customFormat="1" ht="13.5"/>
    <row r="9508" customFormat="1" ht="13.5"/>
    <row r="9509" customFormat="1" ht="13.5"/>
    <row r="9510" customFormat="1" ht="13.5"/>
    <row r="9511" customFormat="1" ht="13.5"/>
    <row r="9512" customFormat="1" ht="13.5"/>
    <row r="9513" customFormat="1" ht="13.5"/>
    <row r="9514" customFormat="1" ht="13.5"/>
    <row r="9515" customFormat="1" ht="13.5"/>
    <row r="9516" customFormat="1" ht="13.5"/>
    <row r="9517" customFormat="1" ht="13.5"/>
    <row r="9518" customFormat="1" ht="13.5"/>
    <row r="9519" customFormat="1" ht="13.5"/>
    <row r="9520" customFormat="1" ht="13.5"/>
    <row r="9521" customFormat="1" ht="13.5"/>
    <row r="9522" customFormat="1" ht="13.5"/>
    <row r="9523" customFormat="1" ht="13.5"/>
    <row r="9524" customFormat="1" ht="13.5"/>
    <row r="9525" customFormat="1" ht="13.5"/>
    <row r="9526" customFormat="1" ht="13.5"/>
    <row r="9527" customFormat="1" ht="13.5"/>
    <row r="9528" customFormat="1" ht="13.5"/>
    <row r="9529" customFormat="1" ht="13.5"/>
    <row r="9530" customFormat="1" ht="13.5"/>
    <row r="9531" customFormat="1" ht="13.5"/>
    <row r="9532" customFormat="1" ht="13.5"/>
    <row r="9533" customFormat="1" ht="13.5"/>
    <row r="9534" customFormat="1" ht="13.5"/>
    <row r="9535" customFormat="1" ht="13.5"/>
    <row r="9536" customFormat="1" ht="13.5"/>
    <row r="9537" customFormat="1" ht="13.5"/>
    <row r="9538" customFormat="1" ht="13.5"/>
    <row r="9539" customFormat="1" ht="13.5"/>
    <row r="9540" customFormat="1" ht="13.5"/>
    <row r="9541" customFormat="1" ht="13.5"/>
    <row r="9542" customFormat="1" ht="13.5"/>
    <row r="9543" customFormat="1" ht="13.5"/>
    <row r="9544" customFormat="1" ht="13.5"/>
    <row r="9545" customFormat="1" ht="13.5"/>
    <row r="9546" customFormat="1" ht="13.5"/>
    <row r="9547" customFormat="1" ht="13.5"/>
    <row r="9548" customFormat="1" ht="13.5"/>
    <row r="9549" customFormat="1" ht="13.5"/>
    <row r="9550" customFormat="1" ht="13.5"/>
    <row r="9551" customFormat="1" ht="13.5"/>
    <row r="9552" customFormat="1" ht="13.5"/>
    <row r="9553" customFormat="1" ht="13.5"/>
    <row r="9554" customFormat="1" ht="13.5"/>
    <row r="9555" customFormat="1" ht="13.5"/>
    <row r="9556" customFormat="1" ht="13.5"/>
    <row r="9557" customFormat="1" ht="13.5"/>
    <row r="9558" customFormat="1" ht="13.5"/>
    <row r="9559" customFormat="1" ht="13.5"/>
    <row r="9560" customFormat="1" ht="13.5"/>
    <row r="9561" customFormat="1" ht="13.5"/>
    <row r="9562" customFormat="1" ht="13.5"/>
    <row r="9563" customFormat="1" ht="13.5"/>
    <row r="9564" customFormat="1" ht="13.5"/>
    <row r="9565" customFormat="1" ht="13.5"/>
    <row r="9566" customFormat="1" ht="13.5"/>
    <row r="9567" customFormat="1" ht="13.5"/>
    <row r="9568" customFormat="1" ht="13.5"/>
    <row r="9569" customFormat="1" ht="13.5"/>
    <row r="9570" customFormat="1" ht="13.5"/>
    <row r="9571" customFormat="1" ht="13.5"/>
    <row r="9572" customFormat="1" ht="13.5"/>
    <row r="9573" customFormat="1" ht="13.5"/>
    <row r="9574" customFormat="1" ht="13.5"/>
    <row r="9575" customFormat="1" ht="13.5"/>
    <row r="9576" customFormat="1" ht="13.5"/>
    <row r="9577" customFormat="1" ht="13.5"/>
    <row r="9578" customFormat="1" ht="13.5"/>
    <row r="9579" customFormat="1" ht="13.5"/>
    <row r="9580" customFormat="1" ht="13.5"/>
    <row r="9581" customFormat="1" ht="13.5"/>
    <row r="9582" customFormat="1" ht="13.5"/>
    <row r="9583" customFormat="1" ht="13.5"/>
    <row r="9584" customFormat="1" ht="13.5"/>
    <row r="9585" customFormat="1" ht="13.5"/>
    <row r="9586" customFormat="1" ht="13.5"/>
    <row r="9587" customFormat="1" ht="13.5"/>
    <row r="9588" customFormat="1" ht="13.5"/>
    <row r="9589" customFormat="1" ht="13.5"/>
    <row r="9590" customFormat="1" ht="13.5"/>
    <row r="9591" customFormat="1" ht="13.5"/>
    <row r="9592" customFormat="1" ht="13.5"/>
    <row r="9593" customFormat="1" ht="13.5"/>
    <row r="9594" customFormat="1" ht="13.5"/>
    <row r="9595" customFormat="1" ht="13.5"/>
    <row r="9596" customFormat="1" ht="13.5"/>
    <row r="9597" customFormat="1" ht="13.5"/>
    <row r="9598" customFormat="1" ht="13.5"/>
    <row r="9599" customFormat="1" ht="13.5"/>
    <row r="9600" customFormat="1" ht="13.5"/>
    <row r="9601" customFormat="1" ht="13.5"/>
    <row r="9602" customFormat="1" ht="13.5"/>
    <row r="9603" customFormat="1" ht="13.5"/>
    <row r="9604" customFormat="1" ht="13.5"/>
    <row r="9605" customFormat="1" ht="13.5"/>
    <row r="9606" customFormat="1" ht="13.5"/>
    <row r="9607" customFormat="1" ht="13.5"/>
    <row r="9608" customFormat="1" ht="13.5"/>
    <row r="9609" customFormat="1" ht="13.5"/>
    <row r="9610" customFormat="1" ht="13.5"/>
    <row r="9611" customFormat="1" ht="13.5"/>
    <row r="9612" customFormat="1" ht="13.5"/>
    <row r="9613" customFormat="1" ht="13.5"/>
    <row r="9614" customFormat="1" ht="13.5"/>
    <row r="9615" customFormat="1" ht="13.5"/>
    <row r="9616" customFormat="1" ht="13.5"/>
    <row r="9617" customFormat="1" ht="13.5"/>
    <row r="9618" customFormat="1" ht="13.5"/>
    <row r="9619" customFormat="1" ht="13.5"/>
    <row r="9620" customFormat="1" ht="13.5"/>
    <row r="9621" customFormat="1" ht="13.5"/>
    <row r="9622" customFormat="1" ht="13.5"/>
    <row r="9623" customFormat="1" ht="13.5"/>
    <row r="9624" customFormat="1" ht="13.5"/>
    <row r="9625" customFormat="1" ht="13.5"/>
    <row r="9626" customFormat="1" ht="13.5"/>
    <row r="9627" customFormat="1" ht="13.5"/>
    <row r="9628" customFormat="1" ht="13.5"/>
    <row r="9629" customFormat="1" ht="13.5"/>
    <row r="9630" customFormat="1" ht="13.5"/>
    <row r="9631" customFormat="1" ht="13.5"/>
    <row r="9632" customFormat="1" ht="13.5"/>
    <row r="9633" customFormat="1" ht="13.5"/>
    <row r="9634" customFormat="1" ht="13.5"/>
    <row r="9635" customFormat="1" ht="13.5"/>
    <row r="9636" customFormat="1" ht="13.5"/>
    <row r="9637" customFormat="1" ht="13.5"/>
    <row r="9638" customFormat="1" ht="13.5"/>
    <row r="9639" customFormat="1" ht="13.5"/>
    <row r="9640" customFormat="1" ht="13.5"/>
    <row r="9641" customFormat="1" ht="13.5"/>
    <row r="9642" customFormat="1" ht="13.5"/>
    <row r="9643" customFormat="1" ht="13.5"/>
    <row r="9644" customFormat="1" ht="13.5"/>
    <row r="9645" customFormat="1" ht="13.5"/>
    <row r="9646" customFormat="1" ht="13.5"/>
    <row r="9647" customFormat="1" ht="13.5"/>
    <row r="9648" customFormat="1" ht="13.5"/>
    <row r="9649" customFormat="1" ht="13.5"/>
    <row r="9650" customFormat="1" ht="13.5"/>
    <row r="9651" customFormat="1" ht="13.5"/>
    <row r="9652" customFormat="1" ht="13.5"/>
    <row r="9653" customFormat="1" ht="13.5"/>
    <row r="9654" customFormat="1" ht="13.5"/>
    <row r="9655" customFormat="1" ht="13.5"/>
    <row r="9656" customFormat="1" ht="13.5"/>
    <row r="9657" customFormat="1" ht="13.5"/>
    <row r="9658" customFormat="1" ht="13.5"/>
    <row r="9659" customFormat="1" ht="13.5"/>
    <row r="9660" customFormat="1" ht="13.5"/>
    <row r="9661" customFormat="1" ht="13.5"/>
    <row r="9662" customFormat="1" ht="13.5"/>
    <row r="9663" customFormat="1" ht="13.5"/>
    <row r="9664" customFormat="1" ht="13.5"/>
    <row r="9665" customFormat="1" ht="13.5"/>
    <row r="9666" customFormat="1" ht="13.5"/>
    <row r="9667" customFormat="1" ht="13.5"/>
    <row r="9668" customFormat="1" ht="13.5"/>
    <row r="9669" customFormat="1" ht="13.5"/>
    <row r="9670" customFormat="1" ht="13.5"/>
    <row r="9671" customFormat="1" ht="13.5"/>
    <row r="9672" customFormat="1" ht="13.5"/>
    <row r="9673" customFormat="1" ht="13.5"/>
    <row r="9674" customFormat="1" ht="13.5"/>
    <row r="9675" customFormat="1" ht="13.5"/>
    <row r="9676" customFormat="1" ht="13.5"/>
    <row r="9677" customFormat="1" ht="13.5"/>
    <row r="9678" customFormat="1" ht="13.5"/>
    <row r="9679" customFormat="1" ht="13.5"/>
    <row r="9680" customFormat="1" ht="13.5"/>
    <row r="9681" customFormat="1" ht="13.5"/>
    <row r="9682" customFormat="1" ht="13.5"/>
    <row r="9683" customFormat="1" ht="13.5"/>
    <row r="9684" customFormat="1" ht="13.5"/>
    <row r="9685" customFormat="1" ht="13.5"/>
    <row r="9686" customFormat="1" ht="13.5"/>
    <row r="9687" customFormat="1" ht="13.5"/>
    <row r="9688" customFormat="1" ht="13.5"/>
    <row r="9689" customFormat="1" ht="13.5"/>
    <row r="9690" customFormat="1" ht="13.5"/>
    <row r="9691" customFormat="1" ht="13.5"/>
    <row r="9692" customFormat="1" ht="13.5"/>
    <row r="9693" customFormat="1" ht="13.5"/>
    <row r="9694" customFormat="1" ht="13.5"/>
    <row r="9695" customFormat="1" ht="13.5"/>
    <row r="9696" customFormat="1" ht="13.5"/>
    <row r="9697" customFormat="1" ht="13.5"/>
    <row r="9698" customFormat="1" ht="13.5"/>
    <row r="9699" customFormat="1" ht="13.5"/>
    <row r="9700" customFormat="1" ht="13.5"/>
    <row r="9701" customFormat="1" ht="13.5"/>
    <row r="9702" customFormat="1" ht="13.5"/>
    <row r="9703" customFormat="1" ht="13.5"/>
    <row r="9704" customFormat="1" ht="13.5"/>
    <row r="9705" customFormat="1" ht="13.5"/>
    <row r="9706" customFormat="1" ht="13.5"/>
    <row r="9707" customFormat="1" ht="13.5"/>
    <row r="9708" customFormat="1" ht="13.5"/>
    <row r="9709" customFormat="1" ht="13.5"/>
    <row r="9710" customFormat="1" ht="13.5"/>
    <row r="9711" customFormat="1" ht="13.5"/>
    <row r="9712" customFormat="1" ht="13.5"/>
    <row r="9713" customFormat="1" ht="13.5"/>
    <row r="9714" customFormat="1" ht="13.5"/>
    <row r="9715" customFormat="1" ht="13.5"/>
    <row r="9716" customFormat="1" ht="13.5"/>
    <row r="9717" customFormat="1" ht="13.5"/>
    <row r="9718" customFormat="1" ht="13.5"/>
    <row r="9719" customFormat="1" ht="13.5"/>
    <row r="9720" customFormat="1" ht="13.5"/>
    <row r="9721" customFormat="1" ht="13.5"/>
    <row r="9722" customFormat="1" ht="13.5"/>
    <row r="9723" customFormat="1" ht="13.5"/>
    <row r="9724" customFormat="1" ht="13.5"/>
    <row r="9725" customFormat="1" ht="13.5"/>
    <row r="9726" customFormat="1" ht="13.5"/>
    <row r="9727" customFormat="1" ht="13.5"/>
    <row r="9728" customFormat="1" ht="13.5"/>
    <row r="9729" customFormat="1" ht="13.5"/>
    <row r="9730" customFormat="1" ht="13.5"/>
    <row r="9731" customFormat="1" ht="13.5"/>
    <row r="9732" customFormat="1" ht="13.5"/>
    <row r="9733" customFormat="1" ht="13.5"/>
    <row r="9734" customFormat="1" ht="13.5"/>
    <row r="9735" customFormat="1" ht="13.5"/>
    <row r="9736" customFormat="1" ht="13.5"/>
    <row r="9737" customFormat="1" ht="13.5"/>
    <row r="9738" customFormat="1" ht="13.5"/>
    <row r="9739" customFormat="1" ht="13.5"/>
    <row r="9740" customFormat="1" ht="13.5"/>
    <row r="9741" customFormat="1" ht="13.5"/>
    <row r="9742" customFormat="1" ht="13.5"/>
    <row r="9743" customFormat="1" ht="13.5"/>
    <row r="9744" customFormat="1" ht="13.5"/>
    <row r="9745" customFormat="1" ht="13.5"/>
    <row r="9746" customFormat="1" ht="13.5"/>
    <row r="9747" customFormat="1" ht="13.5"/>
    <row r="9748" customFormat="1" ht="13.5"/>
    <row r="9749" customFormat="1" ht="13.5"/>
    <row r="9750" customFormat="1" ht="13.5"/>
    <row r="9751" customFormat="1" ht="13.5"/>
    <row r="9752" customFormat="1" ht="13.5"/>
    <row r="9753" customFormat="1" ht="13.5"/>
    <row r="9754" customFormat="1" ht="13.5"/>
    <row r="9755" customFormat="1" ht="13.5"/>
    <row r="9756" customFormat="1" ht="13.5"/>
    <row r="9757" customFormat="1" ht="13.5"/>
    <row r="9758" customFormat="1" ht="13.5"/>
    <row r="9759" customFormat="1" ht="13.5"/>
    <row r="9760" customFormat="1" ht="13.5"/>
    <row r="9761" customFormat="1" ht="13.5"/>
    <row r="9762" customFormat="1" ht="13.5"/>
    <row r="9763" customFormat="1" ht="13.5"/>
    <row r="9764" customFormat="1" ht="13.5"/>
    <row r="9765" customFormat="1" ht="13.5"/>
    <row r="9766" customFormat="1" ht="13.5"/>
    <row r="9767" customFormat="1" ht="13.5"/>
    <row r="9768" customFormat="1" ht="13.5"/>
    <row r="9769" customFormat="1" ht="13.5"/>
    <row r="9770" customFormat="1" ht="13.5"/>
    <row r="9771" customFormat="1" ht="13.5"/>
    <row r="9772" customFormat="1" ht="13.5"/>
    <row r="9773" customFormat="1" ht="13.5"/>
    <row r="9774" customFormat="1" ht="13.5"/>
    <row r="9775" customFormat="1" ht="13.5"/>
    <row r="9776" customFormat="1" ht="13.5"/>
    <row r="9777" customFormat="1" ht="13.5"/>
    <row r="9778" customFormat="1" ht="13.5"/>
    <row r="9779" customFormat="1" ht="13.5"/>
    <row r="9780" customFormat="1" ht="13.5"/>
    <row r="9781" customFormat="1" ht="13.5"/>
    <row r="9782" customFormat="1" ht="13.5"/>
    <row r="9783" customFormat="1" ht="13.5"/>
    <row r="9784" customFormat="1" ht="13.5"/>
    <row r="9785" customFormat="1" ht="13.5"/>
    <row r="9786" customFormat="1" ht="13.5"/>
    <row r="9787" customFormat="1" ht="13.5"/>
    <row r="9788" customFormat="1" ht="13.5"/>
    <row r="9789" customFormat="1" ht="13.5"/>
    <row r="9790" customFormat="1" ht="13.5"/>
    <row r="9791" customFormat="1" ht="13.5"/>
    <row r="9792" customFormat="1" ht="13.5"/>
    <row r="9793" customFormat="1" ht="13.5"/>
    <row r="9794" customFormat="1" ht="13.5"/>
    <row r="9795" customFormat="1" ht="13.5"/>
    <row r="9796" customFormat="1" ht="13.5"/>
    <row r="9797" customFormat="1" ht="13.5"/>
    <row r="9798" customFormat="1" ht="13.5"/>
    <row r="9799" customFormat="1" ht="13.5"/>
    <row r="9800" customFormat="1" ht="13.5"/>
    <row r="9801" customFormat="1" ht="13.5"/>
    <row r="9802" customFormat="1" ht="13.5"/>
    <row r="9803" customFormat="1" ht="13.5"/>
    <row r="9804" customFormat="1" ht="13.5"/>
    <row r="9805" customFormat="1" ht="13.5"/>
    <row r="9806" customFormat="1" ht="13.5"/>
    <row r="9807" customFormat="1" ht="13.5"/>
    <row r="9808" customFormat="1" ht="13.5"/>
    <row r="9809" customFormat="1" ht="13.5"/>
    <row r="9810" customFormat="1" ht="13.5"/>
    <row r="9811" customFormat="1" ht="13.5"/>
    <row r="9812" customFormat="1" ht="13.5"/>
    <row r="9813" customFormat="1" ht="13.5"/>
    <row r="9814" customFormat="1" ht="13.5"/>
    <row r="9815" customFormat="1" ht="13.5"/>
    <row r="9816" customFormat="1" ht="13.5"/>
    <row r="9817" customFormat="1" ht="13.5"/>
    <row r="9818" customFormat="1" ht="13.5"/>
    <row r="9819" customFormat="1" ht="13.5"/>
    <row r="9820" customFormat="1" ht="13.5"/>
    <row r="9821" customFormat="1" ht="13.5"/>
    <row r="9822" customFormat="1" ht="13.5"/>
    <row r="9823" customFormat="1" ht="13.5"/>
    <row r="9824" customFormat="1" ht="13.5"/>
    <row r="9825" customFormat="1" ht="13.5"/>
    <row r="9826" customFormat="1" ht="13.5"/>
    <row r="9827" customFormat="1" ht="13.5"/>
    <row r="9828" customFormat="1" ht="13.5"/>
    <row r="9829" customFormat="1" ht="13.5"/>
    <row r="9830" customFormat="1" ht="13.5"/>
    <row r="9831" customFormat="1" ht="13.5"/>
    <row r="9832" customFormat="1" ht="13.5"/>
    <row r="9833" customFormat="1" ht="13.5"/>
    <row r="9834" customFormat="1" ht="13.5"/>
    <row r="9835" customFormat="1" ht="13.5"/>
    <row r="9836" customFormat="1" ht="13.5"/>
    <row r="9837" customFormat="1" ht="13.5"/>
    <row r="9838" customFormat="1" ht="13.5"/>
    <row r="9839" customFormat="1" ht="13.5"/>
    <row r="9840" customFormat="1" ht="13.5"/>
    <row r="9841" customFormat="1" ht="13.5"/>
    <row r="9842" customFormat="1" ht="13.5"/>
    <row r="9843" customFormat="1" ht="13.5"/>
    <row r="9844" customFormat="1" ht="13.5"/>
    <row r="9845" customFormat="1" ht="13.5"/>
    <row r="9846" customFormat="1" ht="13.5"/>
    <row r="9847" customFormat="1" ht="13.5"/>
    <row r="9848" customFormat="1" ht="13.5"/>
    <row r="9849" customFormat="1" ht="13.5"/>
    <row r="9850" customFormat="1" ht="13.5"/>
    <row r="9851" customFormat="1" ht="13.5"/>
    <row r="9852" customFormat="1" ht="13.5"/>
    <row r="9853" customFormat="1" ht="13.5"/>
    <row r="9854" customFormat="1" ht="13.5"/>
    <row r="9855" customFormat="1" ht="13.5"/>
    <row r="9856" customFormat="1" ht="13.5"/>
    <row r="9857" customFormat="1" ht="13.5"/>
    <row r="9858" customFormat="1" ht="13.5"/>
    <row r="9859" customFormat="1" ht="13.5"/>
    <row r="9860" customFormat="1" ht="13.5"/>
    <row r="9861" customFormat="1" ht="13.5"/>
    <row r="9862" customFormat="1" ht="13.5"/>
    <row r="9863" customFormat="1" ht="13.5"/>
    <row r="9864" customFormat="1" ht="13.5"/>
    <row r="9865" customFormat="1" ht="13.5"/>
    <row r="9866" customFormat="1" ht="13.5"/>
    <row r="9867" customFormat="1" ht="13.5"/>
    <row r="9868" customFormat="1" ht="13.5"/>
    <row r="9869" customFormat="1" ht="13.5"/>
    <row r="9870" customFormat="1" ht="13.5"/>
    <row r="9871" customFormat="1" ht="13.5"/>
    <row r="9872" customFormat="1" ht="13.5"/>
    <row r="9873" customFormat="1" ht="13.5"/>
    <row r="9874" customFormat="1" ht="13.5"/>
    <row r="9875" customFormat="1" ht="13.5"/>
    <row r="9876" customFormat="1" ht="13.5"/>
    <row r="9877" customFormat="1" ht="13.5"/>
    <row r="9878" customFormat="1" ht="13.5"/>
    <row r="9879" customFormat="1" ht="13.5"/>
    <row r="9880" customFormat="1" ht="13.5"/>
    <row r="9881" customFormat="1" ht="13.5"/>
    <row r="9882" customFormat="1" ht="13.5"/>
    <row r="9883" customFormat="1" ht="13.5"/>
    <row r="9884" customFormat="1" ht="13.5"/>
    <row r="9885" customFormat="1" ht="13.5"/>
    <row r="9886" customFormat="1" ht="13.5"/>
    <row r="9887" customFormat="1" ht="13.5"/>
    <row r="9888" customFormat="1" ht="13.5"/>
    <row r="9889" customFormat="1" ht="13.5"/>
    <row r="9890" customFormat="1" ht="13.5"/>
    <row r="9891" customFormat="1" ht="13.5"/>
    <row r="9892" customFormat="1" ht="13.5"/>
    <row r="9893" customFormat="1" ht="13.5"/>
    <row r="9894" customFormat="1" ht="13.5"/>
    <row r="9895" customFormat="1" ht="13.5"/>
    <row r="9896" customFormat="1" ht="13.5"/>
    <row r="9897" customFormat="1" ht="13.5"/>
    <row r="9898" customFormat="1" ht="13.5"/>
    <row r="9899" customFormat="1" ht="13.5"/>
    <row r="9900" customFormat="1" ht="13.5"/>
    <row r="9901" customFormat="1" ht="13.5"/>
    <row r="9902" customFormat="1" ht="13.5"/>
    <row r="9903" customFormat="1" ht="13.5"/>
    <row r="9904" customFormat="1" ht="13.5"/>
    <row r="9905" customFormat="1" ht="13.5"/>
    <row r="9906" customFormat="1" ht="13.5"/>
    <row r="9907" customFormat="1" ht="13.5"/>
    <row r="9908" customFormat="1" ht="13.5"/>
    <row r="9909" customFormat="1" ht="13.5"/>
    <row r="9910" customFormat="1" ht="13.5"/>
    <row r="9911" customFormat="1" ht="13.5"/>
    <row r="9912" customFormat="1" ht="13.5"/>
    <row r="9913" customFormat="1" ht="13.5"/>
    <row r="9914" customFormat="1" ht="13.5"/>
    <row r="9915" customFormat="1" ht="13.5"/>
    <row r="9916" customFormat="1" ht="13.5"/>
    <row r="9917" customFormat="1" ht="13.5"/>
    <row r="9918" customFormat="1" ht="13.5"/>
    <row r="9919" customFormat="1" ht="13.5"/>
    <row r="9920" customFormat="1" ht="13.5"/>
    <row r="9921" customFormat="1" ht="13.5"/>
    <row r="9922" customFormat="1" ht="13.5"/>
    <row r="9923" customFormat="1" ht="13.5"/>
    <row r="9924" customFormat="1" ht="13.5"/>
    <row r="9925" customFormat="1" ht="13.5"/>
    <row r="9926" customFormat="1" ht="13.5"/>
    <row r="9927" customFormat="1" ht="13.5"/>
    <row r="9928" customFormat="1" ht="13.5"/>
    <row r="9929" customFormat="1" ht="13.5"/>
    <row r="9930" customFormat="1" ht="13.5"/>
    <row r="9931" customFormat="1" ht="13.5"/>
    <row r="9932" customFormat="1" ht="13.5"/>
    <row r="9933" customFormat="1" ht="13.5"/>
    <row r="9934" customFormat="1" ht="13.5"/>
    <row r="9935" customFormat="1" ht="13.5"/>
    <row r="9936" customFormat="1" ht="13.5"/>
    <row r="9937" customFormat="1" ht="13.5"/>
    <row r="9938" customFormat="1" ht="13.5"/>
    <row r="9939" customFormat="1" ht="13.5"/>
    <row r="9940" customFormat="1" ht="13.5"/>
    <row r="9941" customFormat="1" ht="13.5"/>
    <row r="9942" customFormat="1" ht="13.5"/>
    <row r="9943" customFormat="1" ht="13.5"/>
    <row r="9944" customFormat="1" ht="13.5"/>
    <row r="9945" customFormat="1" ht="13.5"/>
    <row r="9946" customFormat="1" ht="13.5"/>
    <row r="9947" customFormat="1" ht="13.5"/>
    <row r="9948" customFormat="1" ht="13.5"/>
    <row r="9949" customFormat="1" ht="13.5"/>
    <row r="9950" customFormat="1" ht="13.5"/>
    <row r="9951" customFormat="1" ht="13.5"/>
    <row r="9952" customFormat="1" ht="13.5"/>
    <row r="9953" customFormat="1" ht="13.5"/>
    <row r="9954" customFormat="1" ht="13.5"/>
    <row r="9955" customFormat="1" ht="13.5"/>
    <row r="9956" customFormat="1" ht="13.5"/>
    <row r="9957" customFormat="1" ht="13.5"/>
    <row r="9958" customFormat="1" ht="13.5"/>
    <row r="9959" customFormat="1" ht="13.5"/>
    <row r="9960" customFormat="1" ht="13.5"/>
    <row r="9961" customFormat="1" ht="13.5"/>
    <row r="9962" customFormat="1" ht="13.5"/>
    <row r="9963" customFormat="1" ht="13.5"/>
    <row r="9964" customFormat="1" ht="13.5"/>
    <row r="9965" customFormat="1" ht="13.5"/>
    <row r="9966" customFormat="1" ht="13.5"/>
    <row r="9967" customFormat="1" ht="13.5"/>
    <row r="9968" customFormat="1" ht="13.5"/>
    <row r="9969" customFormat="1" ht="13.5"/>
    <row r="9970" customFormat="1" ht="13.5"/>
    <row r="9971" customFormat="1" ht="13.5"/>
    <row r="9972" customFormat="1" ht="13.5"/>
    <row r="9973" customFormat="1" ht="13.5"/>
    <row r="9974" customFormat="1" ht="13.5"/>
    <row r="9975" customFormat="1" ht="13.5"/>
    <row r="9976" customFormat="1" ht="13.5"/>
    <row r="9977" customFormat="1" ht="13.5"/>
    <row r="9978" customFormat="1" ht="13.5"/>
    <row r="9979" customFormat="1" ht="13.5"/>
    <row r="9980" customFormat="1" ht="13.5"/>
    <row r="9981" customFormat="1" ht="13.5"/>
    <row r="9982" customFormat="1" ht="13.5"/>
    <row r="9983" customFormat="1" ht="13.5"/>
    <row r="9984" customFormat="1" ht="13.5"/>
    <row r="9985" customFormat="1" ht="13.5"/>
    <row r="9986" customFormat="1" ht="13.5"/>
    <row r="9987" customFormat="1" ht="13.5"/>
    <row r="9988" customFormat="1" ht="13.5"/>
    <row r="9989" customFormat="1" ht="13.5"/>
    <row r="9990" customFormat="1" ht="13.5"/>
    <row r="9991" customFormat="1" ht="13.5"/>
    <row r="9992" customFormat="1" ht="13.5"/>
    <row r="9993" customFormat="1" ht="13.5"/>
    <row r="9994" customFormat="1" ht="13.5"/>
    <row r="9995" customFormat="1" ht="13.5"/>
    <row r="9996" customFormat="1" ht="13.5"/>
    <row r="9997" customFormat="1" ht="13.5"/>
    <row r="9998" customFormat="1" ht="13.5"/>
    <row r="9999" customFormat="1" ht="13.5"/>
    <row r="10000" customFormat="1" ht="13.5"/>
    <row r="10001" customFormat="1" ht="13.5"/>
    <row r="10002" customFormat="1" ht="13.5"/>
    <row r="10003" customFormat="1" ht="13.5"/>
    <row r="10004" customFormat="1" ht="13.5"/>
    <row r="10005" customFormat="1" ht="13.5"/>
    <row r="10006" customFormat="1" ht="13.5"/>
    <row r="10007" customFormat="1" ht="13.5"/>
    <row r="10008" customFormat="1" ht="13.5"/>
    <row r="10009" customFormat="1" ht="13.5"/>
    <row r="10010" customFormat="1" ht="13.5"/>
    <row r="10011" customFormat="1" ht="13.5"/>
    <row r="10012" customFormat="1" ht="13.5"/>
    <row r="10013" customFormat="1" ht="13.5"/>
    <row r="10014" customFormat="1" ht="13.5"/>
    <row r="10015" customFormat="1" ht="13.5"/>
    <row r="10016" customFormat="1" ht="13.5"/>
    <row r="10017" customFormat="1" ht="13.5"/>
    <row r="10018" customFormat="1" ht="13.5"/>
    <row r="10019" customFormat="1" ht="13.5"/>
    <row r="10020" customFormat="1" ht="13.5"/>
    <row r="10021" customFormat="1" ht="13.5"/>
    <row r="10022" customFormat="1" ht="13.5"/>
    <row r="10023" customFormat="1" ht="13.5"/>
    <row r="10024" customFormat="1" ht="13.5"/>
    <row r="10025" customFormat="1" ht="13.5"/>
    <row r="10026" customFormat="1" ht="13.5"/>
    <row r="10027" customFormat="1" ht="13.5"/>
    <row r="10028" customFormat="1" ht="13.5"/>
    <row r="10029" customFormat="1" ht="13.5"/>
    <row r="10030" customFormat="1" ht="13.5"/>
    <row r="10031" customFormat="1" ht="13.5"/>
    <row r="10032" customFormat="1" ht="13.5"/>
    <row r="10033" customFormat="1" ht="13.5"/>
    <row r="10034" customFormat="1" ht="13.5"/>
    <row r="10035" customFormat="1" ht="13.5"/>
    <row r="10036" customFormat="1" ht="13.5"/>
    <row r="10037" customFormat="1" ht="13.5"/>
    <row r="10038" customFormat="1" ht="13.5"/>
    <row r="10039" customFormat="1" ht="13.5"/>
    <row r="10040" customFormat="1" ht="13.5"/>
    <row r="10041" customFormat="1" ht="13.5"/>
    <row r="10042" customFormat="1" ht="13.5"/>
    <row r="10043" customFormat="1" ht="13.5"/>
    <row r="10044" customFormat="1" ht="13.5"/>
    <row r="10045" customFormat="1" ht="13.5"/>
    <row r="10046" customFormat="1" ht="13.5"/>
    <row r="10047" customFormat="1" ht="13.5"/>
    <row r="10048" customFormat="1" ht="13.5"/>
    <row r="10049" customFormat="1" ht="13.5"/>
    <row r="10050" customFormat="1" ht="13.5"/>
    <row r="10051" customFormat="1" ht="13.5"/>
    <row r="10052" customFormat="1" ht="13.5"/>
    <row r="10053" customFormat="1" ht="13.5"/>
    <row r="10054" customFormat="1" ht="13.5"/>
    <row r="10055" customFormat="1" ht="13.5"/>
    <row r="10056" customFormat="1" ht="13.5"/>
    <row r="10057" customFormat="1" ht="13.5"/>
    <row r="10058" customFormat="1" ht="13.5"/>
    <row r="10059" customFormat="1" ht="13.5"/>
    <row r="10060" customFormat="1" ht="13.5"/>
    <row r="10061" customFormat="1" ht="13.5"/>
    <row r="10062" customFormat="1" ht="13.5"/>
    <row r="10063" customFormat="1" ht="13.5"/>
    <row r="10064" customFormat="1" ht="13.5"/>
    <row r="10065" customFormat="1" ht="13.5"/>
    <row r="10066" customFormat="1" ht="13.5"/>
    <row r="10067" customFormat="1" ht="13.5"/>
    <row r="10068" customFormat="1" ht="13.5"/>
    <row r="10069" customFormat="1" ht="13.5"/>
    <row r="10070" customFormat="1" ht="13.5"/>
    <row r="10071" customFormat="1" ht="13.5"/>
    <row r="10072" customFormat="1" ht="13.5"/>
    <row r="10073" customFormat="1" ht="13.5"/>
    <row r="10074" customFormat="1" ht="13.5"/>
    <row r="10075" customFormat="1" ht="13.5"/>
    <row r="10076" customFormat="1" ht="13.5"/>
    <row r="10077" customFormat="1" ht="13.5"/>
    <row r="10078" customFormat="1" ht="13.5"/>
    <row r="10079" customFormat="1" ht="13.5"/>
    <row r="10080" customFormat="1" ht="13.5"/>
    <row r="10081" customFormat="1" ht="13.5"/>
    <row r="10082" customFormat="1" ht="13.5"/>
    <row r="10083" customFormat="1" ht="13.5"/>
    <row r="10084" customFormat="1" ht="13.5"/>
    <row r="10085" customFormat="1" ht="13.5"/>
    <row r="10086" customFormat="1" ht="13.5"/>
    <row r="10087" customFormat="1" ht="13.5"/>
    <row r="10088" customFormat="1" ht="13.5"/>
    <row r="10089" customFormat="1" ht="13.5"/>
    <row r="10090" customFormat="1" ht="13.5"/>
    <row r="10091" customFormat="1" ht="13.5"/>
    <row r="10092" customFormat="1" ht="13.5"/>
    <row r="10093" customFormat="1" ht="13.5"/>
    <row r="10094" customFormat="1" ht="13.5"/>
    <row r="10095" customFormat="1" ht="13.5"/>
    <row r="10096" customFormat="1" ht="13.5"/>
    <row r="10097" customFormat="1" ht="13.5"/>
    <row r="10098" customFormat="1" ht="13.5"/>
    <row r="10099" customFormat="1" ht="13.5"/>
    <row r="10100" customFormat="1" ht="13.5"/>
    <row r="10101" customFormat="1" ht="13.5"/>
    <row r="10102" customFormat="1" ht="13.5"/>
    <row r="10103" customFormat="1" ht="13.5"/>
    <row r="10104" customFormat="1" ht="13.5"/>
    <row r="10105" customFormat="1" ht="13.5"/>
    <row r="10106" customFormat="1" ht="13.5"/>
    <row r="10107" customFormat="1" ht="13.5"/>
    <row r="10108" customFormat="1" ht="13.5"/>
    <row r="10109" customFormat="1" ht="13.5"/>
    <row r="10110" customFormat="1" ht="13.5"/>
    <row r="10111" customFormat="1" ht="13.5"/>
    <row r="10112" customFormat="1" ht="13.5"/>
    <row r="10113" customFormat="1" ht="13.5"/>
    <row r="10114" customFormat="1" ht="13.5"/>
    <row r="10115" customFormat="1" ht="13.5"/>
    <row r="10116" customFormat="1" ht="13.5"/>
    <row r="10117" customFormat="1" ht="13.5"/>
    <row r="10118" customFormat="1" ht="13.5"/>
    <row r="10119" customFormat="1" ht="13.5"/>
    <row r="10120" customFormat="1" ht="13.5"/>
    <row r="10121" customFormat="1" ht="13.5"/>
    <row r="10122" customFormat="1" ht="13.5"/>
    <row r="10123" customFormat="1" ht="13.5"/>
    <row r="10124" customFormat="1" ht="13.5"/>
    <row r="10125" customFormat="1" ht="13.5"/>
    <row r="10126" customFormat="1" ht="13.5"/>
    <row r="10127" customFormat="1" ht="13.5"/>
    <row r="10128" customFormat="1" ht="13.5"/>
    <row r="10129" customFormat="1" ht="13.5"/>
    <row r="10130" customFormat="1" ht="13.5"/>
    <row r="10131" customFormat="1" ht="13.5"/>
    <row r="10132" customFormat="1" ht="13.5"/>
    <row r="10133" customFormat="1" ht="13.5"/>
    <row r="10134" customFormat="1" ht="13.5"/>
    <row r="10135" customFormat="1" ht="13.5"/>
    <row r="10136" customFormat="1" ht="13.5"/>
    <row r="10137" customFormat="1" ht="13.5"/>
    <row r="10138" customFormat="1" ht="13.5"/>
    <row r="10139" customFormat="1" ht="13.5"/>
    <row r="10140" customFormat="1" ht="13.5"/>
    <row r="10141" customFormat="1" ht="13.5"/>
    <row r="10142" customFormat="1" ht="13.5"/>
    <row r="10143" customFormat="1" ht="13.5"/>
    <row r="10144" customFormat="1" ht="13.5"/>
    <row r="10145" customFormat="1" ht="13.5"/>
    <row r="10146" customFormat="1" ht="13.5"/>
    <row r="10147" customFormat="1" ht="13.5"/>
    <row r="10148" customFormat="1" ht="13.5"/>
    <row r="10149" customFormat="1" ht="13.5"/>
    <row r="10150" customFormat="1" ht="13.5"/>
    <row r="10151" customFormat="1" ht="13.5"/>
    <row r="10152" customFormat="1" ht="13.5"/>
    <row r="10153" customFormat="1" ht="13.5"/>
    <row r="10154" customFormat="1" ht="13.5"/>
    <row r="10155" customFormat="1" ht="13.5"/>
    <row r="10156" customFormat="1" ht="13.5"/>
    <row r="10157" customFormat="1" ht="13.5"/>
    <row r="10158" customFormat="1" ht="13.5"/>
    <row r="10159" customFormat="1" ht="13.5"/>
    <row r="10160" customFormat="1" ht="13.5"/>
    <row r="10161" customFormat="1" ht="13.5"/>
    <row r="10162" customFormat="1" ht="13.5"/>
    <row r="10163" customFormat="1" ht="13.5"/>
    <row r="10164" customFormat="1" ht="13.5"/>
    <row r="10165" customFormat="1" ht="13.5"/>
    <row r="10166" customFormat="1" ht="13.5"/>
    <row r="10167" customFormat="1" ht="13.5"/>
    <row r="10168" customFormat="1" ht="13.5"/>
    <row r="10169" customFormat="1" ht="13.5"/>
    <row r="10170" customFormat="1" ht="13.5"/>
    <row r="10171" customFormat="1" ht="13.5"/>
    <row r="10172" customFormat="1" ht="13.5"/>
    <row r="10173" customFormat="1" ht="13.5"/>
    <row r="10174" customFormat="1" ht="13.5"/>
    <row r="10175" customFormat="1" ht="13.5"/>
    <row r="10176" customFormat="1" ht="13.5"/>
    <row r="10177" customFormat="1" ht="13.5"/>
    <row r="10178" customFormat="1" ht="13.5"/>
    <row r="10179" customFormat="1" ht="13.5"/>
    <row r="10180" customFormat="1" ht="13.5"/>
    <row r="10181" customFormat="1" ht="13.5"/>
    <row r="10182" customFormat="1" ht="13.5"/>
    <row r="10183" customFormat="1" ht="13.5"/>
    <row r="10184" customFormat="1" ht="13.5"/>
    <row r="10185" customFormat="1" ht="13.5"/>
    <row r="10186" customFormat="1" ht="13.5"/>
    <row r="10187" customFormat="1" ht="13.5"/>
    <row r="10188" customFormat="1" ht="13.5"/>
    <row r="10189" customFormat="1" ht="13.5"/>
    <row r="10190" customFormat="1" ht="13.5"/>
    <row r="10191" customFormat="1" ht="13.5"/>
    <row r="10192" customFormat="1" ht="13.5"/>
    <row r="10193" customFormat="1" ht="13.5"/>
    <row r="10194" customFormat="1" ht="13.5"/>
    <row r="10195" customFormat="1" ht="13.5"/>
    <row r="10196" customFormat="1" ht="13.5"/>
    <row r="10197" customFormat="1" ht="13.5"/>
    <row r="10198" customFormat="1" ht="13.5"/>
    <row r="10199" customFormat="1" ht="13.5"/>
    <row r="10200" customFormat="1" ht="13.5"/>
    <row r="10201" customFormat="1" ht="13.5"/>
    <row r="10202" customFormat="1" ht="13.5"/>
    <row r="10203" customFormat="1" ht="13.5"/>
    <row r="10204" customFormat="1" ht="13.5"/>
    <row r="10205" customFormat="1" ht="13.5"/>
    <row r="10206" customFormat="1" ht="13.5"/>
    <row r="10207" customFormat="1" ht="13.5"/>
    <row r="10208" customFormat="1" ht="13.5"/>
    <row r="10209" customFormat="1" ht="13.5"/>
    <row r="10210" customFormat="1" ht="13.5"/>
    <row r="10211" customFormat="1" ht="13.5"/>
    <row r="10212" customFormat="1" ht="13.5"/>
    <row r="10213" customFormat="1" ht="13.5"/>
    <row r="10214" customFormat="1" ht="13.5"/>
    <row r="10215" customFormat="1" ht="13.5"/>
    <row r="10216" customFormat="1" ht="13.5"/>
    <row r="10217" customFormat="1" ht="13.5"/>
    <row r="10218" customFormat="1" ht="13.5"/>
    <row r="10219" customFormat="1" ht="13.5"/>
    <row r="10220" customFormat="1" ht="13.5"/>
    <row r="10221" customFormat="1" ht="13.5"/>
    <row r="10222" customFormat="1" ht="13.5"/>
    <row r="10223" customFormat="1" ht="13.5"/>
    <row r="10224" customFormat="1" ht="13.5"/>
    <row r="10225" customFormat="1" ht="13.5"/>
    <row r="10226" customFormat="1" ht="13.5"/>
    <row r="10227" customFormat="1" ht="13.5"/>
    <row r="10228" customFormat="1" ht="13.5"/>
    <row r="10229" customFormat="1" ht="13.5"/>
    <row r="10230" customFormat="1" ht="13.5"/>
    <row r="10231" customFormat="1" ht="13.5"/>
    <row r="10232" customFormat="1" ht="13.5"/>
    <row r="10233" customFormat="1" ht="13.5"/>
    <row r="10234" customFormat="1" ht="13.5"/>
    <row r="10235" customFormat="1" ht="13.5"/>
    <row r="10236" customFormat="1" ht="13.5"/>
    <row r="10237" customFormat="1" ht="13.5"/>
    <row r="10238" customFormat="1" ht="13.5"/>
    <row r="10239" customFormat="1" ht="13.5"/>
    <row r="10240" customFormat="1" ht="13.5"/>
    <row r="10241" customFormat="1" ht="13.5"/>
    <row r="10242" customFormat="1" ht="13.5"/>
    <row r="10243" customFormat="1" ht="13.5"/>
    <row r="10244" customFormat="1" ht="13.5"/>
    <row r="10245" customFormat="1" ht="13.5"/>
    <row r="10246" customFormat="1" ht="13.5"/>
    <row r="10247" customFormat="1" ht="13.5"/>
    <row r="10248" customFormat="1" ht="13.5"/>
    <row r="10249" customFormat="1" ht="13.5"/>
    <row r="10250" customFormat="1" ht="13.5"/>
    <row r="10251" customFormat="1" ht="13.5"/>
    <row r="10252" customFormat="1" ht="13.5"/>
    <row r="10253" customFormat="1" ht="13.5"/>
    <row r="10254" customFormat="1" ht="13.5"/>
    <row r="10255" customFormat="1" ht="13.5"/>
    <row r="10256" customFormat="1" ht="13.5"/>
    <row r="10257" customFormat="1" ht="13.5"/>
    <row r="10258" customFormat="1" ht="13.5"/>
    <row r="10259" customFormat="1" ht="13.5"/>
    <row r="10260" customFormat="1" ht="13.5"/>
    <row r="10261" customFormat="1" ht="13.5"/>
    <row r="10262" customFormat="1" ht="13.5"/>
    <row r="10263" customFormat="1" ht="13.5"/>
    <row r="10264" customFormat="1" ht="13.5"/>
    <row r="10265" customFormat="1" ht="13.5"/>
    <row r="10266" customFormat="1" ht="13.5"/>
    <row r="10267" customFormat="1" ht="13.5"/>
    <row r="10268" customFormat="1" ht="13.5"/>
    <row r="10269" customFormat="1" ht="13.5"/>
    <row r="10270" customFormat="1" ht="13.5"/>
    <row r="10271" customFormat="1" ht="13.5"/>
    <row r="10272" customFormat="1" ht="13.5"/>
    <row r="10273" customFormat="1" ht="13.5"/>
    <row r="10274" customFormat="1" ht="13.5"/>
    <row r="10275" customFormat="1" ht="13.5"/>
    <row r="10276" customFormat="1" ht="13.5"/>
    <row r="10277" customFormat="1" ht="13.5"/>
    <row r="10278" customFormat="1" ht="13.5"/>
    <row r="10279" customFormat="1" ht="13.5"/>
    <row r="10280" customFormat="1" ht="13.5"/>
    <row r="10281" customFormat="1" ht="13.5"/>
    <row r="10282" customFormat="1" ht="13.5"/>
    <row r="10283" customFormat="1" ht="13.5"/>
    <row r="10284" customFormat="1" ht="13.5"/>
    <row r="10285" customFormat="1" ht="13.5"/>
    <row r="10286" customFormat="1" ht="13.5"/>
    <row r="10287" customFormat="1" ht="13.5"/>
    <row r="10288" customFormat="1" ht="13.5"/>
    <row r="10289" customFormat="1" ht="13.5"/>
    <row r="10290" customFormat="1" ht="13.5"/>
    <row r="10291" customFormat="1" ht="13.5"/>
    <row r="10292" customFormat="1" ht="13.5"/>
    <row r="10293" customFormat="1" ht="13.5"/>
    <row r="10294" customFormat="1" ht="13.5"/>
    <row r="10295" customFormat="1" ht="13.5"/>
    <row r="10296" customFormat="1" ht="13.5"/>
    <row r="10297" customFormat="1" ht="13.5"/>
    <row r="10298" customFormat="1" ht="13.5"/>
    <row r="10299" customFormat="1" ht="13.5"/>
    <row r="10300" customFormat="1" ht="13.5"/>
    <row r="10301" customFormat="1" ht="13.5"/>
    <row r="10302" customFormat="1" ht="13.5"/>
    <row r="10303" customFormat="1" ht="13.5"/>
    <row r="10304" customFormat="1" ht="13.5"/>
    <row r="10305" customFormat="1" ht="13.5"/>
    <row r="10306" customFormat="1" ht="13.5"/>
    <row r="10307" customFormat="1" ht="13.5"/>
    <row r="10308" customFormat="1" ht="13.5"/>
    <row r="10309" customFormat="1" ht="13.5"/>
    <row r="10310" customFormat="1" ht="13.5"/>
    <row r="10311" customFormat="1" ht="13.5"/>
    <row r="10312" customFormat="1" ht="13.5"/>
    <row r="10313" customFormat="1" ht="13.5"/>
    <row r="10314" customFormat="1" ht="13.5"/>
    <row r="10315" customFormat="1" ht="13.5"/>
    <row r="10316" customFormat="1" ht="13.5"/>
    <row r="10317" customFormat="1" ht="13.5"/>
    <row r="10318" customFormat="1" ht="13.5"/>
    <row r="10319" customFormat="1" ht="13.5"/>
    <row r="10320" customFormat="1" ht="13.5"/>
    <row r="10321" customFormat="1" ht="13.5"/>
    <row r="10322" customFormat="1" ht="13.5"/>
    <row r="10323" customFormat="1" ht="13.5"/>
    <row r="10324" customFormat="1" ht="13.5"/>
    <row r="10325" customFormat="1" ht="13.5"/>
    <row r="10326" customFormat="1" ht="13.5"/>
    <row r="10327" customFormat="1" ht="13.5"/>
    <row r="10328" customFormat="1" ht="13.5"/>
    <row r="10329" customFormat="1" ht="13.5"/>
    <row r="10330" customFormat="1" ht="13.5"/>
    <row r="10331" customFormat="1" ht="13.5"/>
    <row r="10332" customFormat="1" ht="13.5"/>
    <row r="10333" customFormat="1" ht="13.5"/>
    <row r="10334" customFormat="1" ht="13.5"/>
    <row r="10335" customFormat="1" ht="13.5"/>
    <row r="10336" customFormat="1" ht="13.5"/>
    <row r="10337" customFormat="1" ht="13.5"/>
    <row r="10338" customFormat="1" ht="13.5"/>
    <row r="10339" customFormat="1" ht="13.5"/>
    <row r="10340" customFormat="1" ht="13.5"/>
    <row r="10341" customFormat="1" ht="13.5"/>
    <row r="10342" customFormat="1" ht="13.5"/>
    <row r="10343" customFormat="1" ht="13.5"/>
    <row r="10344" customFormat="1" ht="13.5"/>
    <row r="10345" customFormat="1" ht="13.5"/>
    <row r="10346" customFormat="1" ht="13.5"/>
    <row r="10347" customFormat="1" ht="13.5"/>
    <row r="10348" customFormat="1" ht="13.5"/>
    <row r="10349" customFormat="1" ht="13.5"/>
    <row r="10350" customFormat="1" ht="13.5"/>
    <row r="10351" customFormat="1" ht="13.5"/>
    <row r="10352" customFormat="1" ht="13.5"/>
    <row r="10353" customFormat="1" ht="13.5"/>
    <row r="10354" customFormat="1" ht="13.5"/>
    <row r="10355" customFormat="1" ht="13.5"/>
    <row r="10356" customFormat="1" ht="13.5"/>
    <row r="10357" customFormat="1" ht="13.5"/>
    <row r="10358" customFormat="1" ht="13.5"/>
    <row r="10359" customFormat="1" ht="13.5"/>
    <row r="10360" customFormat="1" ht="13.5"/>
    <row r="10361" customFormat="1" ht="13.5"/>
    <row r="10362" customFormat="1" ht="13.5"/>
    <row r="10363" customFormat="1" ht="13.5"/>
    <row r="10364" customFormat="1" ht="13.5"/>
    <row r="10365" customFormat="1" ht="13.5"/>
    <row r="10366" customFormat="1" ht="13.5"/>
    <row r="10367" customFormat="1" ht="13.5"/>
    <row r="10368" customFormat="1" ht="13.5"/>
    <row r="10369" customFormat="1" ht="13.5"/>
    <row r="10370" customFormat="1" ht="13.5"/>
    <row r="10371" customFormat="1" ht="13.5"/>
    <row r="10372" customFormat="1" ht="13.5"/>
    <row r="10373" customFormat="1" ht="13.5"/>
    <row r="10374" customFormat="1" ht="13.5"/>
    <row r="10375" customFormat="1" ht="13.5"/>
    <row r="10376" customFormat="1" ht="13.5"/>
    <row r="10377" customFormat="1" ht="13.5"/>
    <row r="10378" customFormat="1" ht="13.5"/>
    <row r="10379" customFormat="1" ht="13.5"/>
    <row r="10380" customFormat="1" ht="13.5"/>
    <row r="10381" customFormat="1" ht="13.5"/>
    <row r="10382" customFormat="1" ht="13.5"/>
    <row r="10383" customFormat="1" ht="13.5"/>
    <row r="10384" customFormat="1" ht="13.5"/>
    <row r="10385" customFormat="1" ht="13.5"/>
    <row r="10386" customFormat="1" ht="13.5"/>
    <row r="10387" customFormat="1" ht="13.5"/>
    <row r="10388" customFormat="1" ht="13.5"/>
    <row r="10389" customFormat="1" ht="13.5"/>
    <row r="10390" customFormat="1" ht="13.5"/>
    <row r="10391" customFormat="1" ht="13.5"/>
    <row r="10392" customFormat="1" ht="13.5"/>
    <row r="10393" customFormat="1" ht="13.5"/>
    <row r="10394" customFormat="1" ht="13.5"/>
    <row r="10395" customFormat="1" ht="13.5"/>
    <row r="10396" customFormat="1" ht="13.5"/>
    <row r="10397" customFormat="1" ht="13.5"/>
    <row r="10398" customFormat="1" ht="13.5"/>
    <row r="10399" customFormat="1" ht="13.5"/>
    <row r="10400" customFormat="1" ht="13.5"/>
    <row r="10401" customFormat="1" ht="13.5"/>
    <row r="10402" customFormat="1" ht="13.5"/>
    <row r="10403" customFormat="1" ht="13.5"/>
    <row r="10404" customFormat="1" ht="13.5"/>
    <row r="10405" customFormat="1" ht="13.5"/>
    <row r="10406" customFormat="1" ht="13.5"/>
    <row r="10407" customFormat="1" ht="13.5"/>
    <row r="10408" customFormat="1" ht="13.5"/>
    <row r="10409" customFormat="1" ht="13.5"/>
    <row r="10410" customFormat="1" ht="13.5"/>
    <row r="10411" customFormat="1" ht="13.5"/>
    <row r="10412" customFormat="1" ht="13.5"/>
    <row r="10413" customFormat="1" ht="13.5"/>
    <row r="10414" customFormat="1" ht="13.5"/>
    <row r="10415" customFormat="1" ht="13.5"/>
    <row r="10416" customFormat="1" ht="13.5"/>
    <row r="10417" customFormat="1" ht="13.5"/>
    <row r="10418" customFormat="1" ht="13.5"/>
    <row r="10419" customFormat="1" ht="13.5"/>
    <row r="10420" customFormat="1" ht="13.5"/>
    <row r="10421" customFormat="1" ht="13.5"/>
    <row r="10422" customFormat="1" ht="13.5"/>
    <row r="10423" customFormat="1" ht="13.5"/>
    <row r="10424" customFormat="1" ht="13.5"/>
    <row r="10425" customFormat="1" ht="13.5"/>
    <row r="10426" customFormat="1" ht="13.5"/>
    <row r="10427" customFormat="1" ht="13.5"/>
    <row r="10428" customFormat="1" ht="13.5"/>
    <row r="10429" customFormat="1" ht="13.5"/>
    <row r="10430" customFormat="1" ht="13.5"/>
    <row r="10431" customFormat="1" ht="13.5"/>
    <row r="10432" customFormat="1" ht="13.5"/>
    <row r="10433" customFormat="1" ht="13.5"/>
    <row r="10434" customFormat="1" ht="13.5"/>
    <row r="10435" customFormat="1" ht="13.5"/>
    <row r="10436" customFormat="1" ht="13.5"/>
    <row r="10437" customFormat="1" ht="13.5"/>
    <row r="10438" customFormat="1" ht="13.5"/>
    <row r="10439" customFormat="1" ht="13.5"/>
    <row r="10440" customFormat="1" ht="13.5"/>
    <row r="10441" customFormat="1" ht="13.5"/>
    <row r="10442" customFormat="1" ht="13.5"/>
    <row r="10443" customFormat="1" ht="13.5"/>
    <row r="10444" customFormat="1" ht="13.5"/>
    <row r="10445" customFormat="1" ht="13.5"/>
    <row r="10446" customFormat="1" ht="13.5"/>
    <row r="10447" customFormat="1" ht="13.5"/>
    <row r="10448" customFormat="1" ht="13.5"/>
    <row r="10449" customFormat="1" ht="13.5"/>
    <row r="10450" customFormat="1" ht="13.5"/>
    <row r="10451" customFormat="1" ht="13.5"/>
    <row r="10452" customFormat="1" ht="13.5"/>
    <row r="10453" customFormat="1" ht="13.5"/>
    <row r="10454" customFormat="1" ht="13.5"/>
    <row r="10455" customFormat="1" ht="13.5"/>
    <row r="10456" customFormat="1" ht="13.5"/>
    <row r="10457" customFormat="1" ht="13.5"/>
    <row r="10458" customFormat="1" ht="13.5"/>
    <row r="10459" customFormat="1" ht="13.5"/>
    <row r="10460" customFormat="1" ht="13.5"/>
    <row r="10461" customFormat="1" ht="13.5"/>
    <row r="10462" customFormat="1" ht="13.5"/>
    <row r="10463" customFormat="1" ht="13.5"/>
    <row r="10464" customFormat="1" ht="13.5"/>
    <row r="10465" customFormat="1" ht="13.5"/>
    <row r="10466" customFormat="1" ht="13.5"/>
    <row r="10467" customFormat="1" ht="13.5"/>
    <row r="10468" customFormat="1" ht="13.5"/>
    <row r="10469" customFormat="1" ht="13.5"/>
    <row r="10470" customFormat="1" ht="13.5"/>
    <row r="10471" customFormat="1" ht="13.5"/>
    <row r="10472" customFormat="1" ht="13.5"/>
    <row r="10473" customFormat="1" ht="13.5"/>
    <row r="10474" customFormat="1" ht="13.5"/>
    <row r="10475" customFormat="1" ht="13.5"/>
    <row r="10476" customFormat="1" ht="13.5"/>
    <row r="10477" customFormat="1" ht="13.5"/>
    <row r="10478" customFormat="1" ht="13.5"/>
    <row r="10479" customFormat="1" ht="13.5"/>
    <row r="10480" customFormat="1" ht="13.5"/>
    <row r="10481" customFormat="1" ht="13.5"/>
    <row r="10482" customFormat="1" ht="13.5"/>
    <row r="10483" customFormat="1" ht="13.5"/>
    <row r="10484" customFormat="1" ht="13.5"/>
    <row r="10485" customFormat="1" ht="13.5"/>
    <row r="10486" customFormat="1" ht="13.5"/>
    <row r="10487" customFormat="1" ht="13.5"/>
    <row r="10488" customFormat="1" ht="13.5"/>
    <row r="10489" customFormat="1" ht="13.5"/>
    <row r="10490" customFormat="1" ht="13.5"/>
    <row r="10491" customFormat="1" ht="13.5"/>
    <row r="10492" customFormat="1" ht="13.5"/>
    <row r="10493" customFormat="1" ht="13.5"/>
    <row r="10494" customFormat="1" ht="13.5"/>
    <row r="10495" customFormat="1" ht="13.5"/>
    <row r="10496" customFormat="1" ht="13.5"/>
    <row r="10497" customFormat="1" ht="13.5"/>
    <row r="10498" customFormat="1" ht="13.5"/>
    <row r="10499" customFormat="1" ht="13.5"/>
    <row r="10500" customFormat="1" ht="13.5"/>
    <row r="10501" customFormat="1" ht="13.5"/>
    <row r="10502" customFormat="1" ht="13.5"/>
    <row r="10503" customFormat="1" ht="13.5"/>
    <row r="10504" customFormat="1" ht="13.5"/>
    <row r="10505" customFormat="1" ht="13.5"/>
    <row r="10506" customFormat="1" ht="13.5"/>
    <row r="10507" customFormat="1" ht="13.5"/>
    <row r="10508" customFormat="1" ht="13.5"/>
    <row r="10509" customFormat="1" ht="13.5"/>
    <row r="10510" customFormat="1" ht="13.5"/>
    <row r="10511" customFormat="1" ht="13.5"/>
    <row r="10512" customFormat="1" ht="13.5"/>
    <row r="10513" customFormat="1" ht="13.5"/>
    <row r="10514" customFormat="1" ht="13.5"/>
    <row r="10515" customFormat="1" ht="13.5"/>
    <row r="10516" customFormat="1" ht="13.5"/>
    <row r="10517" customFormat="1" ht="13.5"/>
    <row r="10518" customFormat="1" ht="13.5"/>
    <row r="10519" customFormat="1" ht="13.5"/>
    <row r="10520" customFormat="1" ht="13.5"/>
    <row r="10521" customFormat="1" ht="13.5"/>
    <row r="10522" customFormat="1" ht="13.5"/>
    <row r="10523" customFormat="1" ht="13.5"/>
    <row r="10524" customFormat="1" ht="13.5"/>
    <row r="10525" customFormat="1" ht="13.5"/>
    <row r="10526" customFormat="1" ht="13.5"/>
    <row r="10527" customFormat="1" ht="13.5"/>
    <row r="10528" customFormat="1" ht="13.5"/>
    <row r="10529" customFormat="1" ht="13.5"/>
    <row r="10530" customFormat="1" ht="13.5"/>
    <row r="10531" customFormat="1" ht="13.5"/>
    <row r="10532" customFormat="1" ht="13.5"/>
    <row r="10533" customFormat="1" ht="13.5"/>
    <row r="10534" customFormat="1" ht="13.5"/>
    <row r="10535" customFormat="1" ht="13.5"/>
    <row r="10536" customFormat="1" ht="13.5"/>
    <row r="10537" customFormat="1" ht="13.5"/>
    <row r="10538" customFormat="1" ht="13.5"/>
    <row r="10539" customFormat="1" ht="13.5"/>
    <row r="10540" customFormat="1" ht="13.5"/>
    <row r="10541" customFormat="1" ht="13.5"/>
    <row r="10542" customFormat="1" ht="13.5"/>
    <row r="10543" customFormat="1" ht="13.5"/>
    <row r="10544" customFormat="1" ht="13.5"/>
    <row r="10545" customFormat="1" ht="13.5"/>
    <row r="10546" customFormat="1" ht="13.5"/>
    <row r="10547" customFormat="1" ht="13.5"/>
    <row r="10548" customFormat="1" ht="13.5"/>
    <row r="10549" customFormat="1" ht="13.5"/>
    <row r="10550" customFormat="1" ht="13.5"/>
    <row r="10551" customFormat="1" ht="13.5"/>
    <row r="10552" customFormat="1" ht="13.5"/>
    <row r="10553" customFormat="1" ht="13.5"/>
    <row r="10554" customFormat="1" ht="13.5"/>
    <row r="10555" customFormat="1" ht="13.5"/>
    <row r="10556" customFormat="1" ht="13.5"/>
    <row r="10557" customFormat="1" ht="13.5"/>
    <row r="10558" customFormat="1" ht="13.5"/>
    <row r="10559" customFormat="1" ht="13.5"/>
    <row r="10560" customFormat="1" ht="13.5"/>
    <row r="10561" customFormat="1" ht="13.5"/>
    <row r="10562" customFormat="1" ht="13.5"/>
    <row r="10563" customFormat="1" ht="13.5"/>
    <row r="10564" customFormat="1" ht="13.5"/>
    <row r="10565" customFormat="1" ht="13.5"/>
    <row r="10566" customFormat="1" ht="13.5"/>
    <row r="10567" customFormat="1" ht="13.5"/>
    <row r="10568" customFormat="1" ht="13.5"/>
    <row r="10569" customFormat="1" ht="13.5"/>
    <row r="10570" customFormat="1" ht="13.5"/>
    <row r="10571" customFormat="1" ht="13.5"/>
    <row r="10572" customFormat="1" ht="13.5"/>
    <row r="10573" customFormat="1" ht="13.5"/>
    <row r="10574" customFormat="1" ht="13.5"/>
    <row r="10575" customFormat="1" ht="13.5"/>
    <row r="10576" customFormat="1" ht="13.5"/>
    <row r="10577" customFormat="1" ht="13.5"/>
    <row r="10578" customFormat="1" ht="13.5"/>
    <row r="10579" customFormat="1" ht="13.5"/>
    <row r="10580" customFormat="1" ht="13.5"/>
    <row r="10581" customFormat="1" ht="13.5"/>
    <row r="10582" customFormat="1" ht="13.5"/>
    <row r="10583" customFormat="1" ht="13.5"/>
    <row r="10584" customFormat="1" ht="13.5"/>
    <row r="10585" customFormat="1" ht="13.5"/>
    <row r="10586" customFormat="1" ht="13.5"/>
    <row r="10587" customFormat="1" ht="13.5"/>
    <row r="10588" customFormat="1" ht="13.5"/>
    <row r="10589" customFormat="1" ht="13.5"/>
    <row r="10590" customFormat="1" ht="13.5"/>
    <row r="10591" customFormat="1" ht="13.5"/>
    <row r="10592" customFormat="1" ht="13.5"/>
    <row r="10593" customFormat="1" ht="13.5"/>
    <row r="10594" customFormat="1" ht="13.5"/>
    <row r="10595" customFormat="1" ht="13.5"/>
    <row r="10596" customFormat="1" ht="13.5"/>
    <row r="10597" customFormat="1" ht="13.5"/>
    <row r="10598" customFormat="1" ht="13.5"/>
    <row r="10599" customFormat="1" ht="13.5"/>
    <row r="10600" customFormat="1" ht="13.5"/>
    <row r="10601" customFormat="1" ht="13.5"/>
    <row r="10602" customFormat="1" ht="13.5"/>
    <row r="10603" customFormat="1" ht="13.5"/>
    <row r="10604" customFormat="1" ht="13.5"/>
    <row r="10605" customFormat="1" ht="13.5"/>
    <row r="10606" customFormat="1" ht="13.5"/>
    <row r="10607" customFormat="1" ht="13.5"/>
    <row r="10608" customFormat="1" ht="13.5"/>
    <row r="10609" customFormat="1" ht="13.5"/>
    <row r="10610" customFormat="1" ht="13.5"/>
    <row r="10611" customFormat="1" ht="13.5"/>
    <row r="10612" customFormat="1" ht="13.5"/>
    <row r="10613" customFormat="1" ht="13.5"/>
    <row r="10614" customFormat="1" ht="13.5"/>
    <row r="10615" customFormat="1" ht="13.5"/>
    <row r="10616" customFormat="1" ht="13.5"/>
    <row r="10617" customFormat="1" ht="13.5"/>
    <row r="10618" customFormat="1" ht="13.5"/>
    <row r="10619" customFormat="1" ht="13.5"/>
    <row r="10620" customFormat="1" ht="13.5"/>
    <row r="10621" customFormat="1" ht="13.5"/>
    <row r="10622" customFormat="1" ht="13.5"/>
    <row r="10623" customFormat="1" ht="13.5"/>
    <row r="10624" customFormat="1" ht="13.5"/>
    <row r="10625" customFormat="1" ht="13.5"/>
    <row r="10626" customFormat="1" ht="13.5"/>
    <row r="10627" customFormat="1" ht="13.5"/>
    <row r="10628" customFormat="1" ht="13.5"/>
    <row r="10629" customFormat="1" ht="13.5"/>
    <row r="10630" customFormat="1" ht="13.5"/>
    <row r="10631" customFormat="1" ht="13.5"/>
    <row r="10632" customFormat="1" ht="13.5"/>
    <row r="10633" customFormat="1" ht="13.5"/>
    <row r="10634" customFormat="1" ht="13.5"/>
    <row r="10635" customFormat="1" ht="13.5"/>
    <row r="10636" customFormat="1" ht="13.5"/>
    <row r="10637" customFormat="1" ht="13.5"/>
    <row r="10638" customFormat="1" ht="13.5"/>
    <row r="10639" customFormat="1" ht="13.5"/>
    <row r="10640" customFormat="1" ht="13.5"/>
    <row r="10641" customFormat="1" ht="13.5"/>
    <row r="10642" customFormat="1" ht="13.5"/>
    <row r="10643" customFormat="1" ht="13.5"/>
    <row r="10644" customFormat="1" ht="13.5"/>
    <row r="10645" customFormat="1" ht="13.5"/>
    <row r="10646" customFormat="1" ht="13.5"/>
    <row r="10647" customFormat="1" ht="13.5"/>
    <row r="10648" customFormat="1" ht="13.5"/>
    <row r="10649" customFormat="1" ht="13.5"/>
    <row r="10650" customFormat="1" ht="13.5"/>
    <row r="10651" customFormat="1" ht="13.5"/>
    <row r="10652" customFormat="1" ht="13.5"/>
    <row r="10653" customFormat="1" ht="13.5"/>
    <row r="10654" customFormat="1" ht="13.5"/>
    <row r="10655" customFormat="1" ht="13.5"/>
    <row r="10656" customFormat="1" ht="13.5"/>
    <row r="10657" customFormat="1" ht="13.5"/>
    <row r="10658" customFormat="1" ht="13.5"/>
    <row r="10659" customFormat="1" ht="13.5"/>
    <row r="10660" customFormat="1" ht="13.5"/>
    <row r="10661" customFormat="1" ht="13.5"/>
    <row r="10662" customFormat="1" ht="13.5"/>
    <row r="10663" customFormat="1" ht="13.5"/>
    <row r="10664" customFormat="1" ht="13.5"/>
    <row r="10665" customFormat="1" ht="13.5"/>
    <row r="10666" customFormat="1" ht="13.5"/>
    <row r="10667" customFormat="1" ht="13.5"/>
    <row r="10668" customFormat="1" ht="13.5"/>
    <row r="10669" customFormat="1" ht="13.5"/>
    <row r="10670" customFormat="1" ht="13.5"/>
    <row r="10671" customFormat="1" ht="13.5"/>
    <row r="10672" customFormat="1" ht="13.5"/>
    <row r="10673" customFormat="1" ht="13.5"/>
    <row r="10674" customFormat="1" ht="13.5"/>
    <row r="10675" customFormat="1" ht="13.5"/>
    <row r="10676" customFormat="1" ht="13.5"/>
    <row r="10677" customFormat="1" ht="13.5"/>
    <row r="10678" customFormat="1" ht="13.5"/>
    <row r="10679" customFormat="1" ht="13.5"/>
    <row r="10680" customFormat="1" ht="13.5"/>
    <row r="10681" customFormat="1" ht="13.5"/>
    <row r="10682" customFormat="1" ht="13.5"/>
    <row r="10683" customFormat="1" ht="13.5"/>
    <row r="10684" customFormat="1" ht="13.5"/>
    <row r="10685" customFormat="1" ht="13.5"/>
    <row r="10686" customFormat="1" ht="13.5"/>
    <row r="10687" customFormat="1" ht="13.5"/>
    <row r="10688" customFormat="1" ht="13.5"/>
    <row r="10689" customFormat="1" ht="13.5"/>
    <row r="10690" customFormat="1" ht="13.5"/>
    <row r="10691" customFormat="1" ht="13.5"/>
    <row r="10692" customFormat="1" ht="13.5"/>
    <row r="10693" customFormat="1" ht="13.5"/>
    <row r="10694" customFormat="1" ht="13.5"/>
    <row r="10695" customFormat="1" ht="13.5"/>
    <row r="10696" customFormat="1" ht="13.5"/>
    <row r="10697" customFormat="1" ht="13.5"/>
    <row r="10698" customFormat="1" ht="13.5"/>
    <row r="10699" customFormat="1" ht="13.5"/>
    <row r="10700" customFormat="1" ht="13.5"/>
    <row r="10701" customFormat="1" ht="13.5"/>
    <row r="10702" customFormat="1" ht="13.5"/>
    <row r="10703" customFormat="1" ht="13.5"/>
    <row r="10704" customFormat="1" ht="13.5"/>
    <row r="10705" customFormat="1" ht="13.5"/>
    <row r="10706" customFormat="1" ht="13.5"/>
    <row r="10707" customFormat="1" ht="13.5"/>
    <row r="10708" customFormat="1" ht="13.5"/>
    <row r="10709" customFormat="1" ht="13.5"/>
    <row r="10710" customFormat="1" ht="13.5"/>
    <row r="10711" customFormat="1" ht="13.5"/>
    <row r="10712" customFormat="1" ht="13.5"/>
    <row r="10713" customFormat="1" ht="13.5"/>
    <row r="10714" customFormat="1" ht="13.5"/>
    <row r="10715" customFormat="1" ht="13.5"/>
    <row r="10716" customFormat="1" ht="13.5"/>
    <row r="10717" customFormat="1" ht="13.5"/>
    <row r="10718" customFormat="1" ht="13.5"/>
    <row r="10719" customFormat="1" ht="13.5"/>
    <row r="10720" customFormat="1" ht="13.5"/>
    <row r="10721" customFormat="1" ht="13.5"/>
    <row r="10722" customFormat="1" ht="13.5"/>
    <row r="10723" customFormat="1" ht="13.5"/>
    <row r="10724" customFormat="1" ht="13.5"/>
    <row r="10725" customFormat="1" ht="13.5"/>
    <row r="10726" customFormat="1" ht="13.5"/>
    <row r="10727" customFormat="1" ht="13.5"/>
    <row r="10728" customFormat="1" ht="13.5"/>
    <row r="10729" customFormat="1" ht="13.5"/>
    <row r="10730" customFormat="1" ht="13.5"/>
    <row r="10731" customFormat="1" ht="13.5"/>
    <row r="10732" customFormat="1" ht="13.5"/>
    <row r="10733" customFormat="1" ht="13.5"/>
    <row r="10734" customFormat="1" ht="13.5"/>
    <row r="10735" customFormat="1" ht="13.5"/>
    <row r="10736" customFormat="1" ht="13.5"/>
    <row r="10737" customFormat="1" ht="13.5"/>
    <row r="10738" customFormat="1" ht="13.5"/>
    <row r="10739" customFormat="1" ht="13.5"/>
    <row r="10740" customFormat="1" ht="13.5"/>
    <row r="10741" customFormat="1" ht="13.5"/>
    <row r="10742" customFormat="1" ht="13.5"/>
    <row r="10743" customFormat="1" ht="13.5"/>
    <row r="10744" customFormat="1" ht="13.5"/>
    <row r="10745" customFormat="1" ht="13.5"/>
    <row r="10746" customFormat="1" ht="13.5"/>
    <row r="10747" customFormat="1" ht="13.5"/>
    <row r="10748" customFormat="1" ht="13.5"/>
    <row r="10749" customFormat="1" ht="13.5"/>
    <row r="10750" customFormat="1" ht="13.5"/>
    <row r="10751" customFormat="1" ht="13.5"/>
    <row r="10752" customFormat="1" ht="13.5"/>
    <row r="10753" customFormat="1" ht="13.5"/>
    <row r="10754" customFormat="1" ht="13.5"/>
    <row r="10755" customFormat="1" ht="13.5"/>
    <row r="10756" customFormat="1" ht="13.5"/>
    <row r="10757" customFormat="1" ht="13.5"/>
    <row r="10758" customFormat="1" ht="13.5"/>
    <row r="10759" customFormat="1" ht="13.5"/>
    <row r="10760" customFormat="1" ht="13.5"/>
    <row r="10761" customFormat="1" ht="13.5"/>
    <row r="10762" customFormat="1" ht="13.5"/>
    <row r="10763" customFormat="1" ht="13.5"/>
    <row r="10764" customFormat="1" ht="13.5"/>
    <row r="10765" customFormat="1" ht="13.5"/>
    <row r="10766" customFormat="1" ht="13.5"/>
    <row r="10767" customFormat="1" ht="13.5"/>
    <row r="10768" customFormat="1" ht="13.5"/>
    <row r="10769" customFormat="1" ht="13.5"/>
    <row r="10770" customFormat="1" ht="13.5"/>
    <row r="10771" customFormat="1" ht="13.5"/>
    <row r="10772" customFormat="1" ht="13.5"/>
    <row r="10773" customFormat="1" ht="13.5"/>
    <row r="10774" customFormat="1" ht="13.5"/>
    <row r="10775" customFormat="1" ht="13.5"/>
    <row r="10776" customFormat="1" ht="13.5"/>
    <row r="10777" customFormat="1" ht="13.5"/>
    <row r="10778" customFormat="1" ht="13.5"/>
    <row r="10779" customFormat="1" ht="13.5"/>
    <row r="10780" customFormat="1" ht="13.5"/>
    <row r="10781" customFormat="1" ht="13.5"/>
    <row r="10782" customFormat="1" ht="13.5"/>
    <row r="10783" customFormat="1" ht="13.5"/>
    <row r="10784" customFormat="1" ht="13.5"/>
    <row r="10785" customFormat="1" ht="13.5"/>
    <row r="10786" customFormat="1" ht="13.5"/>
    <row r="10787" customFormat="1" ht="13.5"/>
    <row r="10788" customFormat="1" ht="13.5"/>
    <row r="10789" customFormat="1" ht="13.5"/>
    <row r="10790" customFormat="1" ht="13.5"/>
    <row r="10791" customFormat="1" ht="13.5"/>
    <row r="10792" customFormat="1" ht="13.5"/>
    <row r="10793" customFormat="1" ht="13.5"/>
    <row r="10794" customFormat="1" ht="13.5"/>
    <row r="10795" customFormat="1" ht="13.5"/>
    <row r="10796" customFormat="1" ht="13.5"/>
    <row r="10797" customFormat="1" ht="13.5"/>
    <row r="10798" customFormat="1" ht="13.5"/>
    <row r="10799" customFormat="1" ht="13.5"/>
    <row r="10800" customFormat="1" ht="13.5"/>
    <row r="10801" customFormat="1" ht="13.5"/>
    <row r="10802" customFormat="1" ht="13.5"/>
    <row r="10803" customFormat="1" ht="13.5"/>
    <row r="10804" customFormat="1" ht="13.5"/>
    <row r="10805" customFormat="1" ht="13.5"/>
    <row r="10806" customFormat="1" ht="13.5"/>
    <row r="10807" customFormat="1" ht="13.5"/>
    <row r="10808" customFormat="1" ht="13.5"/>
    <row r="10809" customFormat="1" ht="13.5"/>
    <row r="10810" customFormat="1" ht="13.5"/>
    <row r="10811" customFormat="1" ht="13.5"/>
    <row r="10812" customFormat="1" ht="13.5"/>
    <row r="10813" customFormat="1" ht="13.5"/>
    <row r="10814" customFormat="1" ht="13.5"/>
    <row r="10815" customFormat="1" ht="13.5"/>
    <row r="10816" customFormat="1" ht="13.5"/>
    <row r="10817" customFormat="1" ht="13.5"/>
    <row r="10818" customFormat="1" ht="13.5"/>
    <row r="10819" customFormat="1" ht="13.5"/>
    <row r="10820" customFormat="1" ht="13.5"/>
    <row r="10821" customFormat="1" ht="13.5"/>
    <row r="10822" customFormat="1" ht="13.5"/>
    <row r="10823" customFormat="1" ht="13.5"/>
    <row r="10824" customFormat="1" ht="13.5"/>
    <row r="10825" customFormat="1" ht="13.5"/>
    <row r="10826" customFormat="1" ht="13.5"/>
    <row r="10827" customFormat="1" ht="13.5"/>
    <row r="10828" customFormat="1" ht="13.5"/>
    <row r="10829" customFormat="1" ht="13.5"/>
    <row r="10830" customFormat="1" ht="13.5"/>
    <row r="10831" customFormat="1" ht="13.5"/>
    <row r="10832" customFormat="1" ht="13.5"/>
    <row r="10833" customFormat="1" ht="13.5"/>
    <row r="10834" customFormat="1" ht="13.5"/>
    <row r="10835" customFormat="1" ht="13.5"/>
    <row r="10836" customFormat="1" ht="13.5"/>
    <row r="10837" customFormat="1" ht="13.5"/>
    <row r="10838" customFormat="1" ht="13.5"/>
    <row r="10839" customFormat="1" ht="13.5"/>
    <row r="10840" customFormat="1" ht="13.5"/>
    <row r="10841" customFormat="1" ht="13.5"/>
    <row r="10842" customFormat="1" ht="13.5"/>
    <row r="10843" customFormat="1" ht="13.5"/>
    <row r="10844" customFormat="1" ht="13.5"/>
    <row r="10845" customFormat="1" ht="13.5"/>
    <row r="10846" customFormat="1" ht="13.5"/>
    <row r="10847" customFormat="1" ht="13.5"/>
    <row r="10848" customFormat="1" ht="13.5"/>
    <row r="10849" customFormat="1" ht="13.5"/>
    <row r="10850" customFormat="1" ht="13.5"/>
    <row r="10851" customFormat="1" ht="13.5"/>
    <row r="10852" customFormat="1" ht="13.5"/>
    <row r="10853" customFormat="1" ht="13.5"/>
    <row r="10854" customFormat="1" ht="13.5"/>
    <row r="10855" customFormat="1" ht="13.5"/>
    <row r="10856" customFormat="1" ht="13.5"/>
    <row r="10857" customFormat="1" ht="13.5"/>
    <row r="10858" customFormat="1" ht="13.5"/>
    <row r="10859" customFormat="1" ht="13.5"/>
    <row r="10860" customFormat="1" ht="13.5"/>
    <row r="10861" customFormat="1" ht="13.5"/>
    <row r="10862" customFormat="1" ht="13.5"/>
    <row r="10863" customFormat="1" ht="13.5"/>
    <row r="10864" customFormat="1" ht="13.5"/>
    <row r="10865" customFormat="1" ht="13.5"/>
    <row r="10866" customFormat="1" ht="13.5"/>
    <row r="10867" customFormat="1" ht="13.5"/>
    <row r="10868" customFormat="1" ht="13.5"/>
    <row r="10869" customFormat="1" ht="13.5"/>
    <row r="10870" customFormat="1" ht="13.5"/>
    <row r="10871" customFormat="1" ht="13.5"/>
    <row r="10872" customFormat="1" ht="13.5"/>
    <row r="10873" customFormat="1" ht="13.5"/>
    <row r="10874" customFormat="1" ht="13.5"/>
    <row r="10875" customFormat="1" ht="13.5"/>
    <row r="10876" customFormat="1" ht="13.5"/>
    <row r="10877" customFormat="1" ht="13.5"/>
    <row r="10878" customFormat="1" ht="13.5"/>
    <row r="10879" customFormat="1" ht="13.5"/>
    <row r="10880" customFormat="1" ht="13.5"/>
    <row r="10881" customFormat="1" ht="13.5"/>
    <row r="10882" customFormat="1" ht="13.5"/>
    <row r="10883" customFormat="1" ht="13.5"/>
    <row r="10884" customFormat="1" ht="13.5"/>
    <row r="10885" customFormat="1" ht="13.5"/>
    <row r="10886" customFormat="1" ht="13.5"/>
    <row r="10887" customFormat="1" ht="13.5"/>
    <row r="10888" customFormat="1" ht="13.5"/>
    <row r="10889" customFormat="1" ht="13.5"/>
    <row r="10890" customFormat="1" ht="13.5"/>
    <row r="10891" customFormat="1" ht="13.5"/>
    <row r="10892" customFormat="1" ht="13.5"/>
    <row r="10893" customFormat="1" ht="13.5"/>
    <row r="10894" customFormat="1" ht="13.5"/>
    <row r="10895" customFormat="1" ht="13.5"/>
    <row r="10896" customFormat="1" ht="13.5"/>
    <row r="10897" customFormat="1" ht="13.5"/>
    <row r="10898" customFormat="1" ht="13.5"/>
    <row r="10899" customFormat="1" ht="13.5"/>
    <row r="10900" customFormat="1" ht="13.5"/>
    <row r="10901" customFormat="1" ht="13.5"/>
    <row r="10902" customFormat="1" ht="13.5"/>
    <row r="10903" customFormat="1" ht="13.5"/>
    <row r="10904" customFormat="1" ht="13.5"/>
    <row r="10905" customFormat="1" ht="13.5"/>
    <row r="10906" customFormat="1" ht="13.5"/>
    <row r="10907" customFormat="1" ht="13.5"/>
    <row r="10908" customFormat="1" ht="13.5"/>
    <row r="10909" customFormat="1" ht="13.5"/>
    <row r="10910" customFormat="1" ht="13.5"/>
    <row r="10911" customFormat="1" ht="13.5"/>
    <row r="10912" customFormat="1" ht="13.5"/>
    <row r="10913" customFormat="1" ht="13.5"/>
    <row r="10914" customFormat="1" ht="13.5"/>
    <row r="10915" customFormat="1" ht="13.5"/>
    <row r="10916" customFormat="1" ht="13.5"/>
    <row r="10917" customFormat="1" ht="13.5"/>
    <row r="10918" customFormat="1" ht="13.5"/>
    <row r="10919" customFormat="1" ht="13.5"/>
    <row r="10920" customFormat="1" ht="13.5"/>
    <row r="10921" customFormat="1" ht="13.5"/>
    <row r="10922" customFormat="1" ht="13.5"/>
    <row r="10923" customFormat="1" ht="13.5"/>
    <row r="10924" customFormat="1" ht="13.5"/>
    <row r="10925" customFormat="1" ht="13.5"/>
    <row r="10926" customFormat="1" ht="13.5"/>
    <row r="10927" customFormat="1" ht="13.5"/>
    <row r="10928" customFormat="1" ht="13.5"/>
    <row r="10929" customFormat="1" ht="13.5"/>
    <row r="10930" customFormat="1" ht="13.5"/>
    <row r="10931" customFormat="1" ht="13.5"/>
    <row r="10932" customFormat="1" ht="13.5"/>
    <row r="10933" customFormat="1" ht="13.5"/>
    <row r="10934" customFormat="1" ht="13.5"/>
    <row r="10935" customFormat="1" ht="13.5"/>
    <row r="10936" customFormat="1" ht="13.5"/>
    <row r="10937" customFormat="1" ht="13.5"/>
    <row r="10938" customFormat="1" ht="13.5"/>
    <row r="10939" customFormat="1" ht="13.5"/>
    <row r="10940" customFormat="1" ht="13.5"/>
    <row r="10941" customFormat="1" ht="13.5"/>
    <row r="10942" customFormat="1" ht="13.5"/>
    <row r="10943" customFormat="1" ht="13.5"/>
    <row r="10944" customFormat="1" ht="13.5"/>
    <row r="10945" customFormat="1" ht="13.5"/>
    <row r="10946" customFormat="1" ht="13.5"/>
    <row r="10947" customFormat="1" ht="13.5"/>
    <row r="10948" customFormat="1" ht="13.5"/>
    <row r="10949" customFormat="1" ht="13.5"/>
    <row r="10950" customFormat="1" ht="13.5"/>
    <row r="10951" customFormat="1" ht="13.5"/>
    <row r="10952" customFormat="1" ht="13.5"/>
    <row r="10953" customFormat="1" ht="13.5"/>
    <row r="10954" customFormat="1" ht="13.5"/>
    <row r="10955" customFormat="1" ht="13.5"/>
    <row r="10956" customFormat="1" ht="13.5"/>
    <row r="10957" customFormat="1" ht="13.5"/>
    <row r="10958" customFormat="1" ht="13.5"/>
    <row r="10959" customFormat="1" ht="13.5"/>
    <row r="10960" customFormat="1" ht="13.5"/>
    <row r="10961" customFormat="1" ht="13.5"/>
    <row r="10962" customFormat="1" ht="13.5"/>
    <row r="10963" customFormat="1" ht="13.5"/>
    <row r="10964" customFormat="1" ht="13.5"/>
    <row r="10965" customFormat="1" ht="13.5"/>
    <row r="10966" customFormat="1" ht="13.5"/>
    <row r="10967" customFormat="1" ht="13.5"/>
    <row r="10968" customFormat="1" ht="13.5"/>
    <row r="10969" customFormat="1" ht="13.5"/>
    <row r="10970" customFormat="1" ht="13.5"/>
    <row r="10971" customFormat="1" ht="13.5"/>
    <row r="10972" customFormat="1" ht="13.5"/>
    <row r="10973" customFormat="1" ht="13.5"/>
    <row r="10974" customFormat="1" ht="13.5"/>
    <row r="10975" customFormat="1" ht="13.5"/>
    <row r="10976" customFormat="1" ht="13.5"/>
    <row r="10977" customFormat="1" ht="13.5"/>
    <row r="10978" customFormat="1" ht="13.5"/>
    <row r="10979" customFormat="1" ht="13.5"/>
    <row r="10980" customFormat="1" ht="13.5"/>
    <row r="10981" customFormat="1" ht="13.5"/>
    <row r="10982" customFormat="1" ht="13.5"/>
    <row r="10983" customFormat="1" ht="13.5"/>
    <row r="10984" customFormat="1" ht="13.5"/>
    <row r="10985" customFormat="1" ht="13.5"/>
    <row r="10986" customFormat="1" ht="13.5"/>
    <row r="10987" customFormat="1" ht="13.5"/>
    <row r="10988" customFormat="1" ht="13.5"/>
    <row r="10989" customFormat="1" ht="13.5"/>
    <row r="10990" customFormat="1" ht="13.5"/>
    <row r="10991" customFormat="1" ht="13.5"/>
    <row r="10992" customFormat="1" ht="13.5"/>
    <row r="10993" customFormat="1" ht="13.5"/>
    <row r="10994" customFormat="1" ht="13.5"/>
    <row r="10995" customFormat="1" ht="13.5"/>
    <row r="10996" customFormat="1" ht="13.5"/>
    <row r="10997" customFormat="1" ht="13.5"/>
    <row r="10998" customFormat="1" ht="13.5"/>
    <row r="10999" customFormat="1" ht="13.5"/>
    <row r="11000" customFormat="1" ht="13.5"/>
    <row r="11001" customFormat="1" ht="13.5"/>
    <row r="11002" customFormat="1" ht="13.5"/>
    <row r="11003" customFormat="1" ht="13.5"/>
    <row r="11004" customFormat="1" ht="13.5"/>
    <row r="11005" customFormat="1" ht="13.5"/>
    <row r="11006" customFormat="1" ht="13.5"/>
    <row r="11007" customFormat="1" ht="13.5"/>
    <row r="11008" customFormat="1" ht="13.5"/>
    <row r="11009" customFormat="1" ht="13.5"/>
    <row r="11010" customFormat="1" ht="13.5"/>
    <row r="11011" customFormat="1" ht="13.5"/>
    <row r="11012" customFormat="1" ht="13.5"/>
    <row r="11013" customFormat="1" ht="13.5"/>
    <row r="11014" customFormat="1" ht="13.5"/>
    <row r="11015" customFormat="1" ht="13.5"/>
    <row r="11016" customFormat="1" ht="13.5"/>
    <row r="11017" customFormat="1" ht="13.5"/>
    <row r="11018" customFormat="1" ht="13.5"/>
    <row r="11019" customFormat="1" ht="13.5"/>
    <row r="11020" customFormat="1" ht="13.5"/>
    <row r="11021" customFormat="1" ht="13.5"/>
    <row r="11022" customFormat="1" ht="13.5"/>
    <row r="11023" customFormat="1" ht="13.5"/>
    <row r="11024" customFormat="1" ht="13.5"/>
    <row r="11025" customFormat="1" ht="13.5"/>
    <row r="11026" customFormat="1" ht="13.5"/>
    <row r="11027" customFormat="1" ht="13.5"/>
    <row r="11028" customFormat="1" ht="13.5"/>
    <row r="11029" customFormat="1" ht="13.5"/>
    <row r="11030" customFormat="1" ht="13.5"/>
    <row r="11031" customFormat="1" ht="13.5"/>
    <row r="11032" customFormat="1" ht="13.5"/>
    <row r="11033" customFormat="1" ht="13.5"/>
    <row r="11034" customFormat="1" ht="13.5"/>
    <row r="11035" customFormat="1" ht="13.5"/>
    <row r="11036" customFormat="1" ht="13.5"/>
    <row r="11037" customFormat="1" ht="13.5"/>
    <row r="11038" customFormat="1" ht="13.5"/>
    <row r="11039" customFormat="1" ht="13.5"/>
    <row r="11040" customFormat="1" ht="13.5"/>
    <row r="11041" customFormat="1" ht="13.5"/>
    <row r="11042" customFormat="1" ht="13.5"/>
    <row r="11043" customFormat="1" ht="13.5"/>
    <row r="11044" customFormat="1" ht="13.5"/>
    <row r="11045" customFormat="1" ht="13.5"/>
    <row r="11046" customFormat="1" ht="13.5"/>
    <row r="11047" customFormat="1" ht="13.5"/>
    <row r="11048" customFormat="1" ht="13.5"/>
    <row r="11049" customFormat="1" ht="13.5"/>
    <row r="11050" customFormat="1" ht="13.5"/>
    <row r="11051" customFormat="1" ht="13.5"/>
    <row r="11052" customFormat="1" ht="13.5"/>
    <row r="11053" customFormat="1" ht="13.5"/>
    <row r="11054" customFormat="1" ht="13.5"/>
    <row r="11055" customFormat="1" ht="13.5"/>
    <row r="11056" customFormat="1" ht="13.5"/>
    <row r="11057" customFormat="1" ht="13.5"/>
    <row r="11058" customFormat="1" ht="13.5"/>
    <row r="11059" customFormat="1" ht="13.5"/>
    <row r="11060" customFormat="1" ht="13.5"/>
    <row r="11061" customFormat="1" ht="13.5"/>
    <row r="11062" customFormat="1" ht="13.5"/>
    <row r="11063" customFormat="1" ht="13.5"/>
    <row r="11064" customFormat="1" ht="13.5"/>
    <row r="11065" customFormat="1" ht="13.5"/>
    <row r="11066" customFormat="1" ht="13.5"/>
    <row r="11067" customFormat="1" ht="13.5"/>
    <row r="11068" customFormat="1" ht="13.5"/>
    <row r="11069" customFormat="1" ht="13.5"/>
    <row r="11070" customFormat="1" ht="13.5"/>
    <row r="11071" customFormat="1" ht="13.5"/>
    <row r="11072" customFormat="1" ht="13.5"/>
    <row r="11073" customFormat="1" ht="13.5"/>
    <row r="11074" customFormat="1" ht="13.5"/>
    <row r="11075" customFormat="1" ht="13.5"/>
    <row r="11076" customFormat="1" ht="13.5"/>
    <row r="11077" customFormat="1" ht="13.5"/>
    <row r="11078" customFormat="1" ht="13.5"/>
    <row r="11079" customFormat="1" ht="13.5"/>
    <row r="11080" customFormat="1" ht="13.5"/>
    <row r="11081" customFormat="1" ht="13.5"/>
    <row r="11082" customFormat="1" ht="13.5"/>
    <row r="11083" customFormat="1" ht="13.5"/>
    <row r="11084" customFormat="1" ht="13.5"/>
    <row r="11085" customFormat="1" ht="13.5"/>
    <row r="11086" customFormat="1" ht="13.5"/>
    <row r="11087" customFormat="1" ht="13.5"/>
    <row r="11088" customFormat="1" ht="13.5"/>
    <row r="11089" customFormat="1" ht="13.5"/>
    <row r="11090" customFormat="1" ht="13.5"/>
    <row r="11091" customFormat="1" ht="13.5"/>
    <row r="11092" customFormat="1" ht="13.5"/>
    <row r="11093" customFormat="1" ht="13.5"/>
    <row r="11094" customFormat="1" ht="13.5"/>
    <row r="11095" customFormat="1" ht="13.5"/>
    <row r="11096" customFormat="1" ht="13.5"/>
    <row r="11097" customFormat="1" ht="13.5"/>
    <row r="11098" customFormat="1" ht="13.5"/>
    <row r="11099" customFormat="1" ht="13.5"/>
    <row r="11100" customFormat="1" ht="13.5"/>
    <row r="11101" customFormat="1" ht="13.5"/>
    <row r="11102" customFormat="1" ht="13.5"/>
    <row r="11103" customFormat="1" ht="13.5"/>
    <row r="11104" customFormat="1" ht="13.5"/>
    <row r="11105" customFormat="1" ht="13.5"/>
    <row r="11106" customFormat="1" ht="13.5"/>
    <row r="11107" customFormat="1" ht="13.5"/>
    <row r="11108" customFormat="1" ht="13.5"/>
    <row r="11109" customFormat="1" ht="13.5"/>
    <row r="11110" customFormat="1" ht="13.5"/>
    <row r="11111" customFormat="1" ht="13.5"/>
    <row r="11112" customFormat="1" ht="13.5"/>
    <row r="11113" customFormat="1" ht="13.5"/>
    <row r="11114" customFormat="1" ht="13.5"/>
    <row r="11115" customFormat="1" ht="13.5"/>
    <row r="11116" customFormat="1" ht="13.5"/>
    <row r="11117" customFormat="1" ht="13.5"/>
    <row r="11118" customFormat="1" ht="13.5"/>
    <row r="11119" customFormat="1" ht="13.5"/>
    <row r="11120" customFormat="1" ht="13.5"/>
    <row r="11121" customFormat="1" ht="13.5"/>
    <row r="11122" customFormat="1" ht="13.5"/>
    <row r="11123" customFormat="1" ht="13.5"/>
    <row r="11124" customFormat="1" ht="13.5"/>
    <row r="11125" customFormat="1" ht="13.5"/>
    <row r="11126" customFormat="1" ht="13.5"/>
    <row r="11127" customFormat="1" ht="13.5"/>
    <row r="11128" customFormat="1" ht="13.5"/>
    <row r="11129" customFormat="1" ht="13.5"/>
    <row r="11130" customFormat="1" ht="13.5"/>
    <row r="11131" customFormat="1" ht="13.5"/>
    <row r="11132" customFormat="1" ht="13.5"/>
    <row r="11133" customFormat="1" ht="13.5"/>
    <row r="11134" customFormat="1" ht="13.5"/>
    <row r="11135" customFormat="1" ht="13.5"/>
    <row r="11136" customFormat="1" ht="13.5"/>
    <row r="11137" customFormat="1" ht="13.5"/>
    <row r="11138" customFormat="1" ht="13.5"/>
    <row r="11139" customFormat="1" ht="13.5"/>
    <row r="11140" customFormat="1" ht="13.5"/>
    <row r="11141" customFormat="1" ht="13.5"/>
    <row r="11142" customFormat="1" ht="13.5"/>
    <row r="11143" customFormat="1" ht="13.5"/>
    <row r="11144" customFormat="1" ht="13.5"/>
    <row r="11145" customFormat="1" ht="13.5"/>
    <row r="11146" customFormat="1" ht="13.5"/>
    <row r="11147" customFormat="1" ht="13.5"/>
    <row r="11148" customFormat="1" ht="13.5"/>
    <row r="11149" customFormat="1" ht="13.5"/>
    <row r="11150" customFormat="1" ht="13.5"/>
    <row r="11151" customFormat="1" ht="13.5"/>
    <row r="11152" customFormat="1" ht="13.5"/>
    <row r="11153" customFormat="1" ht="13.5"/>
    <row r="11154" customFormat="1" ht="13.5"/>
    <row r="11155" customFormat="1" ht="13.5"/>
    <row r="11156" customFormat="1" ht="13.5"/>
    <row r="11157" customFormat="1" ht="13.5"/>
    <row r="11158" customFormat="1" ht="13.5"/>
    <row r="11159" customFormat="1" ht="13.5"/>
    <row r="11160" customFormat="1" ht="13.5"/>
    <row r="11161" customFormat="1" ht="13.5"/>
    <row r="11162" customFormat="1" ht="13.5"/>
    <row r="11163" customFormat="1" ht="13.5"/>
    <row r="11164" customFormat="1" ht="13.5"/>
    <row r="11165" customFormat="1" ht="13.5"/>
    <row r="11166" customFormat="1" ht="13.5"/>
    <row r="11167" customFormat="1" ht="13.5"/>
    <row r="11168" customFormat="1" ht="13.5"/>
    <row r="11169" customFormat="1" ht="13.5"/>
    <row r="11170" customFormat="1" ht="13.5"/>
    <row r="11171" customFormat="1" ht="13.5"/>
    <row r="11172" customFormat="1" ht="13.5"/>
    <row r="11173" customFormat="1" ht="13.5"/>
    <row r="11174" customFormat="1" ht="13.5"/>
    <row r="11175" customFormat="1" ht="13.5"/>
    <row r="11176" customFormat="1" ht="13.5"/>
    <row r="11177" customFormat="1" ht="13.5"/>
    <row r="11178" customFormat="1" ht="13.5"/>
    <row r="11179" customFormat="1" ht="13.5"/>
    <row r="11180" customFormat="1" ht="13.5"/>
    <row r="11181" customFormat="1" ht="13.5"/>
    <row r="11182" customFormat="1" ht="13.5"/>
    <row r="11183" customFormat="1" ht="13.5"/>
    <row r="11184" customFormat="1" ht="13.5"/>
    <row r="11185" customFormat="1" ht="13.5"/>
    <row r="11186" customFormat="1" ht="13.5"/>
    <row r="11187" customFormat="1" ht="13.5"/>
    <row r="11188" customFormat="1" ht="13.5"/>
    <row r="11189" customFormat="1" ht="13.5"/>
    <row r="11190" customFormat="1" ht="13.5"/>
    <row r="11191" customFormat="1" ht="13.5"/>
    <row r="11192" customFormat="1" ht="13.5"/>
    <row r="11193" customFormat="1" ht="13.5"/>
    <row r="11194" customFormat="1" ht="13.5"/>
    <row r="11195" customFormat="1" ht="13.5"/>
    <row r="11196" customFormat="1" ht="13.5"/>
    <row r="11197" customFormat="1" ht="13.5"/>
    <row r="11198" customFormat="1" ht="13.5"/>
    <row r="11199" customFormat="1" ht="13.5"/>
    <row r="11200" customFormat="1" ht="13.5"/>
    <row r="11201" customFormat="1" ht="13.5"/>
    <row r="11202" customFormat="1" ht="13.5"/>
    <row r="11203" customFormat="1" ht="13.5"/>
    <row r="11204" customFormat="1" ht="13.5"/>
    <row r="11205" customFormat="1" ht="13.5"/>
    <row r="11206" customFormat="1" ht="13.5"/>
    <row r="11207" customFormat="1" ht="13.5"/>
    <row r="11208" customFormat="1" ht="13.5"/>
    <row r="11209" customFormat="1" ht="13.5"/>
    <row r="11210" customFormat="1" ht="13.5"/>
    <row r="11211" customFormat="1" ht="13.5"/>
    <row r="11212" customFormat="1" ht="13.5"/>
    <row r="11213" customFormat="1" ht="13.5"/>
    <row r="11214" customFormat="1" ht="13.5"/>
    <row r="11215" customFormat="1" ht="13.5"/>
    <row r="11216" customFormat="1" ht="13.5"/>
    <row r="11217" customFormat="1" ht="13.5"/>
    <row r="11218" customFormat="1" ht="13.5"/>
    <row r="11219" customFormat="1" ht="13.5"/>
    <row r="11220" customFormat="1" ht="13.5"/>
    <row r="11221" customFormat="1" ht="13.5"/>
    <row r="11222" customFormat="1" ht="13.5"/>
    <row r="11223" customFormat="1" ht="13.5"/>
    <row r="11224" customFormat="1" ht="13.5"/>
    <row r="11225" customFormat="1" ht="13.5"/>
    <row r="11226" customFormat="1" ht="13.5"/>
    <row r="11227" customFormat="1" ht="13.5"/>
    <row r="11228" customFormat="1" ht="13.5"/>
    <row r="11229" customFormat="1" ht="13.5"/>
    <row r="11230" customFormat="1" ht="13.5"/>
    <row r="11231" customFormat="1" ht="13.5"/>
    <row r="11232" customFormat="1" ht="13.5"/>
    <row r="11233" customFormat="1" ht="13.5"/>
    <row r="11234" customFormat="1" ht="13.5"/>
    <row r="11235" customFormat="1" ht="13.5"/>
    <row r="11236" customFormat="1" ht="13.5"/>
    <row r="11237" customFormat="1" ht="13.5"/>
    <row r="11238" customFormat="1" ht="13.5"/>
    <row r="11239" customFormat="1" ht="13.5"/>
    <row r="11240" customFormat="1" ht="13.5"/>
    <row r="11241" customFormat="1" ht="13.5"/>
    <row r="11242" customFormat="1" ht="13.5"/>
    <row r="11243" customFormat="1" ht="13.5"/>
    <row r="11244" customFormat="1" ht="13.5"/>
    <row r="11245" customFormat="1" ht="13.5"/>
    <row r="11246" customFormat="1" ht="13.5"/>
    <row r="11247" customFormat="1" ht="13.5"/>
    <row r="11248" customFormat="1" ht="13.5"/>
    <row r="11249" customFormat="1" ht="13.5"/>
    <row r="11250" customFormat="1" ht="13.5"/>
    <row r="11251" customFormat="1" ht="13.5"/>
    <row r="11252" customFormat="1" ht="13.5"/>
    <row r="11253" customFormat="1" ht="13.5"/>
    <row r="11254" customFormat="1" ht="13.5"/>
    <row r="11255" customFormat="1" ht="13.5"/>
    <row r="11256" customFormat="1" ht="13.5"/>
    <row r="11257" customFormat="1" ht="13.5"/>
    <row r="11258" customFormat="1" ht="13.5"/>
    <row r="11259" customFormat="1" ht="13.5"/>
    <row r="11260" customFormat="1" ht="13.5"/>
    <row r="11261" customFormat="1" ht="13.5"/>
    <row r="11262" customFormat="1" ht="13.5"/>
    <row r="11263" customFormat="1" ht="13.5"/>
    <row r="11264" customFormat="1" ht="13.5"/>
    <row r="11265" customFormat="1" ht="13.5"/>
    <row r="11266" customFormat="1" ht="13.5"/>
    <row r="11267" customFormat="1" ht="13.5"/>
    <row r="11268" customFormat="1" ht="13.5"/>
    <row r="11269" customFormat="1" ht="13.5"/>
    <row r="11270" customFormat="1" ht="13.5"/>
    <row r="11271" customFormat="1" ht="13.5"/>
    <row r="11272" customFormat="1" ht="13.5"/>
    <row r="11273" customFormat="1" ht="13.5"/>
    <row r="11274" customFormat="1" ht="13.5"/>
    <row r="11275" customFormat="1" ht="13.5"/>
    <row r="11276" customFormat="1" ht="13.5"/>
    <row r="11277" customFormat="1" ht="13.5"/>
    <row r="11278" customFormat="1" ht="13.5"/>
    <row r="11279" customFormat="1" ht="13.5"/>
    <row r="11280" customFormat="1" ht="13.5"/>
    <row r="11281" customFormat="1" ht="13.5"/>
    <row r="11282" customFormat="1" ht="13.5"/>
    <row r="11283" customFormat="1" ht="13.5"/>
    <row r="11284" customFormat="1" ht="13.5"/>
    <row r="11285" customFormat="1" ht="13.5"/>
    <row r="11286" customFormat="1" ht="13.5"/>
    <row r="11287" customFormat="1" ht="13.5"/>
    <row r="11288" customFormat="1" ht="13.5"/>
    <row r="11289" customFormat="1" ht="13.5"/>
    <row r="11290" customFormat="1" ht="13.5"/>
    <row r="11291" customFormat="1" ht="13.5"/>
    <row r="11292" customFormat="1" ht="13.5"/>
    <row r="11293" customFormat="1" ht="13.5"/>
    <row r="11294" customFormat="1" ht="13.5"/>
    <row r="11295" customFormat="1" ht="13.5"/>
    <row r="11296" customFormat="1" ht="13.5"/>
    <row r="11297" customFormat="1" ht="13.5"/>
    <row r="11298" customFormat="1" ht="13.5"/>
    <row r="11299" customFormat="1" ht="13.5"/>
    <row r="11300" customFormat="1" ht="13.5"/>
    <row r="11301" customFormat="1" ht="13.5"/>
    <row r="11302" customFormat="1" ht="13.5"/>
    <row r="11303" customFormat="1" ht="13.5"/>
    <row r="11304" customFormat="1" ht="13.5"/>
    <row r="11305" customFormat="1" ht="13.5"/>
    <row r="11306" customFormat="1" ht="13.5"/>
    <row r="11307" customFormat="1" ht="13.5"/>
    <row r="11308" customFormat="1" ht="13.5"/>
    <row r="11309" customFormat="1" ht="13.5"/>
    <row r="11310" customFormat="1" ht="13.5"/>
    <row r="11311" customFormat="1" ht="13.5"/>
    <row r="11312" customFormat="1" ht="13.5"/>
    <row r="11313" customFormat="1" ht="13.5"/>
    <row r="11314" customFormat="1" ht="13.5"/>
    <row r="11315" customFormat="1" ht="13.5"/>
    <row r="11316" customFormat="1" ht="13.5"/>
    <row r="11317" customFormat="1" ht="13.5"/>
    <row r="11318" customFormat="1" ht="13.5"/>
    <row r="11319" customFormat="1" ht="13.5"/>
    <row r="11320" customFormat="1" ht="13.5"/>
    <row r="11321" customFormat="1" ht="13.5"/>
    <row r="11322" customFormat="1" ht="13.5"/>
    <row r="11323" customFormat="1" ht="13.5"/>
    <row r="11324" customFormat="1" ht="13.5"/>
    <row r="11325" customFormat="1" ht="13.5"/>
    <row r="11326" customFormat="1" ht="13.5"/>
    <row r="11327" customFormat="1" ht="13.5"/>
    <row r="11328" customFormat="1" ht="13.5"/>
    <row r="11329" customFormat="1" ht="13.5"/>
    <row r="11330" customFormat="1" ht="13.5"/>
    <row r="11331" customFormat="1" ht="13.5"/>
    <row r="11332" customFormat="1" ht="13.5"/>
    <row r="11333" customFormat="1" ht="13.5"/>
    <row r="11334" customFormat="1" ht="13.5"/>
    <row r="11335" customFormat="1" ht="13.5"/>
    <row r="11336" customFormat="1" ht="13.5"/>
    <row r="11337" customFormat="1" ht="13.5"/>
    <row r="11338" customFormat="1" ht="13.5"/>
    <row r="11339" customFormat="1" ht="13.5"/>
    <row r="11340" customFormat="1" ht="13.5"/>
    <row r="11341" customFormat="1" ht="13.5"/>
    <row r="11342" customFormat="1" ht="13.5"/>
    <row r="11343" customFormat="1" ht="13.5"/>
    <row r="11344" customFormat="1" ht="13.5"/>
    <row r="11345" customFormat="1" ht="13.5"/>
    <row r="11346" customFormat="1" ht="13.5"/>
    <row r="11347" customFormat="1" ht="13.5"/>
    <row r="11348" customFormat="1" ht="13.5"/>
    <row r="11349" customFormat="1" ht="13.5"/>
    <row r="11350" customFormat="1" ht="13.5"/>
    <row r="11351" customFormat="1" ht="13.5"/>
    <row r="11352" customFormat="1" ht="13.5"/>
    <row r="11353" customFormat="1" ht="13.5"/>
    <row r="11354" customFormat="1" ht="13.5"/>
    <row r="11355" customFormat="1" ht="13.5"/>
    <row r="11356" customFormat="1" ht="13.5"/>
    <row r="11357" customFormat="1" ht="13.5"/>
    <row r="11358" customFormat="1" ht="13.5"/>
    <row r="11359" customFormat="1" ht="13.5"/>
    <row r="11360" customFormat="1" ht="13.5"/>
    <row r="11361" customFormat="1" ht="13.5"/>
    <row r="11362" customFormat="1" ht="13.5"/>
    <row r="11363" customFormat="1" ht="13.5"/>
    <row r="11364" customFormat="1" ht="13.5"/>
    <row r="11365" customFormat="1" ht="13.5"/>
    <row r="11366" customFormat="1" ht="13.5"/>
    <row r="11367" customFormat="1" ht="13.5"/>
    <row r="11368" customFormat="1" ht="13.5"/>
    <row r="11369" customFormat="1" ht="13.5"/>
    <row r="11370" customFormat="1" ht="13.5"/>
    <row r="11371" customFormat="1" ht="13.5"/>
    <row r="11372" customFormat="1" ht="13.5"/>
    <row r="11373" customFormat="1" ht="13.5"/>
    <row r="11374" customFormat="1" ht="13.5"/>
    <row r="11375" customFormat="1" ht="13.5"/>
    <row r="11376" customFormat="1" ht="13.5"/>
    <row r="11377" customFormat="1" ht="13.5"/>
    <row r="11378" customFormat="1" ht="13.5"/>
    <row r="11379" customFormat="1" ht="13.5"/>
    <row r="11380" customFormat="1" ht="13.5"/>
    <row r="11381" customFormat="1" ht="13.5"/>
    <row r="11382" customFormat="1" ht="13.5"/>
    <row r="11383" customFormat="1" ht="13.5"/>
    <row r="11384" customFormat="1" ht="13.5"/>
    <row r="11385" customFormat="1" ht="13.5"/>
    <row r="11386" customFormat="1" ht="13.5"/>
    <row r="11387" customFormat="1" ht="13.5"/>
    <row r="11388" customFormat="1" ht="13.5"/>
    <row r="11389" customFormat="1" ht="13.5"/>
    <row r="11390" customFormat="1" ht="13.5"/>
    <row r="11391" customFormat="1" ht="13.5"/>
    <row r="11392" customFormat="1" ht="13.5"/>
    <row r="11393" customFormat="1" ht="13.5"/>
    <row r="11394" customFormat="1" ht="13.5"/>
    <row r="11395" customFormat="1" ht="13.5"/>
    <row r="11396" customFormat="1" ht="13.5"/>
    <row r="11397" customFormat="1" ht="13.5"/>
    <row r="11398" customFormat="1" ht="13.5"/>
    <row r="11399" customFormat="1" ht="13.5"/>
    <row r="11400" customFormat="1" ht="13.5"/>
    <row r="11401" customFormat="1" ht="13.5"/>
    <row r="11402" customFormat="1" ht="13.5"/>
    <row r="11403" customFormat="1" ht="13.5"/>
    <row r="11404" customFormat="1" ht="13.5"/>
    <row r="11405" customFormat="1" ht="13.5"/>
    <row r="11406" customFormat="1" ht="13.5"/>
    <row r="11407" customFormat="1" ht="13.5"/>
    <row r="11408" customFormat="1" ht="13.5"/>
    <row r="11409" customFormat="1" ht="13.5"/>
    <row r="11410" customFormat="1" ht="13.5"/>
    <row r="11411" customFormat="1" ht="13.5"/>
    <row r="11412" customFormat="1" ht="13.5"/>
    <row r="11413" customFormat="1" ht="13.5"/>
    <row r="11414" customFormat="1" ht="13.5"/>
    <row r="11415" customFormat="1" ht="13.5"/>
    <row r="11416" customFormat="1" ht="13.5"/>
    <row r="11417" customFormat="1" ht="13.5"/>
    <row r="11418" customFormat="1" ht="13.5"/>
    <row r="11419" customFormat="1" ht="13.5"/>
    <row r="11420" customFormat="1" ht="13.5"/>
    <row r="11421" customFormat="1" ht="13.5"/>
    <row r="11422" customFormat="1" ht="13.5"/>
    <row r="11423" customFormat="1" ht="13.5"/>
    <row r="11424" customFormat="1" ht="13.5"/>
    <row r="11425" customFormat="1" ht="13.5"/>
    <row r="11426" customFormat="1" ht="13.5"/>
    <row r="11427" customFormat="1" ht="13.5"/>
    <row r="11428" customFormat="1" ht="13.5"/>
    <row r="11429" customFormat="1" ht="13.5"/>
    <row r="11430" customFormat="1" ht="13.5"/>
    <row r="11431" customFormat="1" ht="13.5"/>
    <row r="11432" customFormat="1" ht="13.5"/>
    <row r="11433" customFormat="1" ht="13.5"/>
    <row r="11434" customFormat="1" ht="13.5"/>
    <row r="11435" customFormat="1" ht="13.5"/>
    <row r="11436" customFormat="1" ht="13.5"/>
    <row r="11437" customFormat="1" ht="13.5"/>
    <row r="11438" customFormat="1" ht="13.5"/>
    <row r="11439" customFormat="1" ht="13.5"/>
    <row r="11440" customFormat="1" ht="13.5"/>
    <row r="11441" customFormat="1" ht="13.5"/>
    <row r="11442" customFormat="1" ht="13.5"/>
    <row r="11443" customFormat="1" ht="13.5"/>
    <row r="11444" customFormat="1" ht="13.5"/>
    <row r="11445" customFormat="1" ht="13.5"/>
    <row r="11446" customFormat="1" ht="13.5"/>
    <row r="11447" customFormat="1" ht="13.5"/>
    <row r="11448" customFormat="1" ht="13.5"/>
    <row r="11449" customFormat="1" ht="13.5"/>
    <row r="11450" customFormat="1" ht="13.5"/>
    <row r="11451" customFormat="1" ht="13.5"/>
    <row r="11452" customFormat="1" ht="13.5"/>
    <row r="11453" customFormat="1" ht="13.5"/>
    <row r="11454" customFormat="1" ht="13.5"/>
    <row r="11455" customFormat="1" ht="13.5"/>
    <row r="11456" customFormat="1" ht="13.5"/>
    <row r="11457" customFormat="1" ht="13.5"/>
    <row r="11458" customFormat="1" ht="13.5"/>
    <row r="11459" customFormat="1" ht="13.5"/>
    <row r="11460" customFormat="1" ht="13.5"/>
    <row r="11461" customFormat="1" ht="13.5"/>
    <row r="11462" customFormat="1" ht="13.5"/>
    <row r="11463" customFormat="1" ht="13.5"/>
    <row r="11464" customFormat="1" ht="13.5"/>
    <row r="11465" customFormat="1" ht="13.5"/>
    <row r="11466" customFormat="1" ht="13.5"/>
    <row r="11467" customFormat="1" ht="13.5"/>
    <row r="11468" customFormat="1" ht="13.5"/>
    <row r="11469" customFormat="1" ht="13.5"/>
    <row r="11470" customFormat="1" ht="13.5"/>
    <row r="11471" customFormat="1" ht="13.5"/>
    <row r="11472" customFormat="1" ht="13.5"/>
    <row r="11473" customFormat="1" ht="13.5"/>
    <row r="11474" customFormat="1" ht="13.5"/>
    <row r="11475" customFormat="1" ht="13.5"/>
    <row r="11476" customFormat="1" ht="13.5"/>
    <row r="11477" customFormat="1" ht="13.5"/>
    <row r="11478" customFormat="1" ht="13.5"/>
    <row r="11479" customFormat="1" ht="13.5"/>
    <row r="11480" customFormat="1" ht="13.5"/>
    <row r="11481" customFormat="1" ht="13.5"/>
    <row r="11482" customFormat="1" ht="13.5"/>
    <row r="11483" customFormat="1" ht="13.5"/>
    <row r="11484" customFormat="1" ht="13.5"/>
    <row r="11485" customFormat="1" ht="13.5"/>
    <row r="11486" customFormat="1" ht="13.5"/>
    <row r="11487" customFormat="1" ht="13.5"/>
    <row r="11488" customFormat="1" ht="13.5"/>
    <row r="11489" customFormat="1" ht="13.5"/>
    <row r="11490" customFormat="1" ht="13.5"/>
    <row r="11491" customFormat="1" ht="13.5"/>
    <row r="11492" customFormat="1" ht="13.5"/>
    <row r="11493" customFormat="1" ht="13.5"/>
    <row r="11494" customFormat="1" ht="13.5"/>
    <row r="11495" customFormat="1" ht="13.5"/>
    <row r="11496" customFormat="1" ht="13.5"/>
    <row r="11497" customFormat="1" ht="13.5"/>
    <row r="11498" customFormat="1" ht="13.5"/>
    <row r="11499" customFormat="1" ht="13.5"/>
    <row r="11500" customFormat="1" ht="13.5"/>
    <row r="11501" customFormat="1" ht="13.5"/>
    <row r="11502" customFormat="1" ht="13.5"/>
    <row r="11503" customFormat="1" ht="13.5"/>
    <row r="11504" customFormat="1" ht="13.5"/>
    <row r="11505" customFormat="1" ht="13.5"/>
    <row r="11506" customFormat="1" ht="13.5"/>
    <row r="11507" customFormat="1" ht="13.5"/>
    <row r="11508" customFormat="1" ht="13.5"/>
    <row r="11509" customFormat="1" ht="13.5"/>
    <row r="11510" customFormat="1" ht="13.5"/>
    <row r="11511" customFormat="1" ht="13.5"/>
    <row r="11512" customFormat="1" ht="13.5"/>
    <row r="11513" customFormat="1" ht="13.5"/>
    <row r="11514" customFormat="1" ht="13.5"/>
    <row r="11515" customFormat="1" ht="13.5"/>
    <row r="11516" customFormat="1" ht="13.5"/>
    <row r="11517" customFormat="1" ht="13.5"/>
    <row r="11518" customFormat="1" ht="13.5"/>
    <row r="11519" customFormat="1" ht="13.5"/>
    <row r="11520" customFormat="1" ht="13.5"/>
    <row r="11521" customFormat="1" ht="13.5"/>
    <row r="11522" customFormat="1" ht="13.5"/>
    <row r="11523" customFormat="1" ht="13.5"/>
    <row r="11524" customFormat="1" ht="13.5"/>
    <row r="11525" customFormat="1" ht="13.5"/>
    <row r="11526" customFormat="1" ht="13.5"/>
    <row r="11527" customFormat="1" ht="13.5"/>
    <row r="11528" customFormat="1" ht="13.5"/>
    <row r="11529" customFormat="1" ht="13.5"/>
    <row r="11530" customFormat="1" ht="13.5"/>
    <row r="11531" customFormat="1" ht="13.5"/>
    <row r="11532" customFormat="1" ht="13.5"/>
    <row r="11533" customFormat="1" ht="13.5"/>
    <row r="11534" customFormat="1" ht="13.5"/>
    <row r="11535" customFormat="1" ht="13.5"/>
    <row r="11536" customFormat="1" ht="13.5"/>
    <row r="11537" customFormat="1" ht="13.5"/>
    <row r="11538" customFormat="1" ht="13.5"/>
    <row r="11539" customFormat="1" ht="13.5"/>
    <row r="11540" customFormat="1" ht="13.5"/>
    <row r="11541" customFormat="1" ht="13.5"/>
    <row r="11542" customFormat="1" ht="13.5"/>
    <row r="11543" customFormat="1" ht="13.5"/>
    <row r="11544" customFormat="1" ht="13.5"/>
    <row r="11545" customFormat="1" ht="13.5"/>
    <row r="11546" customFormat="1" ht="13.5"/>
    <row r="11547" customFormat="1" ht="13.5"/>
    <row r="11548" customFormat="1" ht="13.5"/>
    <row r="11549" customFormat="1" ht="13.5"/>
    <row r="11550" customFormat="1" ht="13.5"/>
    <row r="11551" customFormat="1" ht="13.5"/>
    <row r="11552" customFormat="1" ht="13.5"/>
    <row r="11553" customFormat="1" ht="13.5"/>
    <row r="11554" customFormat="1" ht="13.5"/>
    <row r="11555" customFormat="1" ht="13.5"/>
    <row r="11556" customFormat="1" ht="13.5"/>
    <row r="11557" customFormat="1" ht="13.5"/>
    <row r="11558" customFormat="1" ht="13.5"/>
    <row r="11559" customFormat="1" ht="13.5"/>
    <row r="11560" customFormat="1" ht="13.5"/>
    <row r="11561" customFormat="1" ht="13.5"/>
    <row r="11562" customFormat="1" ht="13.5"/>
    <row r="11563" customFormat="1" ht="13.5"/>
    <row r="11564" customFormat="1" ht="13.5"/>
    <row r="11565" customFormat="1" ht="13.5"/>
    <row r="11566" customFormat="1" ht="13.5"/>
    <row r="11567" customFormat="1" ht="13.5"/>
    <row r="11568" customFormat="1" ht="13.5"/>
    <row r="11569" customFormat="1" ht="13.5"/>
    <row r="11570" customFormat="1" ht="13.5"/>
    <row r="11571" customFormat="1" ht="13.5"/>
    <row r="11572" customFormat="1" ht="13.5"/>
    <row r="11573" customFormat="1" ht="13.5"/>
    <row r="11574" customFormat="1" ht="13.5"/>
    <row r="11575" customFormat="1" ht="13.5"/>
    <row r="11576" customFormat="1" ht="13.5"/>
    <row r="11577" customFormat="1" ht="13.5"/>
    <row r="11578" customFormat="1" ht="13.5"/>
    <row r="11579" customFormat="1" ht="13.5"/>
    <row r="11580" customFormat="1" ht="13.5"/>
    <row r="11581" customFormat="1" ht="13.5"/>
    <row r="11582" customFormat="1" ht="13.5"/>
    <row r="11583" customFormat="1" ht="13.5"/>
    <row r="11584" customFormat="1" ht="13.5"/>
    <row r="11585" customFormat="1" ht="13.5"/>
    <row r="11586" customFormat="1" ht="13.5"/>
    <row r="11587" customFormat="1" ht="13.5"/>
    <row r="11588" customFormat="1" ht="13.5"/>
    <row r="11589" customFormat="1" ht="13.5"/>
    <row r="11590" customFormat="1" ht="13.5"/>
    <row r="11591" customFormat="1" ht="13.5"/>
    <row r="11592" customFormat="1" ht="13.5"/>
    <row r="11593" customFormat="1" ht="13.5"/>
    <row r="11594" customFormat="1" ht="13.5"/>
    <row r="11595" customFormat="1" ht="13.5"/>
    <row r="11596" customFormat="1" ht="13.5"/>
    <row r="11597" customFormat="1" ht="13.5"/>
    <row r="11598" customFormat="1" ht="13.5"/>
    <row r="11599" customFormat="1" ht="13.5"/>
    <row r="11600" customFormat="1" ht="13.5"/>
    <row r="11601" customFormat="1" ht="13.5"/>
    <row r="11602" customFormat="1" ht="13.5"/>
    <row r="11603" customFormat="1" ht="13.5"/>
    <row r="11604" customFormat="1" ht="13.5"/>
    <row r="11605" customFormat="1" ht="13.5"/>
    <row r="11606" customFormat="1" ht="13.5"/>
    <row r="11607" customFormat="1" ht="13.5"/>
    <row r="11608" customFormat="1" ht="13.5"/>
    <row r="11609" customFormat="1" ht="13.5"/>
    <row r="11610" customFormat="1" ht="13.5"/>
    <row r="11611" customFormat="1" ht="13.5"/>
    <row r="11612" customFormat="1" ht="13.5"/>
    <row r="11613" customFormat="1" ht="13.5"/>
    <row r="11614" customFormat="1" ht="13.5"/>
    <row r="11615" customFormat="1" ht="13.5"/>
    <row r="11616" customFormat="1" ht="13.5"/>
    <row r="11617" customFormat="1" ht="13.5"/>
    <row r="11618" customFormat="1" ht="13.5"/>
    <row r="11619" customFormat="1" ht="13.5"/>
    <row r="11620" customFormat="1" ht="13.5"/>
    <row r="11621" customFormat="1" ht="13.5"/>
    <row r="11622" customFormat="1" ht="13.5"/>
    <row r="11623" customFormat="1" ht="13.5"/>
    <row r="11624" customFormat="1" ht="13.5"/>
    <row r="11625" customFormat="1" ht="13.5"/>
    <row r="11626" customFormat="1" ht="13.5"/>
    <row r="11627" customFormat="1" ht="13.5"/>
    <row r="11628" customFormat="1" ht="13.5"/>
    <row r="11629" customFormat="1" ht="13.5"/>
    <row r="11630" customFormat="1" ht="13.5"/>
    <row r="11631" customFormat="1" ht="13.5"/>
    <row r="11632" customFormat="1" ht="13.5"/>
    <row r="11633" customFormat="1" ht="13.5"/>
    <row r="11634" customFormat="1" ht="13.5"/>
    <row r="11635" customFormat="1" ht="13.5"/>
    <row r="11636" customFormat="1" ht="13.5"/>
    <row r="11637" customFormat="1" ht="13.5"/>
    <row r="11638" customFormat="1" ht="13.5"/>
    <row r="11639" customFormat="1" ht="13.5"/>
    <row r="11640" customFormat="1" ht="13.5"/>
    <row r="11641" customFormat="1" ht="13.5"/>
    <row r="11642" customFormat="1" ht="13.5"/>
    <row r="11643" customFormat="1" ht="13.5"/>
    <row r="11644" customFormat="1" ht="13.5"/>
    <row r="11645" customFormat="1" ht="13.5"/>
    <row r="11646" customFormat="1" ht="13.5"/>
    <row r="11647" customFormat="1" ht="13.5"/>
    <row r="11648" customFormat="1" ht="13.5"/>
    <row r="11649" customFormat="1" ht="13.5"/>
    <row r="11650" customFormat="1" ht="13.5"/>
    <row r="11651" customFormat="1" ht="13.5"/>
    <row r="11652" customFormat="1" ht="13.5"/>
    <row r="11653" customFormat="1" ht="13.5"/>
    <row r="11654" customFormat="1" ht="13.5"/>
    <row r="11655" customFormat="1" ht="13.5"/>
    <row r="11656" customFormat="1" ht="13.5"/>
    <row r="11657" customFormat="1" ht="13.5"/>
    <row r="11658" customFormat="1" ht="13.5"/>
    <row r="11659" customFormat="1" ht="13.5"/>
    <row r="11660" customFormat="1" ht="13.5"/>
    <row r="11661" customFormat="1" ht="13.5"/>
    <row r="11662" customFormat="1" ht="13.5"/>
    <row r="11663" customFormat="1" ht="13.5"/>
    <row r="11664" customFormat="1" ht="13.5"/>
    <row r="11665" customFormat="1" ht="13.5"/>
    <row r="11666" customFormat="1" ht="13.5"/>
    <row r="11667" customFormat="1" ht="13.5"/>
    <row r="11668" customFormat="1" ht="13.5"/>
    <row r="11669" customFormat="1" ht="13.5"/>
    <row r="11670" customFormat="1" ht="13.5"/>
    <row r="11671" customFormat="1" ht="13.5"/>
    <row r="11672" customFormat="1" ht="13.5"/>
    <row r="11673" customFormat="1" ht="13.5"/>
    <row r="11674" customFormat="1" ht="13.5"/>
    <row r="11675" customFormat="1" ht="13.5"/>
    <row r="11676" customFormat="1" ht="13.5"/>
    <row r="11677" customFormat="1" ht="13.5"/>
    <row r="11678" customFormat="1" ht="13.5"/>
    <row r="11679" customFormat="1" ht="13.5"/>
    <row r="11680" customFormat="1" ht="13.5"/>
    <row r="11681" customFormat="1" ht="13.5"/>
    <row r="11682" customFormat="1" ht="13.5"/>
    <row r="11683" customFormat="1" ht="13.5"/>
    <row r="11684" customFormat="1" ht="13.5"/>
    <row r="11685" customFormat="1" ht="13.5"/>
    <row r="11686" customFormat="1" ht="13.5"/>
    <row r="11687" customFormat="1" ht="13.5"/>
    <row r="11688" customFormat="1" ht="13.5"/>
    <row r="11689" customFormat="1" ht="13.5"/>
    <row r="11690" customFormat="1" ht="13.5"/>
    <row r="11691" customFormat="1" ht="13.5"/>
    <row r="11692" customFormat="1" ht="13.5"/>
    <row r="11693" customFormat="1" ht="13.5"/>
    <row r="11694" customFormat="1" ht="13.5"/>
    <row r="11695" customFormat="1" ht="13.5"/>
    <row r="11696" customFormat="1" ht="13.5"/>
    <row r="11697" customFormat="1" ht="13.5"/>
    <row r="11698" customFormat="1" ht="13.5"/>
    <row r="11699" customFormat="1" ht="13.5"/>
    <row r="11700" customFormat="1" ht="13.5"/>
    <row r="11701" customFormat="1" ht="13.5"/>
    <row r="11702" customFormat="1" ht="13.5"/>
    <row r="11703" customFormat="1" ht="13.5"/>
    <row r="11704" customFormat="1" ht="13.5"/>
    <row r="11705" customFormat="1" ht="13.5"/>
    <row r="11706" customFormat="1" ht="13.5"/>
    <row r="11707" customFormat="1" ht="13.5"/>
    <row r="11708" customFormat="1" ht="13.5"/>
    <row r="11709" customFormat="1" ht="13.5"/>
    <row r="11710" customFormat="1" ht="13.5"/>
    <row r="11711" customFormat="1" ht="13.5"/>
    <row r="11712" customFormat="1" ht="13.5"/>
    <row r="11713" customFormat="1" ht="13.5"/>
    <row r="11714" customFormat="1" ht="13.5"/>
    <row r="11715" customFormat="1" ht="13.5"/>
    <row r="11716" customFormat="1" ht="13.5"/>
    <row r="11717" customFormat="1" ht="13.5"/>
    <row r="11718" customFormat="1" ht="13.5"/>
    <row r="11719" customFormat="1" ht="13.5"/>
    <row r="11720" customFormat="1" ht="13.5"/>
    <row r="11721" customFormat="1" ht="13.5"/>
    <row r="11722" customFormat="1" ht="13.5"/>
    <row r="11723" customFormat="1" ht="13.5"/>
    <row r="11724" customFormat="1" ht="13.5"/>
    <row r="11725" customFormat="1" ht="13.5"/>
    <row r="11726" customFormat="1" ht="13.5"/>
    <row r="11727" customFormat="1" ht="13.5"/>
    <row r="11728" customFormat="1" ht="13.5"/>
    <row r="11729" customFormat="1" ht="13.5"/>
    <row r="11730" customFormat="1" ht="13.5"/>
    <row r="11731" customFormat="1" ht="13.5"/>
    <row r="11732" customFormat="1" ht="13.5"/>
    <row r="11733" customFormat="1" ht="13.5"/>
    <row r="11734" customFormat="1" ht="13.5"/>
    <row r="11735" customFormat="1" ht="13.5"/>
    <row r="11736" customFormat="1" ht="13.5"/>
    <row r="11737" customFormat="1" ht="13.5"/>
    <row r="11738" customFormat="1" ht="13.5"/>
    <row r="11739" customFormat="1" ht="13.5"/>
    <row r="11740" customFormat="1" ht="13.5"/>
    <row r="11741" customFormat="1" ht="13.5"/>
    <row r="11742" customFormat="1" ht="13.5"/>
    <row r="11743" customFormat="1" ht="13.5"/>
    <row r="11744" customFormat="1" ht="13.5"/>
    <row r="11745" customFormat="1" ht="13.5"/>
    <row r="11746" customFormat="1" ht="13.5"/>
    <row r="11747" customFormat="1" ht="13.5"/>
    <row r="11748" customFormat="1" ht="13.5"/>
    <row r="11749" customFormat="1" ht="13.5"/>
    <row r="11750" customFormat="1" ht="13.5"/>
    <row r="11751" customFormat="1" ht="13.5"/>
    <row r="11752" customFormat="1" ht="13.5"/>
    <row r="11753" customFormat="1" ht="13.5"/>
    <row r="11754" customFormat="1" ht="13.5"/>
    <row r="11755" customFormat="1" ht="13.5"/>
    <row r="11756" customFormat="1" ht="13.5"/>
    <row r="11757" customFormat="1" ht="13.5"/>
    <row r="11758" customFormat="1" ht="13.5"/>
    <row r="11759" customFormat="1" ht="13.5"/>
    <row r="11760" customFormat="1" ht="13.5"/>
    <row r="11761" customFormat="1" ht="13.5"/>
    <row r="11762" customFormat="1" ht="13.5"/>
    <row r="11763" customFormat="1" ht="13.5"/>
    <row r="11764" customFormat="1" ht="13.5"/>
    <row r="11765" customFormat="1" ht="13.5"/>
    <row r="11766" customFormat="1" ht="13.5"/>
    <row r="11767" customFormat="1" ht="13.5"/>
    <row r="11768" customFormat="1" ht="13.5"/>
    <row r="11769" customFormat="1" ht="13.5"/>
    <row r="11770" customFormat="1" ht="13.5"/>
    <row r="11771" customFormat="1" ht="13.5"/>
    <row r="11772" customFormat="1" ht="13.5"/>
    <row r="11773" customFormat="1" ht="13.5"/>
    <row r="11774" customFormat="1" ht="13.5"/>
    <row r="11775" customFormat="1" ht="13.5"/>
    <row r="11776" customFormat="1" ht="13.5"/>
    <row r="11777" customFormat="1" ht="13.5"/>
    <row r="11778" customFormat="1" ht="13.5"/>
    <row r="11779" customFormat="1" ht="13.5"/>
    <row r="11780" customFormat="1" ht="13.5"/>
    <row r="11781" customFormat="1" ht="13.5"/>
    <row r="11782" customFormat="1" ht="13.5"/>
    <row r="11783" customFormat="1" ht="13.5"/>
    <row r="11784" customFormat="1" ht="13.5"/>
    <row r="11785" customFormat="1" ht="13.5"/>
    <row r="11786" customFormat="1" ht="13.5"/>
    <row r="11787" customFormat="1" ht="13.5"/>
    <row r="11788" customFormat="1" ht="13.5"/>
    <row r="11789" customFormat="1" ht="13.5"/>
    <row r="11790" customFormat="1" ht="13.5"/>
    <row r="11791" customFormat="1" ht="13.5"/>
    <row r="11792" customFormat="1" ht="13.5"/>
    <row r="11793" customFormat="1" ht="13.5"/>
    <row r="11794" customFormat="1" ht="13.5"/>
    <row r="11795" customFormat="1" ht="13.5"/>
    <row r="11796" customFormat="1" ht="13.5"/>
    <row r="11797" customFormat="1" ht="13.5"/>
    <row r="11798" customFormat="1" ht="13.5"/>
    <row r="11799" customFormat="1" ht="13.5"/>
    <row r="11800" customFormat="1" ht="13.5"/>
    <row r="11801" customFormat="1" ht="13.5"/>
    <row r="11802" customFormat="1" ht="13.5"/>
    <row r="11803" customFormat="1" ht="13.5"/>
    <row r="11804" customFormat="1" ht="13.5"/>
    <row r="11805" customFormat="1" ht="13.5"/>
    <row r="11806" customFormat="1" ht="13.5"/>
    <row r="11807" customFormat="1" ht="13.5"/>
    <row r="11808" customFormat="1" ht="13.5"/>
    <row r="11809" customFormat="1" ht="13.5"/>
    <row r="11810" customFormat="1" ht="13.5"/>
    <row r="11811" customFormat="1" ht="13.5"/>
    <row r="11812" customFormat="1" ht="13.5"/>
    <row r="11813" customFormat="1" ht="13.5"/>
    <row r="11814" customFormat="1" ht="13.5"/>
    <row r="11815" customFormat="1" ht="13.5"/>
    <row r="11816" customFormat="1" ht="13.5"/>
    <row r="11817" customFormat="1" ht="13.5"/>
    <row r="11818" customFormat="1" ht="13.5"/>
    <row r="11819" customFormat="1" ht="13.5"/>
    <row r="11820" customFormat="1" ht="13.5"/>
    <row r="11821" customFormat="1" ht="13.5"/>
    <row r="11822" customFormat="1" ht="13.5"/>
    <row r="11823" customFormat="1" ht="13.5"/>
    <row r="11824" customFormat="1" ht="13.5"/>
    <row r="11825" customFormat="1" ht="13.5"/>
    <row r="11826" customFormat="1" ht="13.5"/>
    <row r="11827" customFormat="1" ht="13.5"/>
    <row r="11828" customFormat="1" ht="13.5"/>
    <row r="11829" customFormat="1" ht="13.5"/>
    <row r="11830" customFormat="1" ht="13.5"/>
    <row r="11831" customFormat="1" ht="13.5"/>
    <row r="11832" customFormat="1" ht="13.5"/>
    <row r="11833" customFormat="1" ht="13.5"/>
    <row r="11834" customFormat="1" ht="13.5"/>
    <row r="11835" customFormat="1" ht="13.5"/>
    <row r="11836" customFormat="1" ht="13.5"/>
    <row r="11837" customFormat="1" ht="13.5"/>
    <row r="11838" customFormat="1" ht="13.5"/>
    <row r="11839" customFormat="1" ht="13.5"/>
    <row r="11840" customFormat="1" ht="13.5"/>
    <row r="11841" customFormat="1" ht="13.5"/>
    <row r="11842" customFormat="1" ht="13.5"/>
    <row r="11843" customFormat="1" ht="13.5"/>
    <row r="11844" customFormat="1" ht="13.5"/>
    <row r="11845" customFormat="1" ht="13.5"/>
    <row r="11846" customFormat="1" ht="13.5"/>
    <row r="11847" customFormat="1" ht="13.5"/>
    <row r="11848" customFormat="1" ht="13.5"/>
    <row r="11849" customFormat="1" ht="13.5"/>
    <row r="11850" customFormat="1" ht="13.5"/>
    <row r="11851" customFormat="1" ht="13.5"/>
    <row r="11852" customFormat="1" ht="13.5"/>
    <row r="11853" customFormat="1" ht="13.5"/>
    <row r="11854" customFormat="1" ht="13.5"/>
    <row r="11855" customFormat="1" ht="13.5"/>
    <row r="11856" customFormat="1" ht="13.5"/>
    <row r="11857" customFormat="1" ht="13.5"/>
    <row r="11858" customFormat="1" ht="13.5"/>
    <row r="11859" customFormat="1" ht="13.5"/>
    <row r="11860" customFormat="1" ht="13.5"/>
    <row r="11861" customFormat="1" ht="13.5"/>
    <row r="11862" customFormat="1" ht="13.5"/>
    <row r="11863" customFormat="1" ht="13.5"/>
    <row r="11864" customFormat="1" ht="13.5"/>
    <row r="11865" customFormat="1" ht="13.5"/>
    <row r="11866" customFormat="1" ht="13.5"/>
    <row r="11867" customFormat="1" ht="13.5"/>
    <row r="11868" customFormat="1" ht="13.5"/>
    <row r="11869" customFormat="1" ht="13.5"/>
    <row r="11870" customFormat="1" ht="13.5"/>
    <row r="11871" customFormat="1" ht="13.5"/>
    <row r="11872" customFormat="1" ht="13.5"/>
    <row r="11873" customFormat="1" ht="13.5"/>
    <row r="11874" customFormat="1" ht="13.5"/>
    <row r="11875" customFormat="1" ht="13.5"/>
    <row r="11876" customFormat="1" ht="13.5"/>
    <row r="11877" customFormat="1" ht="13.5"/>
    <row r="11878" customFormat="1" ht="13.5"/>
    <row r="11879" customFormat="1" ht="13.5"/>
    <row r="11880" customFormat="1" ht="13.5"/>
    <row r="11881" customFormat="1" ht="13.5"/>
    <row r="11882" customFormat="1" ht="13.5"/>
    <row r="11883" customFormat="1" ht="13.5"/>
    <row r="11884" customFormat="1" ht="13.5"/>
    <row r="11885" customFormat="1" ht="13.5"/>
    <row r="11886" customFormat="1" ht="13.5"/>
    <row r="11887" customFormat="1" ht="13.5"/>
    <row r="11888" customFormat="1" ht="13.5"/>
    <row r="11889" customFormat="1" ht="13.5"/>
    <row r="11890" customFormat="1" ht="13.5"/>
    <row r="11891" customFormat="1" ht="13.5"/>
    <row r="11892" customFormat="1" ht="13.5"/>
    <row r="11893" customFormat="1" ht="13.5"/>
    <row r="11894" customFormat="1" ht="13.5"/>
    <row r="11895" customFormat="1" ht="13.5"/>
    <row r="11896" customFormat="1" ht="13.5"/>
    <row r="11897" customFormat="1" ht="13.5"/>
    <row r="11898" customFormat="1" ht="13.5"/>
    <row r="11899" customFormat="1" ht="13.5"/>
    <row r="11900" customFormat="1" ht="13.5"/>
    <row r="11901" customFormat="1" ht="13.5"/>
    <row r="11902" customFormat="1" ht="13.5"/>
    <row r="11903" customFormat="1" ht="13.5"/>
    <row r="11904" customFormat="1" ht="13.5"/>
    <row r="11905" customFormat="1" ht="13.5"/>
    <row r="11906" customFormat="1" ht="13.5"/>
    <row r="11907" customFormat="1" ht="13.5"/>
    <row r="11908" customFormat="1" ht="13.5"/>
    <row r="11909" customFormat="1" ht="13.5"/>
    <row r="11910" customFormat="1" ht="13.5"/>
    <row r="11911" customFormat="1" ht="13.5"/>
    <row r="11912" customFormat="1" ht="13.5"/>
    <row r="11913" customFormat="1" ht="13.5"/>
    <row r="11914" customFormat="1" ht="13.5"/>
    <row r="11915" customFormat="1" ht="13.5"/>
    <row r="11916" customFormat="1" ht="13.5"/>
    <row r="11917" customFormat="1" ht="13.5"/>
    <row r="11918" customFormat="1" ht="13.5"/>
    <row r="11919" customFormat="1" ht="13.5"/>
    <row r="11920" customFormat="1" ht="13.5"/>
    <row r="11921" customFormat="1" ht="13.5"/>
    <row r="11922" customFormat="1" ht="13.5"/>
    <row r="11923" customFormat="1" ht="13.5"/>
    <row r="11924" customFormat="1" ht="13.5"/>
    <row r="11925" customFormat="1" ht="13.5"/>
    <row r="11926" customFormat="1" ht="13.5"/>
    <row r="11927" customFormat="1" ht="13.5"/>
    <row r="11928" customFormat="1" ht="13.5"/>
    <row r="11929" customFormat="1" ht="13.5"/>
    <row r="11930" customFormat="1" ht="13.5"/>
    <row r="11931" customFormat="1" ht="13.5"/>
    <row r="11932" customFormat="1" ht="13.5"/>
    <row r="11933" customFormat="1" ht="13.5"/>
    <row r="11934" customFormat="1" ht="13.5"/>
    <row r="11935" customFormat="1" ht="13.5"/>
    <row r="11936" customFormat="1" ht="13.5"/>
    <row r="11937" customFormat="1" ht="13.5"/>
    <row r="11938" customFormat="1" ht="13.5"/>
    <row r="11939" customFormat="1" ht="13.5"/>
    <row r="11940" customFormat="1" ht="13.5"/>
    <row r="11941" customFormat="1" ht="13.5"/>
    <row r="11942" customFormat="1" ht="13.5"/>
    <row r="11943" customFormat="1" ht="13.5"/>
    <row r="11944" customFormat="1" ht="13.5"/>
    <row r="11945" customFormat="1" ht="13.5"/>
    <row r="11946" customFormat="1" ht="13.5"/>
    <row r="11947" customFormat="1" ht="13.5"/>
    <row r="11948" customFormat="1" ht="13.5"/>
    <row r="11949" customFormat="1" ht="13.5"/>
    <row r="11950" customFormat="1" ht="13.5"/>
    <row r="11951" customFormat="1" ht="13.5"/>
    <row r="11952" customFormat="1" ht="13.5"/>
    <row r="11953" customFormat="1" ht="13.5"/>
    <row r="11954" customFormat="1" ht="13.5"/>
    <row r="11955" customFormat="1" ht="13.5"/>
    <row r="11956" customFormat="1" ht="13.5"/>
    <row r="11957" customFormat="1" ht="13.5"/>
    <row r="11958" customFormat="1" ht="13.5"/>
    <row r="11959" customFormat="1" ht="13.5"/>
    <row r="11960" customFormat="1" ht="13.5"/>
    <row r="11961" customFormat="1" ht="13.5"/>
    <row r="11962" customFormat="1" ht="13.5"/>
    <row r="11963" customFormat="1" ht="13.5"/>
    <row r="11964" customFormat="1" ht="13.5"/>
    <row r="11965" customFormat="1" ht="13.5"/>
    <row r="11966" customFormat="1" ht="13.5"/>
    <row r="11967" customFormat="1" ht="13.5"/>
    <row r="11968" customFormat="1" ht="13.5"/>
    <row r="11969" customFormat="1" ht="13.5"/>
    <row r="11970" customFormat="1" ht="13.5"/>
    <row r="11971" customFormat="1" ht="13.5"/>
    <row r="11972" customFormat="1" ht="13.5"/>
    <row r="11973" customFormat="1" ht="13.5"/>
    <row r="11974" customFormat="1" ht="13.5"/>
    <row r="11975" customFormat="1" ht="13.5"/>
    <row r="11976" customFormat="1" ht="13.5"/>
    <row r="11977" customFormat="1" ht="13.5"/>
    <row r="11978" customFormat="1" ht="13.5"/>
    <row r="11979" customFormat="1" ht="13.5"/>
    <row r="11980" customFormat="1" ht="13.5"/>
    <row r="11981" customFormat="1" ht="13.5"/>
    <row r="11982" customFormat="1" ht="13.5"/>
    <row r="11983" customFormat="1" ht="13.5"/>
    <row r="11984" customFormat="1" ht="13.5"/>
    <row r="11985" customFormat="1" ht="13.5"/>
    <row r="11986" customFormat="1" ht="13.5"/>
    <row r="11987" customFormat="1" ht="13.5"/>
    <row r="11988" customFormat="1" ht="13.5"/>
    <row r="11989" customFormat="1" ht="13.5"/>
    <row r="11990" customFormat="1" ht="13.5"/>
    <row r="11991" customFormat="1" ht="13.5"/>
    <row r="11992" customFormat="1" ht="13.5"/>
    <row r="11993" customFormat="1" ht="13.5"/>
    <row r="11994" customFormat="1" ht="13.5"/>
    <row r="11995" customFormat="1" ht="13.5"/>
    <row r="11996" customFormat="1" ht="13.5"/>
    <row r="11997" customFormat="1" ht="13.5"/>
    <row r="11998" customFormat="1" ht="13.5"/>
    <row r="11999" customFormat="1" ht="13.5"/>
    <row r="12000" customFormat="1" ht="13.5"/>
    <row r="12001" customFormat="1" ht="13.5"/>
    <row r="12002" customFormat="1" ht="13.5"/>
    <row r="12003" customFormat="1" ht="13.5"/>
    <row r="12004" customFormat="1" ht="13.5"/>
    <row r="12005" customFormat="1" ht="13.5"/>
    <row r="12006" customFormat="1" ht="13.5"/>
    <row r="12007" customFormat="1" ht="13.5"/>
    <row r="12008" customFormat="1" ht="13.5"/>
    <row r="12009" customFormat="1" ht="13.5"/>
    <row r="12010" customFormat="1" ht="13.5"/>
    <row r="12011" customFormat="1" ht="13.5"/>
    <row r="12012" customFormat="1" ht="13.5"/>
    <row r="12013" customFormat="1" ht="13.5"/>
    <row r="12014" customFormat="1" ht="13.5"/>
    <row r="12015" customFormat="1" ht="13.5"/>
    <row r="12016" customFormat="1" ht="13.5"/>
    <row r="12017" customFormat="1" ht="13.5"/>
    <row r="12018" customFormat="1" ht="13.5"/>
    <row r="12019" customFormat="1" ht="13.5"/>
    <row r="12020" customFormat="1" ht="13.5"/>
    <row r="12021" customFormat="1" ht="13.5"/>
    <row r="12022" customFormat="1" ht="13.5"/>
    <row r="12023" customFormat="1" ht="13.5"/>
    <row r="12024" customFormat="1" ht="13.5"/>
    <row r="12025" customFormat="1" ht="13.5"/>
    <row r="12026" customFormat="1" ht="13.5"/>
    <row r="12027" customFormat="1" ht="13.5"/>
    <row r="12028" customFormat="1" ht="13.5"/>
    <row r="12029" customFormat="1" ht="13.5"/>
    <row r="12030" customFormat="1" ht="13.5"/>
    <row r="12031" customFormat="1" ht="13.5"/>
    <row r="12032" customFormat="1" ht="13.5"/>
    <row r="12033" customFormat="1" ht="13.5"/>
    <row r="12034" customFormat="1" ht="13.5"/>
    <row r="12035" customFormat="1" ht="13.5"/>
    <row r="12036" customFormat="1" ht="13.5"/>
    <row r="12037" customFormat="1" ht="13.5"/>
    <row r="12038" customFormat="1" ht="13.5"/>
    <row r="12039" customFormat="1" ht="13.5"/>
    <row r="12040" customFormat="1" ht="13.5"/>
    <row r="12041" customFormat="1" ht="13.5"/>
    <row r="12042" customFormat="1" ht="13.5"/>
    <row r="12043" customFormat="1" ht="13.5"/>
    <row r="12044" customFormat="1" ht="13.5"/>
    <row r="12045" customFormat="1" ht="13.5"/>
    <row r="12046" customFormat="1" ht="13.5"/>
    <row r="12047" customFormat="1" ht="13.5"/>
    <row r="12048" customFormat="1" ht="13.5"/>
    <row r="12049" customFormat="1" ht="13.5"/>
    <row r="12050" customFormat="1" ht="13.5"/>
    <row r="12051" customFormat="1" ht="13.5"/>
    <row r="12052" customFormat="1" ht="13.5"/>
    <row r="12053" customFormat="1" ht="13.5"/>
    <row r="12054" customFormat="1" ht="13.5"/>
    <row r="12055" customFormat="1" ht="13.5"/>
    <row r="12056" customFormat="1" ht="13.5"/>
    <row r="12057" customFormat="1" ht="13.5"/>
    <row r="12058" customFormat="1" ht="13.5"/>
    <row r="12059" customFormat="1" ht="13.5"/>
    <row r="12060" customFormat="1" ht="13.5"/>
    <row r="12061" customFormat="1" ht="13.5"/>
    <row r="12062" customFormat="1" ht="13.5"/>
    <row r="12063" customFormat="1" ht="13.5"/>
    <row r="12064" customFormat="1" ht="13.5"/>
    <row r="12065" customFormat="1" ht="13.5"/>
    <row r="12066" customFormat="1" ht="13.5"/>
    <row r="12067" customFormat="1" ht="13.5"/>
    <row r="12068" customFormat="1" ht="13.5"/>
    <row r="12069" customFormat="1" ht="13.5"/>
    <row r="12070" customFormat="1" ht="13.5"/>
    <row r="12071" customFormat="1" ht="13.5"/>
    <row r="12072" customFormat="1" ht="13.5"/>
    <row r="12073" customFormat="1" ht="13.5"/>
    <row r="12074" customFormat="1" ht="13.5"/>
    <row r="12075" customFormat="1" ht="13.5"/>
    <row r="12076" customFormat="1" ht="13.5"/>
    <row r="12077" customFormat="1" ht="13.5"/>
    <row r="12078" customFormat="1" ht="13.5"/>
    <row r="12079" customFormat="1" ht="13.5"/>
    <row r="12080" customFormat="1" ht="13.5"/>
    <row r="12081" customFormat="1" ht="13.5"/>
    <row r="12082" customFormat="1" ht="13.5"/>
    <row r="12083" customFormat="1" ht="13.5"/>
    <row r="12084" customFormat="1" ht="13.5"/>
    <row r="12085" customFormat="1" ht="13.5"/>
    <row r="12086" customFormat="1" ht="13.5"/>
    <row r="12087" customFormat="1" ht="13.5"/>
    <row r="12088" customFormat="1" ht="13.5"/>
    <row r="12089" customFormat="1" ht="13.5"/>
    <row r="12090" customFormat="1" ht="13.5"/>
    <row r="12091" customFormat="1" ht="13.5"/>
    <row r="12092" customFormat="1" ht="13.5"/>
    <row r="12093" customFormat="1" ht="13.5"/>
    <row r="12094" customFormat="1" ht="13.5"/>
    <row r="12095" customFormat="1" ht="13.5"/>
    <row r="12096" customFormat="1" ht="13.5"/>
    <row r="12097" customFormat="1" ht="13.5"/>
    <row r="12098" customFormat="1" ht="13.5"/>
    <row r="12099" customFormat="1" ht="13.5"/>
    <row r="12100" customFormat="1" ht="13.5"/>
    <row r="12101" customFormat="1" ht="13.5"/>
    <row r="12102" customFormat="1" ht="13.5"/>
    <row r="12103" customFormat="1" ht="13.5"/>
    <row r="12104" customFormat="1" ht="13.5"/>
    <row r="12105" customFormat="1" ht="13.5"/>
    <row r="12106" customFormat="1" ht="13.5"/>
    <row r="12107" customFormat="1" ht="13.5"/>
    <row r="12108" customFormat="1" ht="13.5"/>
    <row r="12109" customFormat="1" ht="13.5"/>
    <row r="12110" customFormat="1" ht="13.5"/>
    <row r="12111" customFormat="1" ht="13.5"/>
    <row r="12112" customFormat="1" ht="13.5"/>
    <row r="12113" customFormat="1" ht="13.5"/>
    <row r="12114" customFormat="1" ht="13.5"/>
    <row r="12115" customFormat="1" ht="13.5"/>
    <row r="12116" customFormat="1" ht="13.5"/>
    <row r="12117" customFormat="1" ht="13.5"/>
    <row r="12118" customFormat="1" ht="13.5"/>
    <row r="12119" customFormat="1" ht="13.5"/>
    <row r="12120" customFormat="1" ht="13.5"/>
    <row r="12121" customFormat="1" ht="13.5"/>
    <row r="12122" customFormat="1" ht="13.5"/>
    <row r="12123" customFormat="1" ht="13.5"/>
    <row r="12124" customFormat="1" ht="13.5"/>
    <row r="12125" customFormat="1" ht="13.5"/>
    <row r="12126" customFormat="1" ht="13.5"/>
    <row r="12127" customFormat="1" ht="13.5"/>
    <row r="12128" customFormat="1" ht="13.5"/>
    <row r="12129" customFormat="1" ht="13.5"/>
    <row r="12130" customFormat="1" ht="13.5"/>
    <row r="12131" customFormat="1" ht="13.5"/>
    <row r="12132" customFormat="1" ht="13.5"/>
    <row r="12133" customFormat="1" ht="13.5"/>
    <row r="12134" customFormat="1" ht="13.5"/>
    <row r="12135" customFormat="1" ht="13.5"/>
    <row r="12136" customFormat="1" ht="13.5"/>
    <row r="12137" customFormat="1" ht="13.5"/>
    <row r="12138" customFormat="1" ht="13.5"/>
    <row r="12139" customFormat="1" ht="13.5"/>
    <row r="12140" customFormat="1" ht="13.5"/>
    <row r="12141" customFormat="1" ht="13.5"/>
    <row r="12142" customFormat="1" ht="13.5"/>
    <row r="12143" customFormat="1" ht="13.5"/>
    <row r="12144" customFormat="1" ht="13.5"/>
    <row r="12145" customFormat="1" ht="13.5"/>
    <row r="12146" customFormat="1" ht="13.5"/>
    <row r="12147" customFormat="1" ht="13.5"/>
    <row r="12148" customFormat="1" ht="13.5"/>
    <row r="12149" customFormat="1" ht="13.5"/>
    <row r="12150" customFormat="1" ht="13.5"/>
    <row r="12151" customFormat="1" ht="13.5"/>
    <row r="12152" customFormat="1" ht="13.5"/>
    <row r="12153" customFormat="1" ht="13.5"/>
    <row r="12154" customFormat="1" ht="13.5"/>
    <row r="12155" customFormat="1" ht="13.5"/>
    <row r="12156" customFormat="1" ht="13.5"/>
    <row r="12157" customFormat="1" ht="13.5"/>
    <row r="12158" customFormat="1" ht="13.5"/>
    <row r="12159" customFormat="1" ht="13.5"/>
    <row r="12160" customFormat="1" ht="13.5"/>
    <row r="12161" customFormat="1" ht="13.5"/>
    <row r="12162" customFormat="1" ht="13.5"/>
    <row r="12163" customFormat="1" ht="13.5"/>
    <row r="12164" customFormat="1" ht="13.5"/>
    <row r="12165" customFormat="1" ht="13.5"/>
    <row r="12166" customFormat="1" ht="13.5"/>
    <row r="12167" customFormat="1" ht="13.5"/>
    <row r="12168" customFormat="1" ht="13.5"/>
    <row r="12169" customFormat="1" ht="13.5"/>
    <row r="12170" customFormat="1" ht="13.5"/>
    <row r="12171" customFormat="1" ht="13.5"/>
    <row r="12172" customFormat="1" ht="13.5"/>
    <row r="12173" customFormat="1" ht="13.5"/>
    <row r="12174" customFormat="1" ht="13.5"/>
    <row r="12175" customFormat="1" ht="13.5"/>
    <row r="12176" customFormat="1" ht="13.5"/>
    <row r="12177" customFormat="1" ht="13.5"/>
    <row r="12178" customFormat="1" ht="13.5"/>
    <row r="12179" customFormat="1" ht="13.5"/>
    <row r="12180" customFormat="1" ht="13.5"/>
    <row r="12181" customFormat="1" ht="13.5"/>
    <row r="12182" customFormat="1" ht="13.5"/>
    <row r="12183" customFormat="1" ht="13.5"/>
    <row r="12184" customFormat="1" ht="13.5"/>
    <row r="12185" customFormat="1" ht="13.5"/>
    <row r="12186" customFormat="1" ht="13.5"/>
    <row r="12187" customFormat="1" ht="13.5"/>
    <row r="12188" customFormat="1" ht="13.5"/>
    <row r="12189" customFormat="1" ht="13.5"/>
    <row r="12190" customFormat="1" ht="13.5"/>
    <row r="12191" customFormat="1" ht="13.5"/>
    <row r="12192" customFormat="1" ht="13.5"/>
    <row r="12193" customFormat="1" ht="13.5"/>
    <row r="12194" customFormat="1" ht="13.5"/>
    <row r="12195" customFormat="1" ht="13.5"/>
    <row r="12196" customFormat="1" ht="13.5"/>
    <row r="12197" customFormat="1" ht="13.5"/>
    <row r="12198" customFormat="1" ht="13.5"/>
    <row r="12199" customFormat="1" ht="13.5"/>
    <row r="12200" customFormat="1" ht="13.5"/>
    <row r="12201" customFormat="1" ht="13.5"/>
    <row r="12202" customFormat="1" ht="13.5"/>
    <row r="12203" customFormat="1" ht="13.5"/>
    <row r="12204" customFormat="1" ht="13.5"/>
    <row r="12205" customFormat="1" ht="13.5"/>
    <row r="12206" customFormat="1" ht="13.5"/>
    <row r="12207" customFormat="1" ht="13.5"/>
    <row r="12208" customFormat="1" ht="13.5"/>
    <row r="12209" customFormat="1" ht="13.5"/>
    <row r="12210" customFormat="1" ht="13.5"/>
    <row r="12211" customFormat="1" ht="13.5"/>
    <row r="12212" customFormat="1" ht="13.5"/>
    <row r="12213" customFormat="1" ht="13.5"/>
    <row r="12214" customFormat="1" ht="13.5"/>
    <row r="12215" customFormat="1" ht="13.5"/>
    <row r="12216" customFormat="1" ht="13.5"/>
    <row r="12217" customFormat="1" ht="13.5"/>
    <row r="12218" customFormat="1" ht="13.5"/>
    <row r="12219" customFormat="1" ht="13.5"/>
    <row r="12220" customFormat="1" ht="13.5"/>
    <row r="12221" customFormat="1" ht="13.5"/>
    <row r="12222" customFormat="1" ht="13.5"/>
    <row r="12223" customFormat="1" ht="13.5"/>
    <row r="12224" customFormat="1" ht="13.5"/>
    <row r="12225" customFormat="1" ht="13.5"/>
    <row r="12226" customFormat="1" ht="13.5"/>
    <row r="12227" customFormat="1" ht="13.5"/>
    <row r="12228" customFormat="1" ht="13.5"/>
    <row r="12229" customFormat="1" ht="13.5"/>
    <row r="12230" customFormat="1" ht="13.5"/>
    <row r="12231" customFormat="1" ht="13.5"/>
    <row r="12232" customFormat="1" ht="13.5"/>
    <row r="12233" customFormat="1" ht="13.5"/>
    <row r="12234" customFormat="1" ht="13.5"/>
    <row r="12235" customFormat="1" ht="13.5"/>
    <row r="12236" customFormat="1" ht="13.5"/>
    <row r="12237" customFormat="1" ht="13.5"/>
    <row r="12238" customFormat="1" ht="13.5"/>
    <row r="12239" customFormat="1" ht="13.5"/>
    <row r="12240" customFormat="1" ht="13.5"/>
    <row r="12241" customFormat="1" ht="13.5"/>
    <row r="12242" customFormat="1" ht="13.5"/>
    <row r="12243" customFormat="1" ht="13.5"/>
    <row r="12244" customFormat="1" ht="13.5"/>
    <row r="12245" customFormat="1" ht="13.5"/>
    <row r="12246" customFormat="1" ht="13.5"/>
    <row r="12247" customFormat="1" ht="13.5"/>
    <row r="12248" customFormat="1" ht="13.5"/>
    <row r="12249" customFormat="1" ht="13.5"/>
    <row r="12250" customFormat="1" ht="13.5"/>
    <row r="12251" customFormat="1" ht="13.5"/>
    <row r="12252" customFormat="1" ht="13.5"/>
    <row r="12253" customFormat="1" ht="13.5"/>
    <row r="12254" customFormat="1" ht="13.5"/>
    <row r="12255" customFormat="1" ht="13.5"/>
    <row r="12256" customFormat="1" ht="13.5"/>
    <row r="12257" customFormat="1" ht="13.5"/>
    <row r="12258" customFormat="1" ht="13.5"/>
    <row r="12259" customFormat="1" ht="13.5"/>
    <row r="12260" customFormat="1" ht="13.5"/>
    <row r="12261" customFormat="1" ht="13.5"/>
    <row r="12262" customFormat="1" ht="13.5"/>
    <row r="12263" customFormat="1" ht="13.5"/>
    <row r="12264" customFormat="1" ht="13.5"/>
    <row r="12265" customFormat="1" ht="13.5"/>
    <row r="12266" customFormat="1" ht="13.5"/>
    <row r="12267" customFormat="1" ht="13.5"/>
    <row r="12268" customFormat="1" ht="13.5"/>
    <row r="12269" customFormat="1" ht="13.5"/>
    <row r="12270" customFormat="1" ht="13.5"/>
    <row r="12271" customFormat="1" ht="13.5"/>
    <row r="12272" customFormat="1" ht="13.5"/>
    <row r="12273" customFormat="1" ht="13.5"/>
    <row r="12274" customFormat="1" ht="13.5"/>
    <row r="12275" customFormat="1" ht="13.5"/>
    <row r="12276" customFormat="1" ht="13.5"/>
    <row r="12277" customFormat="1" ht="13.5"/>
    <row r="12278" customFormat="1" ht="13.5"/>
    <row r="12279" customFormat="1" ht="13.5"/>
    <row r="12280" customFormat="1" ht="13.5"/>
    <row r="12281" customFormat="1" ht="13.5"/>
    <row r="12282" customFormat="1" ht="13.5"/>
    <row r="12283" customFormat="1" ht="13.5"/>
    <row r="12284" customFormat="1" ht="13.5"/>
    <row r="12285" customFormat="1" ht="13.5"/>
    <row r="12286" customFormat="1" ht="13.5"/>
    <row r="12287" customFormat="1" ht="13.5"/>
    <row r="12288" customFormat="1" ht="13.5"/>
    <row r="12289" customFormat="1" ht="13.5"/>
    <row r="12290" customFormat="1" ht="13.5"/>
    <row r="12291" customFormat="1" ht="13.5"/>
    <row r="12292" customFormat="1" ht="13.5"/>
    <row r="12293" customFormat="1" ht="13.5"/>
    <row r="12294" customFormat="1" ht="13.5"/>
    <row r="12295" customFormat="1" ht="13.5"/>
    <row r="12296" customFormat="1" ht="13.5"/>
    <row r="12297" customFormat="1" ht="13.5"/>
    <row r="12298" customFormat="1" ht="13.5"/>
    <row r="12299" customFormat="1" ht="13.5"/>
    <row r="12300" customFormat="1" ht="13.5"/>
    <row r="12301" customFormat="1" ht="13.5"/>
    <row r="12302" customFormat="1" ht="13.5"/>
    <row r="12303" customFormat="1" ht="13.5"/>
    <row r="12304" customFormat="1" ht="13.5"/>
    <row r="12305" customFormat="1" ht="13.5"/>
    <row r="12306" customFormat="1" ht="13.5"/>
    <row r="12307" customFormat="1" ht="13.5"/>
    <row r="12308" customFormat="1" ht="13.5"/>
    <row r="12309" customFormat="1" ht="13.5"/>
    <row r="12310" customFormat="1" ht="13.5"/>
    <row r="12311" customFormat="1" ht="13.5"/>
    <row r="12312" customFormat="1" ht="13.5"/>
    <row r="12313" customFormat="1" ht="13.5"/>
    <row r="12314" customFormat="1" ht="13.5"/>
    <row r="12315" customFormat="1" ht="13.5"/>
    <row r="12316" customFormat="1" ht="13.5"/>
    <row r="12317" customFormat="1" ht="13.5"/>
    <row r="12318" customFormat="1" ht="13.5"/>
    <row r="12319" customFormat="1" ht="13.5"/>
    <row r="12320" customFormat="1" ht="13.5"/>
    <row r="12321" customFormat="1" ht="13.5"/>
    <row r="12322" customFormat="1" ht="13.5"/>
    <row r="12323" customFormat="1" ht="13.5"/>
    <row r="12324" customFormat="1" ht="13.5"/>
    <row r="12325" customFormat="1" ht="13.5"/>
    <row r="12326" customFormat="1" ht="13.5"/>
    <row r="12327" customFormat="1" ht="13.5"/>
    <row r="12328" customFormat="1" ht="13.5"/>
    <row r="12329" customFormat="1" ht="13.5"/>
    <row r="12330" customFormat="1" ht="13.5"/>
    <row r="12331" customFormat="1" ht="13.5"/>
    <row r="12332" customFormat="1" ht="13.5"/>
    <row r="12333" customFormat="1" ht="13.5"/>
    <row r="12334" customFormat="1" ht="13.5"/>
    <row r="12335" customFormat="1" ht="13.5"/>
    <row r="12336" customFormat="1" ht="13.5"/>
    <row r="12337" customFormat="1" ht="13.5"/>
    <row r="12338" customFormat="1" ht="13.5"/>
    <row r="12339" customFormat="1" ht="13.5"/>
    <row r="12340" customFormat="1" ht="13.5"/>
    <row r="12341" customFormat="1" ht="13.5"/>
    <row r="12342" customFormat="1" ht="13.5"/>
    <row r="12343" customFormat="1" ht="13.5"/>
    <row r="12344" customFormat="1" ht="13.5"/>
    <row r="12345" customFormat="1" ht="13.5"/>
    <row r="12346" customFormat="1" ht="13.5"/>
    <row r="12347" customFormat="1" ht="13.5"/>
    <row r="12348" customFormat="1" ht="13.5"/>
    <row r="12349" customFormat="1" ht="13.5"/>
    <row r="12350" customFormat="1" ht="13.5"/>
    <row r="12351" customFormat="1" ht="13.5"/>
    <row r="12352" customFormat="1" ht="13.5"/>
    <row r="12353" customFormat="1" ht="13.5"/>
    <row r="12354" customFormat="1" ht="13.5"/>
    <row r="12355" customFormat="1" ht="13.5"/>
    <row r="12356" customFormat="1" ht="13.5"/>
    <row r="12357" customFormat="1" ht="13.5"/>
    <row r="12358" customFormat="1" ht="13.5"/>
    <row r="12359" customFormat="1" ht="13.5"/>
    <row r="12360" customFormat="1" ht="13.5"/>
    <row r="12361" customFormat="1" ht="13.5"/>
    <row r="12362" customFormat="1" ht="13.5"/>
    <row r="12363" customFormat="1" ht="13.5"/>
    <row r="12364" customFormat="1" ht="13.5"/>
    <row r="12365" customFormat="1" ht="13.5"/>
    <row r="12366" customFormat="1" ht="13.5"/>
    <row r="12367" customFormat="1" ht="13.5"/>
    <row r="12368" customFormat="1" ht="13.5"/>
    <row r="12369" customFormat="1" ht="13.5"/>
    <row r="12370" customFormat="1" ht="13.5"/>
    <row r="12371" customFormat="1" ht="13.5"/>
    <row r="12372" customFormat="1" ht="13.5"/>
    <row r="12373" customFormat="1" ht="13.5"/>
    <row r="12374" customFormat="1" ht="13.5"/>
    <row r="12375" customFormat="1" ht="13.5"/>
    <row r="12376" customFormat="1" ht="13.5"/>
    <row r="12377" customFormat="1" ht="13.5"/>
    <row r="12378" customFormat="1" ht="13.5"/>
    <row r="12379" customFormat="1" ht="13.5"/>
    <row r="12380" customFormat="1" ht="13.5"/>
    <row r="12381" customFormat="1" ht="13.5"/>
    <row r="12382" customFormat="1" ht="13.5"/>
    <row r="12383" customFormat="1" ht="13.5"/>
    <row r="12384" customFormat="1" ht="13.5"/>
    <row r="12385" customFormat="1" ht="13.5"/>
    <row r="12386" customFormat="1" ht="13.5"/>
    <row r="12387" customFormat="1" ht="13.5"/>
    <row r="12388" customFormat="1" ht="13.5"/>
    <row r="12389" customFormat="1" ht="13.5"/>
    <row r="12390" customFormat="1" ht="13.5"/>
    <row r="12391" customFormat="1" ht="13.5"/>
    <row r="12392" customFormat="1" ht="13.5"/>
    <row r="12393" customFormat="1" ht="13.5"/>
    <row r="12394" customFormat="1" ht="13.5"/>
    <row r="12395" customFormat="1" ht="13.5"/>
    <row r="12396" customFormat="1" ht="13.5"/>
    <row r="12397" customFormat="1" ht="13.5"/>
    <row r="12398" customFormat="1" ht="13.5"/>
    <row r="12399" customFormat="1" ht="13.5"/>
    <row r="12400" customFormat="1" ht="13.5"/>
    <row r="12401" customFormat="1" ht="13.5"/>
    <row r="12402" customFormat="1" ht="13.5"/>
    <row r="12403" customFormat="1" ht="13.5"/>
    <row r="12404" customFormat="1" ht="13.5"/>
    <row r="12405" customFormat="1" ht="13.5"/>
    <row r="12406" customFormat="1" ht="13.5"/>
    <row r="12407" customFormat="1" ht="13.5"/>
    <row r="12408" customFormat="1" ht="13.5"/>
    <row r="12409" customFormat="1" ht="13.5"/>
    <row r="12410" customFormat="1" ht="13.5"/>
    <row r="12411" customFormat="1" ht="13.5"/>
    <row r="12412" customFormat="1" ht="13.5"/>
    <row r="12413" customFormat="1" ht="13.5"/>
    <row r="12414" customFormat="1" ht="13.5"/>
    <row r="12415" customFormat="1" ht="13.5"/>
    <row r="12416" customFormat="1" ht="13.5"/>
    <row r="12417" customFormat="1" ht="13.5"/>
    <row r="12418" customFormat="1" ht="13.5"/>
    <row r="12419" customFormat="1" ht="13.5"/>
    <row r="12420" customFormat="1" ht="13.5"/>
    <row r="12421" customFormat="1" ht="13.5"/>
    <row r="12422" customFormat="1" ht="13.5"/>
    <row r="12423" customFormat="1" ht="13.5"/>
    <row r="12424" customFormat="1" ht="13.5"/>
    <row r="12425" customFormat="1" ht="13.5"/>
    <row r="12426" customFormat="1" ht="13.5"/>
    <row r="12427" customFormat="1" ht="13.5"/>
    <row r="12428" customFormat="1" ht="13.5"/>
    <row r="12429" customFormat="1" ht="13.5"/>
    <row r="12430" customFormat="1" ht="13.5"/>
    <row r="12431" customFormat="1" ht="13.5"/>
    <row r="12432" customFormat="1" ht="13.5"/>
    <row r="12433" customFormat="1" ht="13.5"/>
    <row r="12434" customFormat="1" ht="13.5"/>
    <row r="12435" customFormat="1" ht="13.5"/>
    <row r="12436" customFormat="1" ht="13.5"/>
    <row r="12437" customFormat="1" ht="13.5"/>
    <row r="12438" customFormat="1" ht="13.5"/>
    <row r="12439" customFormat="1" ht="13.5"/>
    <row r="12440" customFormat="1" ht="13.5"/>
    <row r="12441" customFormat="1" ht="13.5"/>
    <row r="12442" customFormat="1" ht="13.5"/>
    <row r="12443" customFormat="1" ht="13.5"/>
    <row r="12444" customFormat="1" ht="13.5"/>
    <row r="12445" customFormat="1" ht="13.5"/>
    <row r="12446" customFormat="1" ht="13.5"/>
    <row r="12447" customFormat="1" ht="13.5"/>
    <row r="12448" customFormat="1" ht="13.5"/>
    <row r="12449" customFormat="1" ht="13.5"/>
    <row r="12450" customFormat="1" ht="13.5"/>
    <row r="12451" customFormat="1" ht="13.5"/>
    <row r="12452" customFormat="1" ht="13.5"/>
    <row r="12453" customFormat="1" ht="13.5"/>
    <row r="12454" customFormat="1" ht="13.5"/>
    <row r="12455" customFormat="1" ht="13.5"/>
    <row r="12456" customFormat="1" ht="13.5"/>
    <row r="12457" customFormat="1" ht="13.5"/>
    <row r="12458" customFormat="1" ht="13.5"/>
    <row r="12459" customFormat="1" ht="13.5"/>
    <row r="12460" customFormat="1" ht="13.5"/>
    <row r="12461" customFormat="1" ht="13.5"/>
    <row r="12462" customFormat="1" ht="13.5"/>
    <row r="12463" customFormat="1" ht="13.5"/>
    <row r="12464" customFormat="1" ht="13.5"/>
    <row r="12465" customFormat="1" ht="13.5"/>
    <row r="12466" customFormat="1" ht="13.5"/>
    <row r="12467" customFormat="1" ht="13.5"/>
    <row r="12468" customFormat="1" ht="13.5"/>
    <row r="12469" customFormat="1" ht="13.5"/>
    <row r="12470" customFormat="1" ht="13.5"/>
    <row r="12471" customFormat="1" ht="13.5"/>
    <row r="12472" customFormat="1" ht="13.5"/>
    <row r="12473" customFormat="1" ht="13.5"/>
    <row r="12474" customFormat="1" ht="13.5"/>
    <row r="12475" customFormat="1" ht="13.5"/>
    <row r="12476" customFormat="1" ht="13.5"/>
    <row r="12477" customFormat="1" ht="13.5"/>
    <row r="12478" customFormat="1" ht="13.5"/>
    <row r="12479" customFormat="1" ht="13.5"/>
    <row r="12480" customFormat="1" ht="13.5"/>
    <row r="12481" customFormat="1" ht="13.5"/>
    <row r="12482" customFormat="1" ht="13.5"/>
    <row r="12483" customFormat="1" ht="13.5"/>
    <row r="12484" customFormat="1" ht="13.5"/>
    <row r="12485" customFormat="1" ht="13.5"/>
    <row r="12486" customFormat="1" ht="13.5"/>
    <row r="12487" customFormat="1" ht="13.5"/>
    <row r="12488" customFormat="1" ht="13.5"/>
    <row r="12489" customFormat="1" ht="13.5"/>
    <row r="12490" customFormat="1" ht="13.5"/>
    <row r="12491" customFormat="1" ht="13.5"/>
    <row r="12492" customFormat="1" ht="13.5"/>
    <row r="12493" customFormat="1" ht="13.5"/>
    <row r="12494" customFormat="1" ht="13.5"/>
    <row r="12495" customFormat="1" ht="13.5"/>
    <row r="12496" customFormat="1" ht="13.5"/>
    <row r="12497" customFormat="1" ht="13.5"/>
    <row r="12498" customFormat="1" ht="13.5"/>
    <row r="12499" customFormat="1" ht="13.5"/>
    <row r="12500" customFormat="1" ht="13.5"/>
    <row r="12501" customFormat="1" ht="13.5"/>
    <row r="12502" customFormat="1" ht="13.5"/>
    <row r="12503" customFormat="1" ht="13.5"/>
    <row r="12504" customFormat="1" ht="13.5"/>
    <row r="12505" customFormat="1" ht="13.5"/>
    <row r="12506" customFormat="1" ht="13.5"/>
    <row r="12507" customFormat="1" ht="13.5"/>
    <row r="12508" customFormat="1" ht="13.5"/>
    <row r="12509" customFormat="1" ht="13.5"/>
    <row r="12510" customFormat="1" ht="13.5"/>
    <row r="12511" customFormat="1" ht="13.5"/>
    <row r="12512" customFormat="1" ht="13.5"/>
    <row r="12513" customFormat="1" ht="13.5"/>
    <row r="12514" customFormat="1" ht="13.5"/>
    <row r="12515" customFormat="1" ht="13.5"/>
    <row r="12516" customFormat="1" ht="13.5"/>
    <row r="12517" customFormat="1" ht="13.5"/>
    <row r="12518" customFormat="1" ht="13.5"/>
    <row r="12519" customFormat="1" ht="13.5"/>
    <row r="12520" customFormat="1" ht="13.5"/>
    <row r="12521" customFormat="1" ht="13.5"/>
    <row r="12522" customFormat="1" ht="13.5"/>
    <row r="12523" customFormat="1" ht="13.5"/>
    <row r="12524" customFormat="1" ht="13.5"/>
    <row r="12525" customFormat="1" ht="13.5"/>
    <row r="12526" customFormat="1" ht="13.5"/>
    <row r="12527" customFormat="1" ht="13.5"/>
    <row r="12528" customFormat="1" ht="13.5"/>
    <row r="12529" customFormat="1" ht="13.5"/>
    <row r="12530" customFormat="1" ht="13.5"/>
    <row r="12531" customFormat="1" ht="13.5"/>
    <row r="12532" customFormat="1" ht="13.5"/>
    <row r="12533" customFormat="1" ht="13.5"/>
    <row r="12534" customFormat="1" ht="13.5"/>
    <row r="12535" customFormat="1" ht="13.5"/>
    <row r="12536" customFormat="1" ht="13.5"/>
    <row r="12537" customFormat="1" ht="13.5"/>
    <row r="12538" customFormat="1" ht="13.5"/>
    <row r="12539" customFormat="1" ht="13.5"/>
    <row r="12540" customFormat="1" ht="13.5"/>
    <row r="12541" customFormat="1" ht="13.5"/>
    <row r="12542" customFormat="1" ht="13.5"/>
    <row r="12543" customFormat="1" ht="13.5"/>
    <row r="12544" customFormat="1" ht="13.5"/>
    <row r="12545" customFormat="1" ht="13.5"/>
    <row r="12546" customFormat="1" ht="13.5"/>
    <row r="12547" customFormat="1" ht="13.5"/>
    <row r="12548" customFormat="1" ht="13.5"/>
    <row r="12549" customFormat="1" ht="13.5"/>
    <row r="12550" customFormat="1" ht="13.5"/>
    <row r="12551" customFormat="1" ht="13.5"/>
    <row r="12552" customFormat="1" ht="13.5"/>
    <row r="12553" customFormat="1" ht="13.5"/>
    <row r="12554" customFormat="1" ht="13.5"/>
    <row r="12555" customFormat="1" ht="13.5"/>
    <row r="12556" customFormat="1" ht="13.5"/>
    <row r="12557" customFormat="1" ht="13.5"/>
    <row r="12558" customFormat="1" ht="13.5"/>
    <row r="12559" customFormat="1" ht="13.5"/>
    <row r="12560" customFormat="1" ht="13.5"/>
    <row r="12561" customFormat="1" ht="13.5"/>
    <row r="12562" customFormat="1" ht="13.5"/>
    <row r="12563" customFormat="1" ht="13.5"/>
    <row r="12564" customFormat="1" ht="13.5"/>
    <row r="12565" customFormat="1" ht="13.5"/>
    <row r="12566" customFormat="1" ht="13.5"/>
    <row r="12567" customFormat="1" ht="13.5"/>
    <row r="12568" customFormat="1" ht="13.5"/>
    <row r="12569" customFormat="1" ht="13.5"/>
    <row r="12570" customFormat="1" ht="13.5"/>
    <row r="12571" customFormat="1" ht="13.5"/>
    <row r="12572" customFormat="1" ht="13.5"/>
    <row r="12573" customFormat="1" ht="13.5"/>
    <row r="12574" customFormat="1" ht="13.5"/>
    <row r="12575" customFormat="1" ht="13.5"/>
    <row r="12576" customFormat="1" ht="13.5"/>
    <row r="12577" customFormat="1" ht="13.5"/>
    <row r="12578" customFormat="1" ht="13.5"/>
    <row r="12579" customFormat="1" ht="13.5"/>
    <row r="12580" customFormat="1" ht="13.5"/>
    <row r="12581" customFormat="1" ht="13.5"/>
    <row r="12582" customFormat="1" ht="13.5"/>
    <row r="12583" customFormat="1" ht="13.5"/>
    <row r="12584" customFormat="1" ht="13.5"/>
    <row r="12585" customFormat="1" ht="13.5"/>
    <row r="12586" customFormat="1" ht="13.5"/>
    <row r="12587" customFormat="1" ht="13.5"/>
    <row r="12588" customFormat="1" ht="13.5"/>
    <row r="12589" customFormat="1" ht="13.5"/>
    <row r="12590" customFormat="1" ht="13.5"/>
    <row r="12591" customFormat="1" ht="13.5"/>
    <row r="12592" customFormat="1" ht="13.5"/>
    <row r="12593" customFormat="1" ht="13.5"/>
    <row r="12594" customFormat="1" ht="13.5"/>
    <row r="12595" customFormat="1" ht="13.5"/>
    <row r="12596" customFormat="1" ht="13.5"/>
    <row r="12597" customFormat="1" ht="13.5"/>
    <row r="12598" customFormat="1" ht="13.5"/>
    <row r="12599" customFormat="1" ht="13.5"/>
    <row r="12600" customFormat="1" ht="13.5"/>
    <row r="12601" customFormat="1" ht="13.5"/>
    <row r="12602" customFormat="1" ht="13.5"/>
    <row r="12603" customFormat="1" ht="13.5"/>
    <row r="12604" customFormat="1" ht="13.5"/>
    <row r="12605" customFormat="1" ht="13.5"/>
    <row r="12606" customFormat="1" ht="13.5"/>
    <row r="12607" customFormat="1" ht="13.5"/>
    <row r="12608" customFormat="1" ht="13.5"/>
    <row r="12609" customFormat="1" ht="13.5"/>
    <row r="12610" customFormat="1" ht="13.5"/>
    <row r="12611" customFormat="1" ht="13.5"/>
    <row r="12612" customFormat="1" ht="13.5"/>
    <row r="12613" customFormat="1" ht="13.5"/>
    <row r="12614" customFormat="1" ht="13.5"/>
    <row r="12615" customFormat="1" ht="13.5"/>
    <row r="12616" customFormat="1" ht="13.5"/>
    <row r="12617" customFormat="1" ht="13.5"/>
    <row r="12618" customFormat="1" ht="13.5"/>
    <row r="12619" customFormat="1" ht="13.5"/>
    <row r="12620" customFormat="1" ht="13.5"/>
    <row r="12621" customFormat="1" ht="13.5"/>
    <row r="12622" customFormat="1" ht="13.5"/>
    <row r="12623" customFormat="1" ht="13.5"/>
    <row r="12624" customFormat="1" ht="13.5"/>
    <row r="12625" customFormat="1" ht="13.5"/>
    <row r="12626" customFormat="1" ht="13.5"/>
    <row r="12627" customFormat="1" ht="13.5"/>
    <row r="12628" customFormat="1" ht="13.5"/>
    <row r="12629" customFormat="1" ht="13.5"/>
    <row r="12630" customFormat="1" ht="13.5"/>
    <row r="12631" customFormat="1" ht="13.5"/>
    <row r="12632" customFormat="1" ht="13.5"/>
    <row r="12633" customFormat="1" ht="13.5"/>
    <row r="12634" customFormat="1" ht="13.5"/>
    <row r="12635" customFormat="1" ht="13.5"/>
    <row r="12636" customFormat="1" ht="13.5"/>
    <row r="12637" customFormat="1" ht="13.5"/>
    <row r="12638" customFormat="1" ht="13.5"/>
    <row r="12639" customFormat="1" ht="13.5"/>
    <row r="12640" customFormat="1" ht="13.5"/>
    <row r="12641" customFormat="1" ht="13.5"/>
    <row r="12642" customFormat="1" ht="13.5"/>
    <row r="12643" customFormat="1" ht="13.5"/>
    <row r="12644" customFormat="1" ht="13.5"/>
    <row r="12645" customFormat="1" ht="13.5"/>
    <row r="12646" customFormat="1" ht="13.5"/>
    <row r="12647" customFormat="1" ht="13.5"/>
    <row r="12648" customFormat="1" ht="13.5"/>
    <row r="12649" customFormat="1" ht="13.5"/>
    <row r="12650" customFormat="1" ht="13.5"/>
    <row r="12651" customFormat="1" ht="13.5"/>
    <row r="12652" customFormat="1" ht="13.5"/>
    <row r="12653" customFormat="1" ht="13.5"/>
    <row r="12654" customFormat="1" ht="13.5"/>
    <row r="12655" customFormat="1" ht="13.5"/>
    <row r="12656" customFormat="1" ht="13.5"/>
    <row r="12657" customFormat="1" ht="13.5"/>
    <row r="12658" customFormat="1" ht="13.5"/>
    <row r="12659" customFormat="1" ht="13.5"/>
    <row r="12660" customFormat="1" ht="13.5"/>
    <row r="12661" customFormat="1" ht="13.5"/>
    <row r="12662" customFormat="1" ht="13.5"/>
    <row r="12663" customFormat="1" ht="13.5"/>
    <row r="12664" customFormat="1" ht="13.5"/>
    <row r="12665" customFormat="1" ht="13.5"/>
    <row r="12666" customFormat="1" ht="13.5"/>
    <row r="12667" customFormat="1" ht="13.5"/>
    <row r="12668" customFormat="1" ht="13.5"/>
    <row r="12669" customFormat="1" ht="13.5"/>
    <row r="12670" customFormat="1" ht="13.5"/>
    <row r="12671" customFormat="1" ht="13.5"/>
    <row r="12672" customFormat="1" ht="13.5"/>
    <row r="12673" customFormat="1" ht="13.5"/>
    <row r="12674" customFormat="1" ht="13.5"/>
    <row r="12675" customFormat="1" ht="13.5"/>
    <row r="12676" customFormat="1" ht="13.5"/>
    <row r="12677" customFormat="1" ht="13.5"/>
    <row r="12678" customFormat="1" ht="13.5"/>
    <row r="12679" customFormat="1" ht="13.5"/>
    <row r="12680" customFormat="1" ht="13.5"/>
    <row r="12681" customFormat="1" ht="13.5"/>
    <row r="12682" customFormat="1" ht="13.5"/>
    <row r="12683" customFormat="1" ht="13.5"/>
    <row r="12684" customFormat="1" ht="13.5"/>
    <row r="12685" customFormat="1" ht="13.5"/>
    <row r="12686" customFormat="1" ht="13.5"/>
    <row r="12687" customFormat="1" ht="13.5"/>
    <row r="12688" customFormat="1" ht="13.5"/>
    <row r="12689" customFormat="1" ht="13.5"/>
    <row r="12690" customFormat="1" ht="13.5"/>
    <row r="12691" customFormat="1" ht="13.5"/>
    <row r="12692" customFormat="1" ht="13.5"/>
    <row r="12693" customFormat="1" ht="13.5"/>
    <row r="12694" customFormat="1" ht="13.5"/>
    <row r="12695" customFormat="1" ht="13.5"/>
    <row r="12696" customFormat="1" ht="13.5"/>
    <row r="12697" customFormat="1" ht="13.5"/>
    <row r="12698" customFormat="1" ht="13.5"/>
    <row r="12699" customFormat="1" ht="13.5"/>
    <row r="12700" customFormat="1" ht="13.5"/>
    <row r="12701" customFormat="1" ht="13.5"/>
    <row r="12702" customFormat="1" ht="13.5"/>
    <row r="12703" customFormat="1" ht="13.5"/>
    <row r="12704" customFormat="1" ht="13.5"/>
    <row r="12705" customFormat="1" ht="13.5"/>
    <row r="12706" customFormat="1" ht="13.5"/>
    <row r="12707" customFormat="1" ht="13.5"/>
    <row r="12708" customFormat="1" ht="13.5"/>
    <row r="12709" customFormat="1" ht="13.5"/>
    <row r="12710" customFormat="1" ht="13.5"/>
    <row r="12711" customFormat="1" ht="13.5"/>
    <row r="12712" customFormat="1" ht="13.5"/>
    <row r="12713" customFormat="1" ht="13.5"/>
    <row r="12714" customFormat="1" ht="13.5"/>
    <row r="12715" customFormat="1" ht="13.5"/>
    <row r="12716" customFormat="1" ht="13.5"/>
    <row r="12717" customFormat="1" ht="13.5"/>
    <row r="12718" customFormat="1" ht="13.5"/>
    <row r="12719" customFormat="1" ht="13.5"/>
    <row r="12720" customFormat="1" ht="13.5"/>
    <row r="12721" customFormat="1" ht="13.5"/>
    <row r="12722" customFormat="1" ht="13.5"/>
    <row r="12723" customFormat="1" ht="13.5"/>
    <row r="12724" customFormat="1" ht="13.5"/>
    <row r="12725" customFormat="1" ht="13.5"/>
    <row r="12726" customFormat="1" ht="13.5"/>
    <row r="12727" customFormat="1" ht="13.5"/>
    <row r="12728" customFormat="1" ht="13.5"/>
    <row r="12729" customFormat="1" ht="13.5"/>
    <row r="12730" customFormat="1" ht="13.5"/>
    <row r="12731" customFormat="1" ht="13.5"/>
    <row r="12732" customFormat="1" ht="13.5"/>
    <row r="12733" customFormat="1" ht="13.5"/>
    <row r="12734" customFormat="1" ht="13.5"/>
    <row r="12735" customFormat="1" ht="13.5"/>
    <row r="12736" customFormat="1" ht="13.5"/>
    <row r="12737" customFormat="1" ht="13.5"/>
    <row r="12738" customFormat="1" ht="13.5"/>
    <row r="12739" customFormat="1" ht="13.5"/>
    <row r="12740" customFormat="1" ht="13.5"/>
    <row r="12741" customFormat="1" ht="13.5"/>
    <row r="12742" customFormat="1" ht="13.5"/>
    <row r="12743" customFormat="1" ht="13.5"/>
    <row r="12744" customFormat="1" ht="13.5"/>
    <row r="12745" customFormat="1" ht="13.5"/>
    <row r="12746" customFormat="1" ht="13.5"/>
    <row r="12747" customFormat="1" ht="13.5"/>
    <row r="12748" customFormat="1" ht="13.5"/>
    <row r="12749" customFormat="1" ht="13.5"/>
    <row r="12750" customFormat="1" ht="13.5"/>
    <row r="12751" customFormat="1" ht="13.5"/>
    <row r="12752" customFormat="1" ht="13.5"/>
    <row r="12753" customFormat="1" ht="13.5"/>
    <row r="12754" customFormat="1" ht="13.5"/>
    <row r="12755" customFormat="1" ht="13.5"/>
    <row r="12756" customFormat="1" ht="13.5"/>
    <row r="12757" customFormat="1" ht="13.5"/>
    <row r="12758" customFormat="1" ht="13.5"/>
    <row r="12759" customFormat="1" ht="13.5"/>
    <row r="12760" customFormat="1" ht="13.5"/>
    <row r="12761" customFormat="1" ht="13.5"/>
    <row r="12762" customFormat="1" ht="13.5"/>
    <row r="12763" customFormat="1" ht="13.5"/>
    <row r="12764" customFormat="1" ht="13.5"/>
    <row r="12765" customFormat="1" ht="13.5"/>
    <row r="12766" customFormat="1" ht="13.5"/>
    <row r="12767" customFormat="1" ht="13.5"/>
    <row r="12768" customFormat="1" ht="13.5"/>
    <row r="12769" customFormat="1" ht="13.5"/>
    <row r="12770" customFormat="1" ht="13.5"/>
    <row r="12771" customFormat="1" ht="13.5"/>
    <row r="12772" customFormat="1" ht="13.5"/>
    <row r="12773" customFormat="1" ht="13.5"/>
    <row r="12774" customFormat="1" ht="13.5"/>
    <row r="12775" customFormat="1" ht="13.5"/>
    <row r="12776" customFormat="1" ht="13.5"/>
    <row r="12777" customFormat="1" ht="13.5"/>
    <row r="12778" customFormat="1" ht="13.5"/>
    <row r="12779" customFormat="1" ht="13.5"/>
    <row r="12780" customFormat="1" ht="13.5"/>
    <row r="12781" customFormat="1" ht="13.5"/>
    <row r="12782" customFormat="1" ht="13.5"/>
    <row r="12783" customFormat="1" ht="13.5"/>
    <row r="12784" customFormat="1" ht="13.5"/>
    <row r="12785" customFormat="1" ht="13.5"/>
    <row r="12786" customFormat="1" ht="13.5"/>
    <row r="12787" customFormat="1" ht="13.5"/>
    <row r="12788" customFormat="1" ht="13.5"/>
    <row r="12789" customFormat="1" ht="13.5"/>
    <row r="12790" customFormat="1" ht="13.5"/>
    <row r="12791" customFormat="1" ht="13.5"/>
    <row r="12792" customFormat="1" ht="13.5"/>
    <row r="12793" customFormat="1" ht="13.5"/>
    <row r="12794" customFormat="1" ht="13.5"/>
    <row r="12795" customFormat="1" ht="13.5"/>
    <row r="12796" customFormat="1" ht="13.5"/>
    <row r="12797" customFormat="1" ht="13.5"/>
    <row r="12798" customFormat="1" ht="13.5"/>
    <row r="12799" customFormat="1" ht="13.5"/>
    <row r="12800" customFormat="1" ht="13.5"/>
    <row r="12801" customFormat="1" ht="13.5"/>
    <row r="12802" customFormat="1" ht="13.5"/>
    <row r="12803" customFormat="1" ht="13.5"/>
    <row r="12804" customFormat="1" ht="13.5"/>
    <row r="12805" customFormat="1" ht="13.5"/>
    <row r="12806" customFormat="1" ht="13.5"/>
    <row r="12807" customFormat="1" ht="13.5"/>
    <row r="12808" customFormat="1" ht="13.5"/>
    <row r="12809" customFormat="1" ht="13.5"/>
    <row r="12810" customFormat="1" ht="13.5"/>
    <row r="12811" customFormat="1" ht="13.5"/>
    <row r="12812" customFormat="1" ht="13.5"/>
    <row r="12813" customFormat="1" ht="13.5"/>
    <row r="12814" customFormat="1" ht="13.5"/>
    <row r="12815" customFormat="1" ht="13.5"/>
    <row r="12816" customFormat="1" ht="13.5"/>
    <row r="12817" customFormat="1" ht="13.5"/>
    <row r="12818" customFormat="1" ht="13.5"/>
    <row r="12819" customFormat="1" ht="13.5"/>
    <row r="12820" customFormat="1" ht="13.5"/>
    <row r="12821" customFormat="1" ht="13.5"/>
    <row r="12822" customFormat="1" ht="13.5"/>
    <row r="12823" customFormat="1" ht="13.5"/>
    <row r="12824" customFormat="1" ht="13.5"/>
    <row r="12825" customFormat="1" ht="13.5"/>
    <row r="12826" customFormat="1" ht="13.5"/>
    <row r="12827" customFormat="1" ht="13.5"/>
    <row r="12828" customFormat="1" ht="13.5"/>
    <row r="12829" customFormat="1" ht="13.5"/>
    <row r="12830" customFormat="1" ht="13.5"/>
    <row r="12831" customFormat="1" ht="13.5"/>
    <row r="12832" customFormat="1" ht="13.5"/>
    <row r="12833" customFormat="1" ht="13.5"/>
    <row r="12834" customFormat="1" ht="13.5"/>
    <row r="12835" customFormat="1" ht="13.5"/>
    <row r="12836" customFormat="1" ht="13.5"/>
    <row r="12837" customFormat="1" ht="13.5"/>
    <row r="12838" customFormat="1" ht="13.5"/>
    <row r="12839" customFormat="1" ht="13.5"/>
    <row r="12840" customFormat="1" ht="13.5"/>
    <row r="12841" customFormat="1" ht="13.5"/>
    <row r="12842" customFormat="1" ht="13.5"/>
    <row r="12843" customFormat="1" ht="13.5"/>
    <row r="12844" customFormat="1" ht="13.5"/>
    <row r="12845" customFormat="1" ht="13.5"/>
    <row r="12846" customFormat="1" ht="13.5"/>
    <row r="12847" customFormat="1" ht="13.5"/>
    <row r="12848" customFormat="1" ht="13.5"/>
    <row r="12849" customFormat="1" ht="13.5"/>
    <row r="12850" customFormat="1" ht="13.5"/>
    <row r="12851" customFormat="1" ht="13.5"/>
    <row r="12852" customFormat="1" ht="13.5"/>
    <row r="12853" customFormat="1" ht="13.5"/>
    <row r="12854" customFormat="1" ht="13.5"/>
    <row r="12855" customFormat="1" ht="13.5"/>
    <row r="12856" customFormat="1" ht="13.5"/>
    <row r="12857" customFormat="1" ht="13.5"/>
    <row r="12858" customFormat="1" ht="13.5"/>
    <row r="12859" customFormat="1" ht="13.5"/>
    <row r="12860" customFormat="1" ht="13.5"/>
    <row r="12861" customFormat="1" ht="13.5"/>
    <row r="12862" customFormat="1" ht="13.5"/>
    <row r="12863" customFormat="1" ht="13.5"/>
    <row r="12864" customFormat="1" ht="13.5"/>
    <row r="12865" customFormat="1" ht="13.5"/>
    <row r="12866" customFormat="1" ht="13.5"/>
    <row r="12867" customFormat="1" ht="13.5"/>
    <row r="12868" customFormat="1" ht="13.5"/>
    <row r="12869" customFormat="1" ht="13.5"/>
    <row r="12870" customFormat="1" ht="13.5"/>
    <row r="12871" customFormat="1" ht="13.5"/>
    <row r="12872" customFormat="1" ht="13.5"/>
    <row r="12873" customFormat="1" ht="13.5"/>
    <row r="12874" customFormat="1" ht="13.5"/>
    <row r="12875" customFormat="1" ht="13.5"/>
    <row r="12876" customFormat="1" ht="13.5"/>
    <row r="12877" customFormat="1" ht="13.5"/>
    <row r="12878" customFormat="1" ht="13.5"/>
    <row r="12879" customFormat="1" ht="13.5"/>
    <row r="12880" customFormat="1" ht="13.5"/>
    <row r="12881" customFormat="1" ht="13.5"/>
    <row r="12882" customFormat="1" ht="13.5"/>
    <row r="12883" customFormat="1" ht="13.5"/>
    <row r="12884" customFormat="1" ht="13.5"/>
    <row r="12885" customFormat="1" ht="13.5"/>
    <row r="12886" customFormat="1" ht="13.5"/>
    <row r="12887" customFormat="1" ht="13.5"/>
    <row r="12888" customFormat="1" ht="13.5"/>
    <row r="12889" customFormat="1" ht="13.5"/>
    <row r="12890" customFormat="1" ht="13.5"/>
    <row r="12891" customFormat="1" ht="13.5"/>
    <row r="12892" customFormat="1" ht="13.5"/>
    <row r="12893" customFormat="1" ht="13.5"/>
    <row r="12894" customFormat="1" ht="13.5"/>
    <row r="12895" customFormat="1" ht="13.5"/>
    <row r="12896" customFormat="1" ht="13.5"/>
    <row r="12897" customFormat="1" ht="13.5"/>
    <row r="12898" customFormat="1" ht="13.5"/>
    <row r="12899" customFormat="1" ht="13.5"/>
    <row r="12900" customFormat="1" ht="13.5"/>
    <row r="12901" customFormat="1" ht="13.5"/>
    <row r="12902" customFormat="1" ht="13.5"/>
    <row r="12903" customFormat="1" ht="13.5"/>
    <row r="12904" customFormat="1" ht="13.5"/>
    <row r="12905" customFormat="1" ht="13.5"/>
    <row r="12906" customFormat="1" ht="13.5"/>
    <row r="12907" customFormat="1" ht="13.5"/>
    <row r="12908" customFormat="1" ht="13.5"/>
    <row r="12909" customFormat="1" ht="13.5"/>
    <row r="12910" customFormat="1" ht="13.5"/>
    <row r="12911" customFormat="1" ht="13.5"/>
    <row r="12912" customFormat="1" ht="13.5"/>
    <row r="12913" customFormat="1" ht="13.5"/>
    <row r="12914" customFormat="1" ht="13.5"/>
    <row r="12915" customFormat="1" ht="13.5"/>
    <row r="12916" customFormat="1" ht="13.5"/>
    <row r="12917" customFormat="1" ht="13.5"/>
    <row r="12918" customFormat="1" ht="13.5"/>
    <row r="12919" customFormat="1" ht="13.5"/>
    <row r="12920" customFormat="1" ht="13.5"/>
    <row r="12921" customFormat="1" ht="13.5"/>
    <row r="12922" customFormat="1" ht="13.5"/>
    <row r="12923" customFormat="1" ht="13.5"/>
    <row r="12924" customFormat="1" ht="13.5"/>
    <row r="12925" customFormat="1" ht="13.5"/>
    <row r="12926" customFormat="1" ht="13.5"/>
    <row r="12927" customFormat="1" ht="13.5"/>
    <row r="12928" customFormat="1" ht="13.5"/>
    <row r="12929" customFormat="1" ht="13.5"/>
    <row r="12930" customFormat="1" ht="13.5"/>
    <row r="12931" customFormat="1" ht="13.5"/>
    <row r="12932" customFormat="1" ht="13.5"/>
    <row r="12933" customFormat="1" ht="13.5"/>
    <row r="12934" customFormat="1" ht="13.5"/>
    <row r="12935" customFormat="1" ht="13.5"/>
    <row r="12936" customFormat="1" ht="13.5"/>
    <row r="12937" customFormat="1" ht="13.5"/>
    <row r="12938" customFormat="1" ht="13.5"/>
    <row r="12939" customFormat="1" ht="13.5"/>
    <row r="12940" customFormat="1" ht="13.5"/>
    <row r="12941" customFormat="1" ht="13.5"/>
    <row r="12942" customFormat="1" ht="13.5"/>
    <row r="12943" customFormat="1" ht="13.5"/>
    <row r="12944" customFormat="1" ht="13.5"/>
    <row r="12945" customFormat="1" ht="13.5"/>
    <row r="12946" customFormat="1" ht="13.5"/>
    <row r="12947" customFormat="1" ht="13.5"/>
    <row r="12948" customFormat="1" ht="13.5"/>
    <row r="12949" customFormat="1" ht="13.5"/>
    <row r="12950" customFormat="1" ht="13.5"/>
    <row r="12951" customFormat="1" ht="13.5"/>
    <row r="12952" customFormat="1" ht="13.5"/>
    <row r="12953" customFormat="1" ht="13.5"/>
    <row r="12954" customFormat="1" ht="13.5"/>
    <row r="12955" customFormat="1" ht="13.5"/>
    <row r="12956" customFormat="1" ht="13.5"/>
    <row r="12957" customFormat="1" ht="13.5"/>
    <row r="12958" customFormat="1" ht="13.5"/>
    <row r="12959" customFormat="1" ht="13.5"/>
    <row r="12960" customFormat="1" ht="13.5"/>
    <row r="12961" customFormat="1" ht="13.5"/>
    <row r="12962" customFormat="1" ht="13.5"/>
    <row r="12963" customFormat="1" ht="13.5"/>
    <row r="12964" customFormat="1" ht="13.5"/>
    <row r="12965" customFormat="1" ht="13.5"/>
    <row r="12966" customFormat="1" ht="13.5"/>
    <row r="12967" customFormat="1" ht="13.5"/>
    <row r="12968" customFormat="1" ht="13.5"/>
    <row r="12969" customFormat="1" ht="13.5"/>
    <row r="12970" customFormat="1" ht="13.5"/>
    <row r="12971" customFormat="1" ht="13.5"/>
    <row r="12972" customFormat="1" ht="13.5"/>
    <row r="12973" customFormat="1" ht="13.5"/>
    <row r="12974" customFormat="1" ht="13.5"/>
    <row r="12975" customFormat="1" ht="13.5"/>
    <row r="12976" customFormat="1" ht="13.5"/>
    <row r="12977" customFormat="1" ht="13.5"/>
    <row r="12978" customFormat="1" ht="13.5"/>
    <row r="12979" customFormat="1" ht="13.5"/>
    <row r="12980" customFormat="1" ht="13.5"/>
    <row r="12981" customFormat="1" ht="13.5"/>
    <row r="12982" customFormat="1" ht="13.5"/>
    <row r="12983" customFormat="1" ht="13.5"/>
    <row r="12984" customFormat="1" ht="13.5"/>
    <row r="12985" customFormat="1" ht="13.5"/>
    <row r="12986" customFormat="1" ht="13.5"/>
    <row r="12987" customFormat="1" ht="13.5"/>
    <row r="12988" customFormat="1" ht="13.5"/>
    <row r="12989" customFormat="1" ht="13.5"/>
    <row r="12990" customFormat="1" ht="13.5"/>
    <row r="12991" customFormat="1" ht="13.5"/>
    <row r="12992" customFormat="1" ht="13.5"/>
    <row r="12993" customFormat="1" ht="13.5"/>
    <row r="12994" customFormat="1" ht="13.5"/>
    <row r="12995" customFormat="1" ht="13.5"/>
    <row r="12996" customFormat="1" ht="13.5"/>
    <row r="12997" customFormat="1" ht="13.5"/>
    <row r="12998" customFormat="1" ht="13.5"/>
    <row r="12999" customFormat="1" ht="13.5"/>
    <row r="13000" customFormat="1" ht="13.5"/>
    <row r="13001" customFormat="1" ht="13.5"/>
    <row r="13002" customFormat="1" ht="13.5"/>
    <row r="13003" customFormat="1" ht="13.5"/>
    <row r="13004" customFormat="1" ht="13.5"/>
    <row r="13005" customFormat="1" ht="13.5"/>
    <row r="13006" customFormat="1" ht="13.5"/>
    <row r="13007" customFormat="1" ht="13.5"/>
    <row r="13008" customFormat="1" ht="13.5"/>
    <row r="13009" customFormat="1" ht="13.5"/>
    <row r="13010" customFormat="1" ht="13.5"/>
    <row r="13011" customFormat="1" ht="13.5"/>
    <row r="13012" customFormat="1" ht="13.5"/>
    <row r="13013" customFormat="1" ht="13.5"/>
    <row r="13014" customFormat="1" ht="13.5"/>
    <row r="13015" customFormat="1" ht="13.5"/>
    <row r="13016" customFormat="1" ht="13.5"/>
    <row r="13017" customFormat="1" ht="13.5"/>
    <row r="13018" customFormat="1" ht="13.5"/>
    <row r="13019" customFormat="1" ht="13.5"/>
    <row r="13020" customFormat="1" ht="13.5"/>
    <row r="13021" customFormat="1" ht="13.5"/>
    <row r="13022" customFormat="1" ht="13.5"/>
    <row r="13023" customFormat="1" ht="13.5"/>
    <row r="13024" customFormat="1" ht="13.5"/>
    <row r="13025" customFormat="1" ht="13.5"/>
    <row r="13026" customFormat="1" ht="13.5"/>
    <row r="13027" customFormat="1" ht="13.5"/>
    <row r="13028" customFormat="1" ht="13.5"/>
    <row r="13029" customFormat="1" ht="13.5"/>
    <row r="13030" customFormat="1" ht="13.5"/>
    <row r="13031" customFormat="1" ht="13.5"/>
    <row r="13032" customFormat="1" ht="13.5"/>
    <row r="13033" customFormat="1" ht="13.5"/>
    <row r="13034" customFormat="1" ht="13.5"/>
    <row r="13035" customFormat="1" ht="13.5"/>
    <row r="13036" customFormat="1" ht="13.5"/>
    <row r="13037" customFormat="1" ht="13.5"/>
    <row r="13038" customFormat="1" ht="13.5"/>
    <row r="13039" customFormat="1" ht="13.5"/>
    <row r="13040" customFormat="1" ht="13.5"/>
    <row r="13041" customFormat="1" ht="13.5"/>
    <row r="13042" customFormat="1" ht="13.5"/>
    <row r="13043" customFormat="1" ht="13.5"/>
    <row r="13044" customFormat="1" ht="13.5"/>
    <row r="13045" customFormat="1" ht="13.5"/>
    <row r="13046" customFormat="1" ht="13.5"/>
    <row r="13047" customFormat="1" ht="13.5"/>
    <row r="13048" customFormat="1" ht="13.5"/>
    <row r="13049" customFormat="1" ht="13.5"/>
    <row r="13050" customFormat="1" ht="13.5"/>
    <row r="13051" customFormat="1" ht="13.5"/>
    <row r="13052" customFormat="1" ht="13.5"/>
    <row r="13053" customFormat="1" ht="13.5"/>
    <row r="13054" customFormat="1" ht="13.5"/>
    <row r="13055" customFormat="1" ht="13.5"/>
    <row r="13056" customFormat="1" ht="13.5"/>
    <row r="13057" customFormat="1" ht="13.5"/>
    <row r="13058" customFormat="1" ht="13.5"/>
    <row r="13059" customFormat="1" ht="13.5"/>
    <row r="13060" customFormat="1" ht="13.5"/>
    <row r="13061" customFormat="1" ht="13.5"/>
    <row r="13062" customFormat="1" ht="13.5"/>
    <row r="13063" customFormat="1" ht="13.5"/>
    <row r="13064" customFormat="1" ht="13.5"/>
    <row r="13065" customFormat="1" ht="13.5"/>
    <row r="13066" customFormat="1" ht="13.5"/>
    <row r="13067" customFormat="1" ht="13.5"/>
    <row r="13068" customFormat="1" ht="13.5"/>
    <row r="13069" customFormat="1" ht="13.5"/>
    <row r="13070" customFormat="1" ht="13.5"/>
    <row r="13071" customFormat="1" ht="13.5"/>
    <row r="13072" customFormat="1" ht="13.5"/>
    <row r="13073" customFormat="1" ht="13.5"/>
    <row r="13074" customFormat="1" ht="13.5"/>
    <row r="13075" customFormat="1" ht="13.5"/>
    <row r="13076" customFormat="1" ht="13.5"/>
    <row r="13077" customFormat="1" ht="13.5"/>
    <row r="13078" customFormat="1" ht="13.5"/>
    <row r="13079" customFormat="1" ht="13.5"/>
    <row r="13080" customFormat="1" ht="13.5"/>
    <row r="13081" customFormat="1" ht="13.5"/>
    <row r="13082" customFormat="1" ht="13.5"/>
    <row r="13083" customFormat="1" ht="13.5"/>
    <row r="13084" customFormat="1" ht="13.5"/>
    <row r="13085" customFormat="1" ht="13.5"/>
    <row r="13086" customFormat="1" ht="13.5"/>
    <row r="13087" customFormat="1" ht="13.5"/>
    <row r="13088" customFormat="1" ht="13.5"/>
    <row r="13089" customFormat="1" ht="13.5"/>
    <row r="13090" customFormat="1" ht="13.5"/>
    <row r="13091" customFormat="1" ht="13.5"/>
    <row r="13092" customFormat="1" ht="13.5"/>
    <row r="13093" customFormat="1" ht="13.5"/>
    <row r="13094" customFormat="1" ht="13.5"/>
    <row r="13095" customFormat="1" ht="13.5"/>
    <row r="13096" customFormat="1" ht="13.5"/>
    <row r="13097" customFormat="1" ht="13.5"/>
    <row r="13098" customFormat="1" ht="13.5"/>
    <row r="13099" customFormat="1" ht="13.5"/>
    <row r="13100" customFormat="1" ht="13.5"/>
    <row r="13101" customFormat="1" ht="13.5"/>
    <row r="13102" customFormat="1" ht="13.5"/>
    <row r="13103" customFormat="1" ht="13.5"/>
    <row r="13104" customFormat="1" ht="13.5"/>
    <row r="13105" customFormat="1" ht="13.5"/>
    <row r="13106" customFormat="1" ht="13.5"/>
    <row r="13107" customFormat="1" ht="13.5"/>
    <row r="13108" customFormat="1" ht="13.5"/>
    <row r="13109" customFormat="1" ht="13.5"/>
    <row r="13110" customFormat="1" ht="13.5"/>
    <row r="13111" customFormat="1" ht="13.5"/>
    <row r="13112" customFormat="1" ht="13.5"/>
    <row r="13113" customFormat="1" ht="13.5"/>
    <row r="13114" customFormat="1" ht="13.5"/>
    <row r="13115" customFormat="1" ht="13.5"/>
    <row r="13116" customFormat="1" ht="13.5"/>
    <row r="13117" customFormat="1" ht="13.5"/>
    <row r="13118" customFormat="1" ht="13.5"/>
    <row r="13119" customFormat="1" ht="13.5"/>
    <row r="13120" customFormat="1" ht="13.5"/>
    <row r="13121" customFormat="1" ht="13.5"/>
    <row r="13122" customFormat="1" ht="13.5"/>
    <row r="13123" customFormat="1" ht="13.5"/>
    <row r="13124" customFormat="1" ht="13.5"/>
    <row r="13125" customFormat="1" ht="13.5"/>
    <row r="13126" customFormat="1" ht="13.5"/>
    <row r="13127" customFormat="1" ht="13.5"/>
    <row r="13128" customFormat="1" ht="13.5"/>
    <row r="13129" customFormat="1" ht="13.5"/>
    <row r="13130" customFormat="1" ht="13.5"/>
    <row r="13131" customFormat="1" ht="13.5"/>
    <row r="13132" customFormat="1" ht="13.5"/>
    <row r="13133" customFormat="1" ht="13.5"/>
    <row r="13134" customFormat="1" ht="13.5"/>
    <row r="13135" customFormat="1" ht="13.5"/>
    <row r="13136" customFormat="1" ht="13.5"/>
    <row r="13137" customFormat="1" ht="13.5"/>
    <row r="13138" customFormat="1" ht="13.5"/>
    <row r="13139" customFormat="1" ht="13.5"/>
    <row r="13140" customFormat="1" ht="13.5"/>
    <row r="13141" customFormat="1" ht="13.5"/>
    <row r="13142" customFormat="1" ht="13.5"/>
    <row r="13143" customFormat="1" ht="13.5"/>
    <row r="13144" customFormat="1" ht="13.5"/>
    <row r="13145" customFormat="1" ht="13.5"/>
    <row r="13146" customFormat="1" ht="13.5"/>
    <row r="13147" customFormat="1" ht="13.5"/>
    <row r="13148" customFormat="1" ht="13.5"/>
    <row r="13149" customFormat="1" ht="13.5"/>
    <row r="13150" customFormat="1" ht="13.5"/>
    <row r="13151" customFormat="1" ht="13.5"/>
    <row r="13152" customFormat="1" ht="13.5"/>
    <row r="13153" customFormat="1" ht="13.5"/>
    <row r="13154" customFormat="1" ht="13.5"/>
    <row r="13155" customFormat="1" ht="13.5"/>
    <row r="13156" customFormat="1" ht="13.5"/>
    <row r="13157" customFormat="1" ht="13.5"/>
    <row r="13158" customFormat="1" ht="13.5"/>
    <row r="13159" customFormat="1" ht="13.5"/>
    <row r="13160" customFormat="1" ht="13.5"/>
    <row r="13161" customFormat="1" ht="13.5"/>
    <row r="13162" customFormat="1" ht="13.5"/>
    <row r="13163" customFormat="1" ht="13.5"/>
    <row r="13164" customFormat="1" ht="13.5"/>
    <row r="13165" customFormat="1" ht="13.5"/>
    <row r="13166" customFormat="1" ht="13.5"/>
    <row r="13167" customFormat="1" ht="13.5"/>
    <row r="13168" customFormat="1" ht="13.5"/>
    <row r="13169" customFormat="1" ht="13.5"/>
    <row r="13170" customFormat="1" ht="13.5"/>
    <row r="13171" customFormat="1" ht="13.5"/>
    <row r="13172" customFormat="1" ht="13.5"/>
    <row r="13173" customFormat="1" ht="13.5"/>
    <row r="13174" customFormat="1" ht="13.5"/>
    <row r="13175" customFormat="1" ht="13.5"/>
    <row r="13176" customFormat="1" ht="13.5"/>
    <row r="13177" customFormat="1" ht="13.5"/>
    <row r="13178" customFormat="1" ht="13.5"/>
    <row r="13179" customFormat="1" ht="13.5"/>
    <row r="13180" customFormat="1" ht="13.5"/>
    <row r="13181" customFormat="1" ht="13.5"/>
    <row r="13182" customFormat="1" ht="13.5"/>
    <row r="13183" customFormat="1" ht="13.5"/>
    <row r="13184" customFormat="1" ht="13.5"/>
    <row r="13185" customFormat="1" ht="13.5"/>
    <row r="13186" customFormat="1" ht="13.5"/>
    <row r="13187" customFormat="1" ht="13.5"/>
    <row r="13188" customFormat="1" ht="13.5"/>
    <row r="13189" customFormat="1" ht="13.5"/>
    <row r="13190" customFormat="1" ht="13.5"/>
    <row r="13191" customFormat="1" ht="13.5"/>
    <row r="13192" customFormat="1" ht="13.5"/>
    <row r="13193" customFormat="1" ht="13.5"/>
    <row r="13194" customFormat="1" ht="13.5"/>
    <row r="13195" customFormat="1" ht="13.5"/>
    <row r="13196" customFormat="1" ht="13.5"/>
    <row r="13197" customFormat="1" ht="13.5"/>
    <row r="13198" customFormat="1" ht="13.5"/>
    <row r="13199" customFormat="1" ht="13.5"/>
    <row r="13200" customFormat="1" ht="13.5"/>
    <row r="13201" customFormat="1" ht="13.5"/>
    <row r="13202" customFormat="1" ht="13.5"/>
    <row r="13203" customFormat="1" ht="13.5"/>
    <row r="13204" customFormat="1" ht="13.5"/>
    <row r="13205" customFormat="1" ht="13.5"/>
    <row r="13206" customFormat="1" ht="13.5"/>
    <row r="13207" customFormat="1" ht="13.5"/>
    <row r="13208" customFormat="1" ht="13.5"/>
    <row r="13209" customFormat="1" ht="13.5"/>
    <row r="13210" customFormat="1" ht="13.5"/>
    <row r="13211" customFormat="1" ht="13.5"/>
    <row r="13212" customFormat="1" ht="13.5"/>
    <row r="13213" customFormat="1" ht="13.5"/>
    <row r="13214" customFormat="1" ht="13.5"/>
    <row r="13215" customFormat="1" ht="13.5"/>
    <row r="13216" customFormat="1" ht="13.5"/>
    <row r="13217" customFormat="1" ht="13.5"/>
    <row r="13218" customFormat="1" ht="13.5"/>
    <row r="13219" customFormat="1" ht="13.5"/>
    <row r="13220" customFormat="1" ht="13.5"/>
    <row r="13221" customFormat="1" ht="13.5"/>
    <row r="13222" customFormat="1" ht="13.5"/>
    <row r="13223" customFormat="1" ht="13.5"/>
    <row r="13224" customFormat="1" ht="13.5"/>
    <row r="13225" customFormat="1" ht="13.5"/>
    <row r="13226" customFormat="1" ht="13.5"/>
    <row r="13227" customFormat="1" ht="13.5"/>
    <row r="13228" customFormat="1" ht="13.5"/>
    <row r="13229" customFormat="1" ht="13.5"/>
    <row r="13230" customFormat="1" ht="13.5"/>
    <row r="13231" customFormat="1" ht="13.5"/>
    <row r="13232" customFormat="1" ht="13.5"/>
    <row r="13233" customFormat="1" ht="13.5"/>
    <row r="13234" customFormat="1" ht="13.5"/>
    <row r="13235" customFormat="1" ht="13.5"/>
    <row r="13236" customFormat="1" ht="13.5"/>
    <row r="13237" customFormat="1" ht="13.5"/>
    <row r="13238" customFormat="1" ht="13.5"/>
    <row r="13239" customFormat="1" ht="13.5"/>
    <row r="13240" customFormat="1" ht="13.5"/>
    <row r="13241" customFormat="1" ht="13.5"/>
    <row r="13242" customFormat="1" ht="13.5"/>
    <row r="13243" customFormat="1" ht="13.5"/>
    <row r="13244" customFormat="1" ht="13.5"/>
    <row r="13245" customFormat="1" ht="13.5"/>
    <row r="13246" customFormat="1" ht="13.5"/>
    <row r="13247" customFormat="1" ht="13.5"/>
    <row r="13248" customFormat="1" ht="13.5"/>
    <row r="13249" customFormat="1" ht="13.5"/>
    <row r="13250" customFormat="1" ht="13.5"/>
    <row r="13251" customFormat="1" ht="13.5"/>
    <row r="13252" customFormat="1" ht="13.5"/>
    <row r="13253" customFormat="1" ht="13.5"/>
    <row r="13254" customFormat="1" ht="13.5"/>
    <row r="13255" customFormat="1" ht="13.5"/>
    <row r="13256" customFormat="1" ht="13.5"/>
    <row r="13257" customFormat="1" ht="13.5"/>
    <row r="13258" customFormat="1" ht="13.5"/>
    <row r="13259" customFormat="1" ht="13.5"/>
    <row r="13260" customFormat="1" ht="13.5"/>
    <row r="13261" customFormat="1" ht="13.5"/>
    <row r="13262" customFormat="1" ht="13.5"/>
    <row r="13263" customFormat="1" ht="13.5"/>
    <row r="13264" customFormat="1" ht="13.5"/>
    <row r="13265" customFormat="1" ht="13.5"/>
    <row r="13266" customFormat="1" ht="13.5"/>
    <row r="13267" customFormat="1" ht="13.5"/>
    <row r="13268" customFormat="1" ht="13.5"/>
    <row r="13269" customFormat="1" ht="13.5"/>
    <row r="13270" customFormat="1" ht="13.5"/>
    <row r="13271" customFormat="1" ht="13.5"/>
    <row r="13272" customFormat="1" ht="13.5"/>
    <row r="13273" customFormat="1" ht="13.5"/>
    <row r="13274" customFormat="1" ht="13.5"/>
    <row r="13275" customFormat="1" ht="13.5"/>
    <row r="13276" customFormat="1" ht="13.5"/>
    <row r="13277" customFormat="1" ht="13.5"/>
    <row r="13278" customFormat="1" ht="13.5"/>
    <row r="13279" customFormat="1" ht="13.5"/>
    <row r="13280" customFormat="1" ht="13.5"/>
    <row r="13281" customFormat="1" ht="13.5"/>
    <row r="13282" customFormat="1" ht="13.5"/>
    <row r="13283" customFormat="1" ht="13.5"/>
    <row r="13284" customFormat="1" ht="13.5"/>
    <row r="13285" customFormat="1" ht="13.5"/>
    <row r="13286" customFormat="1" ht="13.5"/>
    <row r="13287" customFormat="1" ht="13.5"/>
    <row r="13288" customFormat="1" ht="13.5"/>
    <row r="13289" customFormat="1" ht="13.5"/>
    <row r="13290" customFormat="1" ht="13.5"/>
    <row r="13291" customFormat="1" ht="13.5"/>
    <row r="13292" customFormat="1" ht="13.5"/>
    <row r="13293" customFormat="1" ht="13.5"/>
    <row r="13294" customFormat="1" ht="13.5"/>
    <row r="13295" customFormat="1" ht="13.5"/>
    <row r="13296" customFormat="1" ht="13.5"/>
    <row r="13297" customFormat="1" ht="13.5"/>
    <row r="13298" customFormat="1" ht="13.5"/>
    <row r="13299" customFormat="1" ht="13.5"/>
    <row r="13300" customFormat="1" ht="13.5"/>
    <row r="13301" customFormat="1" ht="13.5"/>
    <row r="13302" customFormat="1" ht="13.5"/>
    <row r="13303" customFormat="1" ht="13.5"/>
    <row r="13304" customFormat="1" ht="13.5"/>
    <row r="13305" customFormat="1" ht="13.5"/>
    <row r="13306" customFormat="1" ht="13.5"/>
    <row r="13307" customFormat="1" ht="13.5"/>
    <row r="13308" customFormat="1" ht="13.5"/>
    <row r="13309" customFormat="1" ht="13.5"/>
    <row r="13310" customFormat="1" ht="13.5"/>
    <row r="13311" customFormat="1" ht="13.5"/>
    <row r="13312" customFormat="1" ht="13.5"/>
    <row r="13313" customFormat="1" ht="13.5"/>
    <row r="13314" customFormat="1" ht="13.5"/>
    <row r="13315" customFormat="1" ht="13.5"/>
    <row r="13316" customFormat="1" ht="13.5"/>
    <row r="13317" customFormat="1" ht="13.5"/>
    <row r="13318" customFormat="1" ht="13.5"/>
    <row r="13319" customFormat="1" ht="13.5"/>
    <row r="13320" customFormat="1" ht="13.5"/>
    <row r="13321" customFormat="1" ht="13.5"/>
    <row r="13322" customFormat="1" ht="13.5"/>
    <row r="13323" customFormat="1" ht="13.5"/>
    <row r="13324" customFormat="1" ht="13.5"/>
    <row r="13325" customFormat="1" ht="13.5"/>
    <row r="13326" customFormat="1" ht="13.5"/>
    <row r="13327" customFormat="1" ht="13.5"/>
    <row r="13328" customFormat="1" ht="13.5"/>
    <row r="13329" customFormat="1" ht="13.5"/>
    <row r="13330" customFormat="1" ht="13.5"/>
    <row r="13331" customFormat="1" ht="13.5"/>
    <row r="13332" customFormat="1" ht="13.5"/>
    <row r="13333" customFormat="1" ht="13.5"/>
    <row r="13334" customFormat="1" ht="13.5"/>
    <row r="13335" customFormat="1" ht="13.5"/>
    <row r="13336" customFormat="1" ht="13.5"/>
    <row r="13337" customFormat="1" ht="13.5"/>
    <row r="13338" customFormat="1" ht="13.5"/>
    <row r="13339" customFormat="1" ht="13.5"/>
    <row r="13340" customFormat="1" ht="13.5"/>
    <row r="13341" customFormat="1" ht="13.5"/>
    <row r="13342" customFormat="1" ht="13.5"/>
    <row r="13343" customFormat="1" ht="13.5"/>
    <row r="13344" customFormat="1" ht="13.5"/>
    <row r="13345" customFormat="1" ht="13.5"/>
    <row r="13346" customFormat="1" ht="13.5"/>
    <row r="13347" customFormat="1" ht="13.5"/>
    <row r="13348" customFormat="1" ht="13.5"/>
    <row r="13349" customFormat="1" ht="13.5"/>
    <row r="13350" customFormat="1" ht="13.5"/>
    <row r="13351" customFormat="1" ht="13.5"/>
    <row r="13352" customFormat="1" ht="13.5"/>
    <row r="13353" customFormat="1" ht="13.5"/>
    <row r="13354" customFormat="1" ht="13.5"/>
    <row r="13355" customFormat="1" ht="13.5"/>
    <row r="13356" customFormat="1" ht="13.5"/>
    <row r="13357" customFormat="1" ht="13.5"/>
    <row r="13358" customFormat="1" ht="13.5"/>
    <row r="13359" customFormat="1" ht="13.5"/>
    <row r="13360" customFormat="1" ht="13.5"/>
    <row r="13361" customFormat="1" ht="13.5"/>
    <row r="13362" customFormat="1" ht="13.5"/>
    <row r="13363" customFormat="1" ht="13.5"/>
    <row r="13364" customFormat="1" ht="13.5"/>
    <row r="13365" customFormat="1" ht="13.5"/>
    <row r="13366" customFormat="1" ht="13.5"/>
    <row r="13367" customFormat="1" ht="13.5"/>
    <row r="13368" customFormat="1" ht="13.5"/>
    <row r="13369" customFormat="1" ht="13.5"/>
    <row r="13370" customFormat="1" ht="13.5"/>
    <row r="13371" customFormat="1" ht="13.5"/>
    <row r="13372" customFormat="1" ht="13.5"/>
    <row r="13373" customFormat="1" ht="13.5"/>
    <row r="13374" customFormat="1" ht="13.5"/>
    <row r="13375" customFormat="1" ht="13.5"/>
    <row r="13376" customFormat="1" ht="13.5"/>
    <row r="13377" customFormat="1" ht="13.5"/>
    <row r="13378" customFormat="1" ht="13.5"/>
    <row r="13379" customFormat="1" ht="13.5"/>
    <row r="13380" customFormat="1" ht="13.5"/>
    <row r="13381" customFormat="1" ht="13.5"/>
    <row r="13382" customFormat="1" ht="13.5"/>
    <row r="13383" customFormat="1" ht="13.5"/>
    <row r="13384" customFormat="1" ht="13.5"/>
    <row r="13385" customFormat="1" ht="13.5"/>
    <row r="13386" customFormat="1" ht="13.5"/>
    <row r="13387" customFormat="1" ht="13.5"/>
    <row r="13388" customFormat="1" ht="13.5"/>
    <row r="13389" customFormat="1" ht="13.5"/>
    <row r="13390" customFormat="1" ht="13.5"/>
    <row r="13391" customFormat="1" ht="13.5"/>
    <row r="13392" customFormat="1" ht="13.5"/>
    <row r="13393" customFormat="1" ht="13.5"/>
    <row r="13394" customFormat="1" ht="13.5"/>
    <row r="13395" customFormat="1" ht="13.5"/>
    <row r="13396" customFormat="1" ht="13.5"/>
    <row r="13397" customFormat="1" ht="13.5"/>
    <row r="13398" customFormat="1" ht="13.5"/>
    <row r="13399" customFormat="1" ht="13.5"/>
    <row r="13400" customFormat="1" ht="13.5"/>
    <row r="13401" customFormat="1" ht="13.5"/>
    <row r="13402" customFormat="1" ht="13.5"/>
    <row r="13403" customFormat="1" ht="13.5"/>
    <row r="13404" customFormat="1" ht="13.5"/>
    <row r="13405" customFormat="1" ht="13.5"/>
    <row r="13406" customFormat="1" ht="13.5"/>
    <row r="13407" customFormat="1" ht="13.5"/>
    <row r="13408" customFormat="1" ht="13.5"/>
    <row r="13409" customFormat="1" ht="13.5"/>
    <row r="13410" customFormat="1" ht="13.5"/>
    <row r="13411" customFormat="1" ht="13.5"/>
    <row r="13412" customFormat="1" ht="13.5"/>
    <row r="13413" customFormat="1" ht="13.5"/>
    <row r="13414" customFormat="1" ht="13.5"/>
    <row r="13415" customFormat="1" ht="13.5"/>
    <row r="13416" customFormat="1" ht="13.5"/>
    <row r="13417" customFormat="1" ht="13.5"/>
    <row r="13418" customFormat="1" ht="13.5"/>
    <row r="13419" customFormat="1" ht="13.5"/>
    <row r="13420" customFormat="1" ht="13.5"/>
    <row r="13421" customFormat="1" ht="13.5"/>
    <row r="13422" customFormat="1" ht="13.5"/>
    <row r="13423" customFormat="1" ht="13.5"/>
    <row r="13424" customFormat="1" ht="13.5"/>
    <row r="13425" customFormat="1" ht="13.5"/>
    <row r="13426" customFormat="1" ht="13.5"/>
    <row r="13427" customFormat="1" ht="13.5"/>
    <row r="13428" customFormat="1" ht="13.5"/>
    <row r="13429" customFormat="1" ht="13.5"/>
    <row r="13430" customFormat="1" ht="13.5"/>
    <row r="13431" customFormat="1" ht="13.5"/>
    <row r="13432" customFormat="1" ht="13.5"/>
    <row r="13433" customFormat="1" ht="13.5"/>
    <row r="13434" customFormat="1" ht="13.5"/>
    <row r="13435" customFormat="1" ht="13.5"/>
    <row r="13436" customFormat="1" ht="13.5"/>
    <row r="13437" customFormat="1" ht="13.5"/>
    <row r="13438" customFormat="1" ht="13.5"/>
    <row r="13439" customFormat="1" ht="13.5"/>
    <row r="13440" customFormat="1" ht="13.5"/>
    <row r="13441" customFormat="1" ht="13.5"/>
    <row r="13442" customFormat="1" ht="13.5"/>
    <row r="13443" customFormat="1" ht="13.5"/>
    <row r="13444" customFormat="1" ht="13.5"/>
    <row r="13445" customFormat="1" ht="13.5"/>
    <row r="13446" customFormat="1" ht="13.5"/>
    <row r="13447" customFormat="1" ht="13.5"/>
    <row r="13448" customFormat="1" ht="13.5"/>
    <row r="13449" customFormat="1" ht="13.5"/>
    <row r="13450" customFormat="1" ht="13.5"/>
    <row r="13451" customFormat="1" ht="13.5"/>
    <row r="13452" customFormat="1" ht="13.5"/>
    <row r="13453" customFormat="1" ht="13.5"/>
    <row r="13454" customFormat="1" ht="13.5"/>
    <row r="13455" customFormat="1" ht="13.5"/>
    <row r="13456" customFormat="1" ht="13.5"/>
    <row r="13457" customFormat="1" ht="13.5"/>
    <row r="13458" customFormat="1" ht="13.5"/>
    <row r="13459" customFormat="1" ht="13.5"/>
    <row r="13460" customFormat="1" ht="13.5"/>
    <row r="13461" customFormat="1" ht="13.5"/>
    <row r="13462" customFormat="1" ht="13.5"/>
    <row r="13463" customFormat="1" ht="13.5"/>
    <row r="13464" customFormat="1" ht="13.5"/>
    <row r="13465" customFormat="1" ht="13.5"/>
    <row r="13466" customFormat="1" ht="13.5"/>
    <row r="13467" customFormat="1" ht="13.5"/>
    <row r="13468" customFormat="1" ht="13.5"/>
    <row r="13469" customFormat="1" ht="13.5"/>
    <row r="13470" customFormat="1" ht="13.5"/>
    <row r="13471" customFormat="1" ht="13.5"/>
    <row r="13472" customFormat="1" ht="13.5"/>
    <row r="13473" customFormat="1" ht="13.5"/>
    <row r="13474" customFormat="1" ht="13.5"/>
    <row r="13475" customFormat="1" ht="13.5"/>
    <row r="13476" customFormat="1" ht="13.5"/>
    <row r="13477" customFormat="1" ht="13.5"/>
    <row r="13478" customFormat="1" ht="13.5"/>
    <row r="13479" customFormat="1" ht="13.5"/>
    <row r="13480" customFormat="1" ht="13.5"/>
    <row r="13481" customFormat="1" ht="13.5"/>
    <row r="13482" customFormat="1" ht="13.5"/>
    <row r="13483" customFormat="1" ht="13.5"/>
    <row r="13484" customFormat="1" ht="13.5"/>
    <row r="13485" customFormat="1" ht="13.5"/>
    <row r="13486" customFormat="1" ht="13.5"/>
    <row r="13487" customFormat="1" ht="13.5"/>
    <row r="13488" customFormat="1" ht="13.5"/>
    <row r="13489" customFormat="1" ht="13.5"/>
    <row r="13490" customFormat="1" ht="13.5"/>
    <row r="13491" customFormat="1" ht="13.5"/>
    <row r="13492" customFormat="1" ht="13.5"/>
    <row r="13493" customFormat="1" ht="13.5"/>
    <row r="13494" customFormat="1" ht="13.5"/>
    <row r="13495" customFormat="1" ht="13.5"/>
    <row r="13496" customFormat="1" ht="13.5"/>
    <row r="13497" customFormat="1" ht="13.5"/>
    <row r="13498" customFormat="1" ht="13.5"/>
    <row r="13499" customFormat="1" ht="13.5"/>
    <row r="13500" customFormat="1" ht="13.5"/>
    <row r="13501" customFormat="1" ht="13.5"/>
    <row r="13502" customFormat="1" ht="13.5"/>
    <row r="13503" customFormat="1" ht="13.5"/>
    <row r="13504" customFormat="1" ht="13.5"/>
    <row r="13505" customFormat="1" ht="13.5"/>
    <row r="13506" customFormat="1" ht="13.5"/>
    <row r="13507" customFormat="1" ht="13.5"/>
    <row r="13508" customFormat="1" ht="13.5"/>
    <row r="13509" customFormat="1" ht="13.5"/>
    <row r="13510" customFormat="1" ht="13.5"/>
    <row r="13511" customFormat="1" ht="13.5"/>
    <row r="13512" customFormat="1" ht="13.5"/>
    <row r="13513" customFormat="1" ht="13.5"/>
    <row r="13514" customFormat="1" ht="13.5"/>
    <row r="13515" customFormat="1" ht="13.5"/>
    <row r="13516" customFormat="1" ht="13.5"/>
    <row r="13517" customFormat="1" ht="13.5"/>
    <row r="13518" customFormat="1" ht="13.5"/>
    <row r="13519" customFormat="1" ht="13.5"/>
    <row r="13520" customFormat="1" ht="13.5"/>
    <row r="13521" customFormat="1" ht="13.5"/>
    <row r="13522" customFormat="1" ht="13.5"/>
    <row r="13523" customFormat="1" ht="13.5"/>
    <row r="13524" customFormat="1" ht="13.5"/>
    <row r="13525" customFormat="1" ht="13.5"/>
    <row r="13526" customFormat="1" ht="13.5"/>
    <row r="13527" customFormat="1" ht="13.5"/>
    <row r="13528" customFormat="1" ht="13.5"/>
    <row r="13529" customFormat="1" ht="13.5"/>
    <row r="13530" customFormat="1" ht="13.5"/>
    <row r="13531" customFormat="1" ht="13.5"/>
    <row r="13532" customFormat="1" ht="13.5"/>
    <row r="13533" customFormat="1" ht="13.5"/>
    <row r="13534" customFormat="1" ht="13.5"/>
    <row r="13535" customFormat="1" ht="13.5"/>
    <row r="13536" customFormat="1" ht="13.5"/>
    <row r="13537" customFormat="1" ht="13.5"/>
    <row r="13538" customFormat="1" ht="13.5"/>
    <row r="13539" customFormat="1" ht="13.5"/>
    <row r="13540" customFormat="1" ht="13.5"/>
    <row r="13541" customFormat="1" ht="13.5"/>
    <row r="13542" customFormat="1" ht="13.5"/>
    <row r="13543" customFormat="1" ht="13.5"/>
    <row r="13544" customFormat="1" ht="13.5"/>
    <row r="13545" customFormat="1" ht="13.5"/>
    <row r="13546" customFormat="1" ht="13.5"/>
    <row r="13547" customFormat="1" ht="13.5"/>
    <row r="13548" customFormat="1" ht="13.5"/>
    <row r="13549" customFormat="1" ht="13.5"/>
    <row r="13550" customFormat="1" ht="13.5"/>
    <row r="13551" customFormat="1" ht="13.5"/>
    <row r="13552" customFormat="1" ht="13.5"/>
    <row r="13553" customFormat="1" ht="13.5"/>
    <row r="13554" customFormat="1" ht="13.5"/>
    <row r="13555" customFormat="1" ht="13.5"/>
    <row r="13556" customFormat="1" ht="13.5"/>
    <row r="13557" customFormat="1" ht="13.5"/>
    <row r="13558" customFormat="1" ht="13.5"/>
    <row r="13559" customFormat="1" ht="13.5"/>
    <row r="13560" customFormat="1" ht="13.5"/>
    <row r="13561" customFormat="1" ht="13.5"/>
    <row r="13562" customFormat="1" ht="13.5"/>
    <row r="13563" customFormat="1" ht="13.5"/>
    <row r="13564" customFormat="1" ht="13.5"/>
    <row r="13565" customFormat="1" ht="13.5"/>
    <row r="13566" customFormat="1" ht="13.5"/>
    <row r="13567" customFormat="1" ht="13.5"/>
    <row r="13568" customFormat="1" ht="13.5"/>
    <row r="13569" customFormat="1" ht="13.5"/>
    <row r="13570" customFormat="1" ht="13.5"/>
    <row r="13571" customFormat="1" ht="13.5"/>
    <row r="13572" customFormat="1" ht="13.5"/>
    <row r="13573" customFormat="1" ht="13.5"/>
    <row r="13574" customFormat="1" ht="13.5"/>
    <row r="13575" customFormat="1" ht="13.5"/>
    <row r="13576" customFormat="1" ht="13.5"/>
    <row r="13577" customFormat="1" ht="13.5"/>
    <row r="13578" customFormat="1" ht="13.5"/>
    <row r="13579" customFormat="1" ht="13.5"/>
    <row r="13580" customFormat="1" ht="13.5"/>
    <row r="13581" customFormat="1" ht="13.5"/>
    <row r="13582" customFormat="1" ht="13.5"/>
    <row r="13583" customFormat="1" ht="13.5"/>
    <row r="13584" customFormat="1" ht="13.5"/>
    <row r="13585" customFormat="1" ht="13.5"/>
    <row r="13586" customFormat="1" ht="13.5"/>
    <row r="13587" customFormat="1" ht="13.5"/>
    <row r="13588" customFormat="1" ht="13.5"/>
    <row r="13589" customFormat="1" ht="13.5"/>
    <row r="13590" customFormat="1" ht="13.5"/>
    <row r="13591" customFormat="1" ht="13.5"/>
    <row r="13592" customFormat="1" ht="13.5"/>
    <row r="13593" customFormat="1" ht="13.5"/>
    <row r="13594" customFormat="1" ht="13.5"/>
    <row r="13595" customFormat="1" ht="13.5"/>
    <row r="13596" customFormat="1" ht="13.5"/>
    <row r="13597" customFormat="1" ht="13.5"/>
    <row r="13598" customFormat="1" ht="13.5"/>
    <row r="13599" customFormat="1" ht="13.5"/>
    <row r="13600" customFormat="1" ht="13.5"/>
    <row r="13601" customFormat="1" ht="13.5"/>
    <row r="13602" customFormat="1" ht="13.5"/>
    <row r="13603" customFormat="1" ht="13.5"/>
    <row r="13604" customFormat="1" ht="13.5"/>
    <row r="13605" customFormat="1" ht="13.5"/>
    <row r="13606" customFormat="1" ht="13.5"/>
    <row r="13607" customFormat="1" ht="13.5"/>
    <row r="13608" customFormat="1" ht="13.5"/>
    <row r="13609" customFormat="1" ht="13.5"/>
    <row r="13610" customFormat="1" ht="13.5"/>
    <row r="13611" customFormat="1" ht="13.5"/>
    <row r="13612" customFormat="1" ht="13.5"/>
    <row r="13613" customFormat="1" ht="13.5"/>
    <row r="13614" customFormat="1" ht="13.5"/>
    <row r="13615" customFormat="1" ht="13.5"/>
    <row r="13616" customFormat="1" ht="13.5"/>
    <row r="13617" customFormat="1" ht="13.5"/>
    <row r="13618" customFormat="1" ht="13.5"/>
    <row r="13619" customFormat="1" ht="13.5"/>
    <row r="13620" customFormat="1" ht="13.5"/>
    <row r="13621" customFormat="1" ht="13.5"/>
    <row r="13622" customFormat="1" ht="13.5"/>
    <row r="13623" customFormat="1" ht="13.5"/>
    <row r="13624" customFormat="1" ht="13.5"/>
    <row r="13625" customFormat="1" ht="13.5"/>
    <row r="13626" customFormat="1" ht="13.5"/>
    <row r="13627" customFormat="1" ht="13.5"/>
    <row r="13628" customFormat="1" ht="13.5"/>
    <row r="13629" customFormat="1" ht="13.5"/>
    <row r="13630" customFormat="1" ht="13.5"/>
    <row r="13631" customFormat="1" ht="13.5"/>
    <row r="13632" customFormat="1" ht="13.5"/>
    <row r="13633" customFormat="1" ht="13.5"/>
    <row r="13634" customFormat="1" ht="13.5"/>
    <row r="13635" customFormat="1" ht="13.5"/>
    <row r="13636" customFormat="1" ht="13.5"/>
    <row r="13637" customFormat="1" ht="13.5"/>
    <row r="13638" customFormat="1" ht="13.5"/>
    <row r="13639" customFormat="1" ht="13.5"/>
    <row r="13640" customFormat="1" ht="13.5"/>
    <row r="13641" customFormat="1" ht="13.5"/>
    <row r="13642" customFormat="1" ht="13.5"/>
    <row r="13643" customFormat="1" ht="13.5"/>
    <row r="13644" customFormat="1" ht="13.5"/>
    <row r="13645" customFormat="1" ht="13.5"/>
    <row r="13646" customFormat="1" ht="13.5"/>
    <row r="13647" customFormat="1" ht="13.5"/>
    <row r="13648" customFormat="1" ht="13.5"/>
    <row r="13649" customFormat="1" ht="13.5"/>
    <row r="13650" customFormat="1" ht="13.5"/>
    <row r="13651" customFormat="1" ht="13.5"/>
    <row r="13652" customFormat="1" ht="13.5"/>
    <row r="13653" customFormat="1" ht="13.5"/>
    <row r="13654" customFormat="1" ht="13.5"/>
    <row r="13655" customFormat="1" ht="13.5"/>
    <row r="13656" customFormat="1" ht="13.5"/>
    <row r="13657" customFormat="1" ht="13.5"/>
    <row r="13658" customFormat="1" ht="13.5"/>
    <row r="13659" customFormat="1" ht="13.5"/>
    <row r="13660" customFormat="1" ht="13.5"/>
    <row r="13661" customFormat="1" ht="13.5"/>
    <row r="13662" customFormat="1" ht="13.5"/>
    <row r="13663" customFormat="1" ht="13.5"/>
    <row r="13664" customFormat="1" ht="13.5"/>
    <row r="13665" customFormat="1" ht="13.5"/>
    <row r="13666" customFormat="1" ht="13.5"/>
    <row r="13667" customFormat="1" ht="13.5"/>
    <row r="13668" customFormat="1" ht="13.5"/>
    <row r="13669" customFormat="1" ht="13.5"/>
    <row r="13670" customFormat="1" ht="13.5"/>
    <row r="13671" customFormat="1" ht="13.5"/>
    <row r="13672" customFormat="1" ht="13.5"/>
    <row r="13673" customFormat="1" ht="13.5"/>
    <row r="13674" customFormat="1" ht="13.5"/>
    <row r="13675" customFormat="1" ht="13.5"/>
    <row r="13676" customFormat="1" ht="13.5"/>
    <row r="13677" customFormat="1" ht="13.5"/>
    <row r="13678" customFormat="1" ht="13.5"/>
    <row r="13679" customFormat="1" ht="13.5"/>
    <row r="13680" customFormat="1" ht="13.5"/>
    <row r="13681" customFormat="1" ht="13.5"/>
    <row r="13682" customFormat="1" ht="13.5"/>
    <row r="13683" customFormat="1" ht="13.5"/>
    <row r="13684" customFormat="1" ht="13.5"/>
    <row r="13685" customFormat="1" ht="13.5"/>
    <row r="13686" customFormat="1" ht="13.5"/>
    <row r="13687" customFormat="1" ht="13.5"/>
    <row r="13688" customFormat="1" ht="13.5"/>
    <row r="13689" customFormat="1" ht="13.5"/>
    <row r="13690" customFormat="1" ht="13.5"/>
    <row r="13691" customFormat="1" ht="13.5"/>
    <row r="13692" customFormat="1" ht="13.5"/>
    <row r="13693" customFormat="1" ht="13.5"/>
    <row r="13694" customFormat="1" ht="13.5"/>
    <row r="13695" customFormat="1" ht="13.5"/>
    <row r="13696" customFormat="1" ht="13.5"/>
    <row r="13697" customFormat="1" ht="13.5"/>
    <row r="13698" customFormat="1" ht="13.5"/>
    <row r="13699" customFormat="1" ht="13.5"/>
    <row r="13700" customFormat="1" ht="13.5"/>
    <row r="13701" customFormat="1" ht="13.5"/>
    <row r="13702" customFormat="1" ht="13.5"/>
    <row r="13703" customFormat="1" ht="13.5"/>
    <row r="13704" customFormat="1" ht="13.5"/>
    <row r="13705" customFormat="1" ht="13.5"/>
    <row r="13706" customFormat="1" ht="13.5"/>
    <row r="13707" customFormat="1" ht="13.5"/>
    <row r="13708" customFormat="1" ht="13.5"/>
    <row r="13709" customFormat="1" ht="13.5"/>
    <row r="13710" customFormat="1" ht="13.5"/>
    <row r="13711" customFormat="1" ht="13.5"/>
    <row r="13712" customFormat="1" ht="13.5"/>
    <row r="13713" customFormat="1" ht="13.5"/>
    <row r="13714" customFormat="1" ht="13.5"/>
    <row r="13715" customFormat="1" ht="13.5"/>
    <row r="13716" customFormat="1" ht="13.5"/>
    <row r="13717" customFormat="1" ht="13.5"/>
    <row r="13718" customFormat="1" ht="13.5"/>
    <row r="13719" customFormat="1" ht="13.5"/>
    <row r="13720" customFormat="1" ht="13.5"/>
    <row r="13721" customFormat="1" ht="13.5"/>
    <row r="13722" customFormat="1" ht="13.5"/>
    <row r="13723" customFormat="1" ht="13.5"/>
    <row r="13724" customFormat="1" ht="13.5"/>
    <row r="13725" customFormat="1" ht="13.5"/>
    <row r="13726" customFormat="1" ht="13.5"/>
    <row r="13727" customFormat="1" ht="13.5"/>
    <row r="13728" customFormat="1" ht="13.5"/>
    <row r="13729" customFormat="1" ht="13.5"/>
    <row r="13730" customFormat="1" ht="13.5"/>
    <row r="13731" customFormat="1" ht="13.5"/>
    <row r="13732" customFormat="1" ht="13.5"/>
    <row r="13733" customFormat="1" ht="13.5"/>
    <row r="13734" customFormat="1" ht="13.5"/>
    <row r="13735" customFormat="1" ht="13.5"/>
    <row r="13736" customFormat="1" ht="13.5"/>
    <row r="13737" customFormat="1" ht="13.5"/>
    <row r="13738" customFormat="1" ht="13.5"/>
    <row r="13739" customFormat="1" ht="13.5"/>
    <row r="13740" customFormat="1" ht="13.5"/>
    <row r="13741" customFormat="1" ht="13.5"/>
    <row r="13742" customFormat="1" ht="13.5"/>
    <row r="13743" customFormat="1" ht="13.5"/>
    <row r="13744" customFormat="1" ht="13.5"/>
    <row r="13745" customFormat="1" ht="13.5"/>
    <row r="13746" customFormat="1" ht="13.5"/>
    <row r="13747" customFormat="1" ht="13.5"/>
    <row r="13748" customFormat="1" ht="13.5"/>
    <row r="13749" customFormat="1" ht="13.5"/>
    <row r="13750" customFormat="1" ht="13.5"/>
    <row r="13751" customFormat="1" ht="13.5"/>
    <row r="13752" customFormat="1" ht="13.5"/>
    <row r="13753" customFormat="1" ht="13.5"/>
    <row r="13754" customFormat="1" ht="13.5"/>
    <row r="13755" customFormat="1" ht="13.5"/>
    <row r="13756" customFormat="1" ht="13.5"/>
    <row r="13757" customFormat="1" ht="13.5"/>
    <row r="13758" customFormat="1" ht="13.5"/>
    <row r="13759" customFormat="1" ht="13.5"/>
    <row r="13760" customFormat="1" ht="13.5"/>
    <row r="13761" customFormat="1" ht="13.5"/>
    <row r="13762" customFormat="1" ht="13.5"/>
    <row r="13763" customFormat="1" ht="13.5"/>
    <row r="13764" customFormat="1" ht="13.5"/>
    <row r="13765" customFormat="1" ht="13.5"/>
    <row r="13766" customFormat="1" ht="13.5"/>
    <row r="13767" customFormat="1" ht="13.5"/>
    <row r="13768" customFormat="1" ht="13.5"/>
    <row r="13769" customFormat="1" ht="13.5"/>
    <row r="13770" customFormat="1" ht="13.5"/>
    <row r="13771" customFormat="1" ht="13.5"/>
    <row r="13772" customFormat="1" ht="13.5"/>
    <row r="13773" customFormat="1" ht="13.5"/>
    <row r="13774" customFormat="1" ht="13.5"/>
    <row r="13775" customFormat="1" ht="13.5"/>
    <row r="13776" customFormat="1" ht="13.5"/>
    <row r="13777" customFormat="1" ht="13.5"/>
    <row r="13778" customFormat="1" ht="13.5"/>
    <row r="13779" customFormat="1" ht="13.5"/>
    <row r="13780" customFormat="1" ht="13.5"/>
    <row r="13781" customFormat="1" ht="13.5"/>
    <row r="13782" customFormat="1" ht="13.5"/>
    <row r="13783" customFormat="1" ht="13.5"/>
    <row r="13784" customFormat="1" ht="13.5"/>
    <row r="13785" customFormat="1" ht="13.5"/>
    <row r="13786" customFormat="1" ht="13.5"/>
    <row r="13787" customFormat="1" ht="13.5"/>
    <row r="13788" customFormat="1" ht="13.5"/>
    <row r="13789" customFormat="1" ht="13.5"/>
    <row r="13790" customFormat="1" ht="13.5"/>
    <row r="13791" customFormat="1" ht="13.5"/>
    <row r="13792" customFormat="1" ht="13.5"/>
    <row r="13793" customFormat="1" ht="13.5"/>
    <row r="13794" customFormat="1" ht="13.5"/>
    <row r="13795" customFormat="1" ht="13.5"/>
    <row r="13796" customFormat="1" ht="13.5"/>
    <row r="13797" customFormat="1" ht="13.5"/>
    <row r="13798" customFormat="1" ht="13.5"/>
    <row r="13799" customFormat="1" ht="13.5"/>
    <row r="13800" customFormat="1" ht="13.5"/>
    <row r="13801" customFormat="1" ht="13.5"/>
    <row r="13802" customFormat="1" ht="13.5"/>
    <row r="13803" customFormat="1" ht="13.5"/>
    <row r="13804" customFormat="1" ht="13.5"/>
    <row r="13805" customFormat="1" ht="13.5"/>
    <row r="13806" customFormat="1" ht="13.5"/>
    <row r="13807" customFormat="1" ht="13.5"/>
    <row r="13808" customFormat="1" ht="13.5"/>
    <row r="13809" customFormat="1" ht="13.5"/>
    <row r="13810" customFormat="1" ht="13.5"/>
    <row r="13811" customFormat="1" ht="13.5"/>
    <row r="13812" customFormat="1" ht="13.5"/>
    <row r="13813" customFormat="1" ht="13.5"/>
    <row r="13814" customFormat="1" ht="13.5"/>
    <row r="13815" customFormat="1" ht="13.5"/>
    <row r="13816" customFormat="1" ht="13.5"/>
    <row r="13817" customFormat="1" ht="13.5"/>
    <row r="13818" customFormat="1" ht="13.5"/>
    <row r="13819" customFormat="1" ht="13.5"/>
    <row r="13820" customFormat="1" ht="13.5"/>
    <row r="13821" customFormat="1" ht="13.5"/>
    <row r="13822" customFormat="1" ht="13.5"/>
    <row r="13823" customFormat="1" ht="13.5"/>
    <row r="13824" customFormat="1" ht="13.5"/>
    <row r="13825" customFormat="1" ht="13.5"/>
    <row r="13826" customFormat="1" ht="13.5"/>
    <row r="13827" customFormat="1" ht="13.5"/>
    <row r="13828" customFormat="1" ht="13.5"/>
    <row r="13829" customFormat="1" ht="13.5"/>
    <row r="13830" customFormat="1" ht="13.5"/>
    <row r="13831" customFormat="1" ht="13.5"/>
    <row r="13832" customFormat="1" ht="13.5"/>
    <row r="13833" customFormat="1" ht="13.5"/>
    <row r="13834" customFormat="1" ht="13.5"/>
    <row r="13835" customFormat="1" ht="13.5"/>
    <row r="13836" customFormat="1" ht="13.5"/>
    <row r="13837" customFormat="1" ht="13.5"/>
    <row r="13838" customFormat="1" ht="13.5"/>
    <row r="13839" customFormat="1" ht="13.5"/>
    <row r="13840" customFormat="1" ht="13.5"/>
    <row r="13841" customFormat="1" ht="13.5"/>
    <row r="13842" customFormat="1" ht="13.5"/>
    <row r="13843" customFormat="1" ht="13.5"/>
    <row r="13844" customFormat="1" ht="13.5"/>
    <row r="13845" customFormat="1" ht="13.5"/>
    <row r="13846" customFormat="1" ht="13.5"/>
    <row r="13847" customFormat="1" ht="13.5"/>
    <row r="13848" customFormat="1" ht="13.5"/>
    <row r="13849" customFormat="1" ht="13.5"/>
    <row r="13850" customFormat="1" ht="13.5"/>
    <row r="13851" customFormat="1" ht="13.5"/>
    <row r="13852" customFormat="1" ht="13.5"/>
    <row r="13853" customFormat="1" ht="13.5"/>
    <row r="13854" customFormat="1" ht="13.5"/>
    <row r="13855" customFormat="1" ht="13.5"/>
    <row r="13856" customFormat="1" ht="13.5"/>
    <row r="13857" customFormat="1" ht="13.5"/>
    <row r="13858" customFormat="1" ht="13.5"/>
    <row r="13859" customFormat="1" ht="13.5"/>
    <row r="13860" customFormat="1" ht="13.5"/>
    <row r="13861" customFormat="1" ht="13.5"/>
    <row r="13862" customFormat="1" ht="13.5"/>
    <row r="13863" customFormat="1" ht="13.5"/>
    <row r="13864" customFormat="1" ht="13.5"/>
    <row r="13865" customFormat="1" ht="13.5"/>
    <row r="13866" customFormat="1" ht="13.5"/>
    <row r="13867" customFormat="1" ht="13.5"/>
    <row r="13868" customFormat="1" ht="13.5"/>
    <row r="13869" customFormat="1" ht="13.5"/>
    <row r="13870" customFormat="1" ht="13.5"/>
    <row r="13871" customFormat="1" ht="13.5"/>
    <row r="13872" customFormat="1" ht="13.5"/>
    <row r="13873" customFormat="1" ht="13.5"/>
    <row r="13874" customFormat="1" ht="13.5"/>
    <row r="13875" customFormat="1" ht="13.5"/>
    <row r="13876" customFormat="1" ht="13.5"/>
    <row r="13877" customFormat="1" ht="13.5"/>
    <row r="13878" customFormat="1" ht="13.5"/>
    <row r="13879" customFormat="1" ht="13.5"/>
    <row r="13880" customFormat="1" ht="13.5"/>
    <row r="13881" customFormat="1" ht="13.5"/>
    <row r="13882" customFormat="1" ht="13.5"/>
    <row r="13883" customFormat="1" ht="13.5"/>
    <row r="13884" customFormat="1" ht="13.5"/>
    <row r="13885" customFormat="1" ht="13.5"/>
    <row r="13886" customFormat="1" ht="13.5"/>
    <row r="13887" customFormat="1" ht="13.5"/>
    <row r="13888" customFormat="1" ht="13.5"/>
    <row r="13889" customFormat="1" ht="13.5"/>
    <row r="13890" customFormat="1" ht="13.5"/>
    <row r="13891" customFormat="1" ht="13.5"/>
    <row r="13892" customFormat="1" ht="13.5"/>
    <row r="13893" customFormat="1" ht="13.5"/>
    <row r="13894" customFormat="1" ht="13.5"/>
    <row r="13895" customFormat="1" ht="13.5"/>
    <row r="13896" customFormat="1" ht="13.5"/>
    <row r="13897" customFormat="1" ht="13.5"/>
    <row r="13898" customFormat="1" ht="13.5"/>
    <row r="13899" customFormat="1" ht="13.5"/>
    <row r="13900" customFormat="1" ht="13.5"/>
    <row r="13901" customFormat="1" ht="13.5"/>
    <row r="13902" customFormat="1" ht="13.5"/>
    <row r="13903" customFormat="1" ht="13.5"/>
    <row r="13904" customFormat="1" ht="13.5"/>
    <row r="13905" customFormat="1" ht="13.5"/>
    <row r="13906" customFormat="1" ht="13.5"/>
    <row r="13907" customFormat="1" ht="13.5"/>
    <row r="13908" customFormat="1" ht="13.5"/>
    <row r="13909" customFormat="1" ht="13.5"/>
    <row r="13910" customFormat="1" ht="13.5"/>
    <row r="13911" customFormat="1" ht="13.5"/>
    <row r="13912" customFormat="1" ht="13.5"/>
    <row r="13913" customFormat="1" ht="13.5"/>
    <row r="13914" customFormat="1" ht="13.5"/>
    <row r="13915" customFormat="1" ht="13.5"/>
    <row r="13916" customFormat="1" ht="13.5"/>
    <row r="13917" customFormat="1" ht="13.5"/>
    <row r="13918" customFormat="1" ht="13.5"/>
    <row r="13919" customFormat="1" ht="13.5"/>
    <row r="13920" customFormat="1" ht="13.5"/>
    <row r="13921" customFormat="1" ht="13.5"/>
    <row r="13922" customFormat="1" ht="13.5"/>
    <row r="13923" customFormat="1" ht="13.5"/>
    <row r="13924" customFormat="1" ht="13.5"/>
    <row r="13925" customFormat="1" ht="13.5"/>
    <row r="13926" customFormat="1" ht="13.5"/>
    <row r="13927" customFormat="1" ht="13.5"/>
    <row r="13928" customFormat="1" ht="13.5"/>
    <row r="13929" customFormat="1" ht="13.5"/>
    <row r="13930" customFormat="1" ht="13.5"/>
    <row r="13931" customFormat="1" ht="13.5"/>
    <row r="13932" customFormat="1" ht="13.5"/>
    <row r="13933" customFormat="1" ht="13.5"/>
    <row r="13934" customFormat="1" ht="13.5"/>
    <row r="13935" customFormat="1" ht="13.5"/>
    <row r="13936" customFormat="1" ht="13.5"/>
    <row r="13937" customFormat="1" ht="13.5"/>
    <row r="13938" customFormat="1" ht="13.5"/>
    <row r="13939" customFormat="1" ht="13.5"/>
    <row r="13940" customFormat="1" ht="13.5"/>
    <row r="13941" customFormat="1" ht="13.5"/>
    <row r="13942" customFormat="1" ht="13.5"/>
    <row r="13943" customFormat="1" ht="13.5"/>
    <row r="13944" customFormat="1" ht="13.5"/>
    <row r="13945" customFormat="1" ht="13.5"/>
    <row r="13946" customFormat="1" ht="13.5"/>
    <row r="13947" customFormat="1" ht="13.5"/>
    <row r="13948" customFormat="1" ht="13.5"/>
    <row r="13949" customFormat="1" ht="13.5"/>
    <row r="13950" customFormat="1" ht="13.5"/>
    <row r="13951" customFormat="1" ht="13.5"/>
    <row r="13952" customFormat="1" ht="13.5"/>
    <row r="13953" customFormat="1" ht="13.5"/>
    <row r="13954" customFormat="1" ht="13.5"/>
    <row r="13955" customFormat="1" ht="13.5"/>
    <row r="13956" customFormat="1" ht="13.5"/>
    <row r="13957" customFormat="1" ht="13.5"/>
    <row r="13958" customFormat="1" ht="13.5"/>
    <row r="13959" customFormat="1" ht="13.5"/>
    <row r="13960" customFormat="1" ht="13.5"/>
    <row r="13961" customFormat="1" ht="13.5"/>
    <row r="13962" customFormat="1" ht="13.5"/>
    <row r="13963" customFormat="1" ht="13.5"/>
    <row r="13964" customFormat="1" ht="13.5"/>
    <row r="13965" customFormat="1" ht="13.5"/>
    <row r="13966" customFormat="1" ht="13.5"/>
    <row r="13967" customFormat="1" ht="13.5"/>
    <row r="13968" customFormat="1" ht="13.5"/>
    <row r="13969" customFormat="1" ht="13.5"/>
    <row r="13970" customFormat="1" ht="13.5"/>
    <row r="13971" customFormat="1" ht="13.5"/>
    <row r="13972" customFormat="1" ht="13.5"/>
    <row r="13973" customFormat="1" ht="13.5"/>
    <row r="13974" customFormat="1" ht="13.5"/>
    <row r="13975" customFormat="1" ht="13.5"/>
    <row r="13976" customFormat="1" ht="13.5"/>
    <row r="13977" customFormat="1" ht="13.5"/>
    <row r="13978" customFormat="1" ht="13.5"/>
    <row r="13979" customFormat="1" ht="13.5"/>
    <row r="13980" customFormat="1" ht="13.5"/>
    <row r="13981" customFormat="1" ht="13.5"/>
    <row r="13982" customFormat="1" ht="13.5"/>
    <row r="13983" customFormat="1" ht="13.5"/>
    <row r="13984" customFormat="1" ht="13.5"/>
    <row r="13985" customFormat="1" ht="13.5"/>
    <row r="13986" customFormat="1" ht="13.5"/>
    <row r="13987" customFormat="1" ht="13.5"/>
    <row r="13988" customFormat="1" ht="13.5"/>
    <row r="13989" customFormat="1" ht="13.5"/>
    <row r="13990" customFormat="1" ht="13.5"/>
    <row r="13991" customFormat="1" ht="13.5"/>
    <row r="13992" customFormat="1" ht="13.5"/>
    <row r="13993" customFormat="1" ht="13.5"/>
    <row r="13994" customFormat="1" ht="13.5"/>
    <row r="13995" customFormat="1" ht="13.5"/>
    <row r="13996" customFormat="1" ht="13.5"/>
    <row r="13997" customFormat="1" ht="13.5"/>
    <row r="13998" customFormat="1" ht="13.5"/>
    <row r="13999" customFormat="1" ht="13.5"/>
    <row r="14000" customFormat="1" ht="13.5"/>
    <row r="14001" customFormat="1" ht="13.5"/>
    <row r="14002" customFormat="1" ht="13.5"/>
    <row r="14003" customFormat="1" ht="13.5"/>
    <row r="14004" customFormat="1" ht="13.5"/>
    <row r="14005" customFormat="1" ht="13.5"/>
    <row r="14006" customFormat="1" ht="13.5"/>
    <row r="14007" customFormat="1" ht="13.5"/>
    <row r="14008" customFormat="1" ht="13.5"/>
    <row r="14009" customFormat="1" ht="13.5"/>
    <row r="14010" customFormat="1" ht="13.5"/>
    <row r="14011" customFormat="1" ht="13.5"/>
    <row r="14012" customFormat="1" ht="13.5"/>
    <row r="14013" customFormat="1" ht="13.5"/>
    <row r="14014" customFormat="1" ht="13.5"/>
    <row r="14015" customFormat="1" ht="13.5"/>
    <row r="14016" customFormat="1" ht="13.5"/>
    <row r="14017" customFormat="1" ht="13.5"/>
    <row r="14018" customFormat="1" ht="13.5"/>
    <row r="14019" customFormat="1" ht="13.5"/>
    <row r="14020" customFormat="1" ht="13.5"/>
    <row r="14021" customFormat="1" ht="13.5"/>
    <row r="14022" customFormat="1" ht="13.5"/>
    <row r="14023" customFormat="1" ht="13.5"/>
    <row r="14024" customFormat="1" ht="13.5"/>
    <row r="14025" customFormat="1" ht="13.5"/>
    <row r="14026" customFormat="1" ht="13.5"/>
    <row r="14027" customFormat="1" ht="13.5"/>
    <row r="14028" customFormat="1" ht="13.5"/>
    <row r="14029" customFormat="1" ht="13.5"/>
    <row r="14030" customFormat="1" ht="13.5"/>
    <row r="14031" customFormat="1" ht="13.5"/>
    <row r="14032" customFormat="1" ht="13.5"/>
    <row r="14033" customFormat="1" ht="13.5"/>
    <row r="14034" customFormat="1" ht="13.5"/>
    <row r="14035" customFormat="1" ht="13.5"/>
    <row r="14036" customFormat="1" ht="13.5"/>
    <row r="14037" customFormat="1" ht="13.5"/>
    <row r="14038" customFormat="1" ht="13.5"/>
    <row r="14039" customFormat="1" ht="13.5"/>
    <row r="14040" customFormat="1" ht="13.5"/>
    <row r="14041" customFormat="1" ht="13.5"/>
    <row r="14042" customFormat="1" ht="13.5"/>
    <row r="14043" customFormat="1" ht="13.5"/>
    <row r="14044" customFormat="1" ht="13.5"/>
    <row r="14045" customFormat="1" ht="13.5"/>
    <row r="14046" customFormat="1" ht="13.5"/>
    <row r="14047" customFormat="1" ht="13.5"/>
    <row r="14048" customFormat="1" ht="13.5"/>
    <row r="14049" customFormat="1" ht="13.5"/>
    <row r="14050" customFormat="1" ht="13.5"/>
    <row r="14051" customFormat="1" ht="13.5"/>
    <row r="14052" customFormat="1" ht="13.5"/>
    <row r="14053" customFormat="1" ht="13.5"/>
    <row r="14054" customFormat="1" ht="13.5"/>
    <row r="14055" customFormat="1" ht="13.5"/>
    <row r="14056" customFormat="1" ht="13.5"/>
    <row r="14057" customFormat="1" ht="13.5"/>
    <row r="14058" customFormat="1" ht="13.5"/>
    <row r="14059" customFormat="1" ht="13.5"/>
    <row r="14060" customFormat="1" ht="13.5"/>
    <row r="14061" customFormat="1" ht="13.5"/>
    <row r="14062" customFormat="1" ht="13.5"/>
    <row r="14063" customFormat="1" ht="13.5"/>
    <row r="14064" customFormat="1" ht="13.5"/>
    <row r="14065" customFormat="1" ht="13.5"/>
    <row r="14066" customFormat="1" ht="13.5"/>
    <row r="14067" customFormat="1" ht="13.5"/>
    <row r="14068" customFormat="1" ht="13.5"/>
    <row r="14069" customFormat="1" ht="13.5"/>
    <row r="14070" customFormat="1" ht="13.5"/>
    <row r="14071" customFormat="1" ht="13.5"/>
    <row r="14072" customFormat="1" ht="13.5"/>
    <row r="14073" customFormat="1" ht="13.5"/>
    <row r="14074" customFormat="1" ht="13.5"/>
    <row r="14075" customFormat="1" ht="13.5"/>
    <row r="14076" customFormat="1" ht="13.5"/>
    <row r="14077" customFormat="1" ht="13.5"/>
    <row r="14078" customFormat="1" ht="13.5"/>
    <row r="14079" customFormat="1" ht="13.5"/>
    <row r="14080" customFormat="1" ht="13.5"/>
    <row r="14081" customFormat="1" ht="13.5"/>
    <row r="14082" customFormat="1" ht="13.5"/>
    <row r="14083" customFormat="1" ht="13.5"/>
    <row r="14084" customFormat="1" ht="13.5"/>
    <row r="14085" customFormat="1" ht="13.5"/>
    <row r="14086" customFormat="1" ht="13.5"/>
    <row r="14087" customFormat="1" ht="13.5"/>
    <row r="14088" customFormat="1" ht="13.5"/>
    <row r="14089" customFormat="1" ht="13.5"/>
    <row r="14090" customFormat="1" ht="13.5"/>
    <row r="14091" customFormat="1" ht="13.5"/>
    <row r="14092" customFormat="1" ht="13.5"/>
    <row r="14093" customFormat="1" ht="13.5"/>
    <row r="14094" customFormat="1" ht="13.5"/>
    <row r="14095" customFormat="1" ht="13.5"/>
    <row r="14096" customFormat="1" ht="13.5"/>
    <row r="14097" customFormat="1" ht="13.5"/>
    <row r="14098" customFormat="1" ht="13.5"/>
    <row r="14099" customFormat="1" ht="13.5"/>
    <row r="14100" customFormat="1" ht="13.5"/>
    <row r="14101" customFormat="1" ht="13.5"/>
    <row r="14102" customFormat="1" ht="13.5"/>
    <row r="14103" customFormat="1" ht="13.5"/>
    <row r="14104" customFormat="1" ht="13.5"/>
    <row r="14105" customFormat="1" ht="13.5"/>
    <row r="14106" customFormat="1" ht="13.5"/>
    <row r="14107" customFormat="1" ht="13.5"/>
    <row r="14108" customFormat="1" ht="13.5"/>
    <row r="14109" customFormat="1" ht="13.5"/>
    <row r="14110" customFormat="1" ht="13.5"/>
    <row r="14111" customFormat="1" ht="13.5"/>
    <row r="14112" customFormat="1" ht="13.5"/>
    <row r="14113" customFormat="1" ht="13.5"/>
    <row r="14114" customFormat="1" ht="13.5"/>
    <row r="14115" customFormat="1" ht="13.5"/>
    <row r="14116" customFormat="1" ht="13.5"/>
    <row r="14117" customFormat="1" ht="13.5"/>
    <row r="14118" customFormat="1" ht="13.5"/>
    <row r="14119" customFormat="1" ht="13.5"/>
    <row r="14120" customFormat="1" ht="13.5"/>
    <row r="14121" customFormat="1" ht="13.5"/>
    <row r="14122" customFormat="1" ht="13.5"/>
    <row r="14123" customFormat="1" ht="13.5"/>
    <row r="14124" customFormat="1" ht="13.5"/>
    <row r="14125" customFormat="1" ht="13.5"/>
    <row r="14126" customFormat="1" ht="13.5"/>
    <row r="14127" customFormat="1" ht="13.5"/>
    <row r="14128" customFormat="1" ht="13.5"/>
    <row r="14129" customFormat="1" ht="13.5"/>
    <row r="14130" customFormat="1" ht="13.5"/>
    <row r="14131" customFormat="1" ht="13.5"/>
    <row r="14132" customFormat="1" ht="13.5"/>
    <row r="14133" customFormat="1" ht="13.5"/>
    <row r="14134" customFormat="1" ht="13.5"/>
    <row r="14135" customFormat="1" ht="13.5"/>
    <row r="14136" customFormat="1" ht="13.5"/>
    <row r="14137" customFormat="1" ht="13.5"/>
    <row r="14138" customFormat="1" ht="13.5"/>
    <row r="14139" customFormat="1" ht="13.5"/>
    <row r="14140" customFormat="1" ht="13.5"/>
    <row r="14141" customFormat="1" ht="13.5"/>
    <row r="14142" customFormat="1" ht="13.5"/>
    <row r="14143" customFormat="1" ht="13.5"/>
    <row r="14144" customFormat="1" ht="13.5"/>
    <row r="14145" customFormat="1" ht="13.5"/>
    <row r="14146" customFormat="1" ht="13.5"/>
    <row r="14147" customFormat="1" ht="13.5"/>
    <row r="14148" customFormat="1" ht="13.5"/>
    <row r="14149" customFormat="1" ht="13.5"/>
    <row r="14150" customFormat="1" ht="13.5"/>
    <row r="14151" customFormat="1" ht="13.5"/>
    <row r="14152" customFormat="1" ht="13.5"/>
    <row r="14153" customFormat="1" ht="13.5"/>
    <row r="14154" customFormat="1" ht="13.5"/>
    <row r="14155" customFormat="1" ht="13.5"/>
    <row r="14156" customFormat="1" ht="13.5"/>
    <row r="14157" customFormat="1" ht="13.5"/>
    <row r="14158" customFormat="1" ht="13.5"/>
    <row r="14159" customFormat="1" ht="13.5"/>
    <row r="14160" customFormat="1" ht="13.5"/>
    <row r="14161" customFormat="1" ht="13.5"/>
    <row r="14162" customFormat="1" ht="13.5"/>
    <row r="14163" customFormat="1" ht="13.5"/>
    <row r="14164" customFormat="1" ht="13.5"/>
    <row r="14165" customFormat="1" ht="13.5"/>
    <row r="14166" customFormat="1" ht="13.5"/>
    <row r="14167" customFormat="1" ht="13.5"/>
    <row r="14168" customFormat="1" ht="13.5"/>
    <row r="14169" customFormat="1" ht="13.5"/>
    <row r="14170" customFormat="1" ht="13.5"/>
    <row r="14171" customFormat="1" ht="13.5"/>
    <row r="14172" customFormat="1" ht="13.5"/>
    <row r="14173" customFormat="1" ht="13.5"/>
    <row r="14174" customFormat="1" ht="13.5"/>
    <row r="14175" customFormat="1" ht="13.5"/>
    <row r="14176" customFormat="1" ht="13.5"/>
    <row r="14177" customFormat="1" ht="13.5"/>
    <row r="14178" customFormat="1" ht="13.5"/>
    <row r="14179" customFormat="1" ht="13.5"/>
    <row r="14180" customFormat="1" ht="13.5"/>
    <row r="14181" customFormat="1" ht="13.5"/>
    <row r="14182" customFormat="1" ht="13.5"/>
    <row r="14183" customFormat="1" ht="13.5"/>
    <row r="14184" customFormat="1" ht="13.5"/>
    <row r="14185" customFormat="1" ht="13.5"/>
    <row r="14186" customFormat="1" ht="13.5"/>
    <row r="14187" customFormat="1" ht="13.5"/>
    <row r="14188" customFormat="1" ht="13.5"/>
    <row r="14189" customFormat="1" ht="13.5"/>
    <row r="14190" customFormat="1" ht="13.5"/>
    <row r="14191" customFormat="1" ht="13.5"/>
    <row r="14192" customFormat="1" ht="13.5"/>
    <row r="14193" customFormat="1" ht="13.5"/>
    <row r="14194" customFormat="1" ht="13.5"/>
    <row r="14195" customFormat="1" ht="13.5"/>
    <row r="14196" customFormat="1" ht="13.5"/>
    <row r="14197" customFormat="1" ht="13.5"/>
    <row r="14198" customFormat="1" ht="13.5"/>
    <row r="14199" customFormat="1" ht="13.5"/>
    <row r="14200" customFormat="1" ht="13.5"/>
    <row r="14201" customFormat="1" ht="13.5"/>
    <row r="14202" customFormat="1" ht="13.5"/>
    <row r="14203" customFormat="1" ht="13.5"/>
    <row r="14204" customFormat="1" ht="13.5"/>
    <row r="14205" customFormat="1" ht="13.5"/>
    <row r="14206" customFormat="1" ht="13.5"/>
    <row r="14207" customFormat="1" ht="13.5"/>
    <row r="14208" customFormat="1" ht="13.5"/>
    <row r="14209" customFormat="1" ht="13.5"/>
    <row r="14210" customFormat="1" ht="13.5"/>
    <row r="14211" customFormat="1" ht="13.5"/>
    <row r="14212" customFormat="1" ht="13.5"/>
    <row r="14213" customFormat="1" ht="13.5"/>
    <row r="14214" customFormat="1" ht="13.5"/>
    <row r="14215" customFormat="1" ht="13.5"/>
    <row r="14216" customFormat="1" ht="13.5"/>
    <row r="14217" customFormat="1" ht="13.5"/>
    <row r="14218" customFormat="1" ht="13.5"/>
    <row r="14219" customFormat="1" ht="13.5"/>
    <row r="14220" customFormat="1" ht="13.5"/>
    <row r="14221" customFormat="1" ht="13.5"/>
    <row r="14222" customFormat="1" ht="13.5"/>
    <row r="14223" customFormat="1" ht="13.5"/>
    <row r="14224" customFormat="1" ht="13.5"/>
    <row r="14225" customFormat="1" ht="13.5"/>
    <row r="14226" customFormat="1" ht="13.5"/>
    <row r="14227" customFormat="1" ht="13.5"/>
    <row r="14228" customFormat="1" ht="13.5"/>
    <row r="14229" customFormat="1" ht="13.5"/>
    <row r="14230" customFormat="1" ht="13.5"/>
    <row r="14231" customFormat="1" ht="13.5"/>
    <row r="14232" customFormat="1" ht="13.5"/>
    <row r="14233" customFormat="1" ht="13.5"/>
    <row r="14234" customFormat="1" ht="13.5"/>
    <row r="14235" customFormat="1" ht="13.5"/>
    <row r="14236" customFormat="1" ht="13.5"/>
    <row r="14237" customFormat="1" ht="13.5"/>
    <row r="14238" customFormat="1" ht="13.5"/>
    <row r="14239" customFormat="1" ht="13.5"/>
    <row r="14240" customFormat="1" ht="13.5"/>
    <row r="14241" customFormat="1" ht="13.5"/>
    <row r="14242" customFormat="1" ht="13.5"/>
    <row r="14243" customFormat="1" ht="13.5"/>
    <row r="14244" customFormat="1" ht="13.5"/>
    <row r="14245" customFormat="1" ht="13.5"/>
    <row r="14246" customFormat="1" ht="13.5"/>
    <row r="14247" customFormat="1" ht="13.5"/>
    <row r="14248" customFormat="1" ht="13.5"/>
    <row r="14249" customFormat="1" ht="13.5"/>
    <row r="14250" customFormat="1" ht="13.5"/>
    <row r="14251" customFormat="1" ht="13.5"/>
    <row r="14252" customFormat="1" ht="13.5"/>
    <row r="14253" customFormat="1" ht="13.5"/>
    <row r="14254" customFormat="1" ht="13.5"/>
    <row r="14255" customFormat="1" ht="13.5"/>
    <row r="14256" customFormat="1" ht="13.5"/>
    <row r="14257" customFormat="1" ht="13.5"/>
    <row r="14258" customFormat="1" ht="13.5"/>
    <row r="14259" customFormat="1" ht="13.5"/>
    <row r="14260" customFormat="1" ht="13.5"/>
    <row r="14261" customFormat="1" ht="13.5"/>
    <row r="14262" customFormat="1" ht="13.5"/>
    <row r="14263" customFormat="1" ht="13.5"/>
    <row r="14264" customFormat="1" ht="13.5"/>
    <row r="14265" customFormat="1" ht="13.5"/>
    <row r="14266" customFormat="1" ht="13.5"/>
    <row r="14267" customFormat="1" ht="13.5"/>
    <row r="14268" customFormat="1" ht="13.5"/>
    <row r="14269" customFormat="1" ht="13.5"/>
    <row r="14270" customFormat="1" ht="13.5"/>
    <row r="14271" customFormat="1" ht="13.5"/>
    <row r="14272" customFormat="1" ht="13.5"/>
    <row r="14273" customFormat="1" ht="13.5"/>
    <row r="14274" customFormat="1" ht="13.5"/>
    <row r="14275" customFormat="1" ht="13.5"/>
    <row r="14276" customFormat="1" ht="13.5"/>
    <row r="14277" customFormat="1" ht="13.5"/>
    <row r="14278" customFormat="1" ht="13.5"/>
    <row r="14279" customFormat="1" ht="13.5"/>
    <row r="14280" customFormat="1" ht="13.5"/>
    <row r="14281" customFormat="1" ht="13.5"/>
    <row r="14282" customFormat="1" ht="13.5"/>
    <row r="14283" customFormat="1" ht="13.5"/>
    <row r="14284" customFormat="1" ht="13.5"/>
    <row r="14285" customFormat="1" ht="13.5"/>
    <row r="14286" customFormat="1" ht="13.5"/>
    <row r="14287" customFormat="1" ht="13.5"/>
    <row r="14288" customFormat="1" ht="13.5"/>
    <row r="14289" customFormat="1" ht="13.5"/>
    <row r="14290" customFormat="1" ht="13.5"/>
    <row r="14291" customFormat="1" ht="13.5"/>
    <row r="14292" customFormat="1" ht="13.5"/>
    <row r="14293" customFormat="1" ht="13.5"/>
    <row r="14294" customFormat="1" ht="13.5"/>
    <row r="14295" customFormat="1" ht="13.5"/>
    <row r="14296" customFormat="1" ht="13.5"/>
    <row r="14297" customFormat="1" ht="13.5"/>
    <row r="14298" customFormat="1" ht="13.5"/>
    <row r="14299" customFormat="1" ht="13.5"/>
    <row r="14300" customFormat="1" ht="13.5"/>
    <row r="14301" customFormat="1" ht="13.5"/>
    <row r="14302" customFormat="1" ht="13.5"/>
    <row r="14303" customFormat="1" ht="13.5"/>
    <row r="14304" customFormat="1" ht="13.5"/>
    <row r="14305" customFormat="1" ht="13.5"/>
    <row r="14306" customFormat="1" ht="13.5"/>
    <row r="14307" customFormat="1" ht="13.5"/>
    <row r="14308" customFormat="1" ht="13.5"/>
    <row r="14309" customFormat="1" ht="13.5"/>
    <row r="14310" customFormat="1" ht="13.5"/>
    <row r="14311" customFormat="1" ht="13.5"/>
    <row r="14312" customFormat="1" ht="13.5"/>
    <row r="14313" customFormat="1" ht="13.5"/>
    <row r="14314" customFormat="1" ht="13.5"/>
    <row r="14315" customFormat="1" ht="13.5"/>
    <row r="14316" customFormat="1" ht="13.5"/>
    <row r="14317" customFormat="1" ht="13.5"/>
    <row r="14318" customFormat="1" ht="13.5"/>
    <row r="14319" customFormat="1" ht="13.5"/>
    <row r="14320" customFormat="1" ht="13.5"/>
    <row r="14321" customFormat="1" ht="13.5"/>
    <row r="14322" customFormat="1" ht="13.5"/>
    <row r="14323" customFormat="1" ht="13.5"/>
    <row r="14324" customFormat="1" ht="13.5"/>
    <row r="14325" customFormat="1" ht="13.5"/>
    <row r="14326" customFormat="1" ht="13.5"/>
    <row r="14327" customFormat="1" ht="13.5"/>
    <row r="14328" customFormat="1" ht="13.5"/>
    <row r="14329" customFormat="1" ht="13.5"/>
    <row r="14330" customFormat="1" ht="13.5"/>
    <row r="14331" customFormat="1" ht="13.5"/>
    <row r="14332" customFormat="1" ht="13.5"/>
    <row r="14333" customFormat="1" ht="13.5"/>
    <row r="14334" customFormat="1" ht="13.5"/>
    <row r="14335" customFormat="1" ht="13.5"/>
    <row r="14336" customFormat="1" ht="13.5"/>
    <row r="14337" customFormat="1" ht="13.5"/>
    <row r="14338" customFormat="1" ht="13.5"/>
    <row r="14339" customFormat="1" ht="13.5"/>
    <row r="14340" customFormat="1" ht="13.5"/>
    <row r="14341" customFormat="1" ht="13.5"/>
    <row r="14342" customFormat="1" ht="13.5"/>
    <row r="14343" customFormat="1" ht="13.5"/>
    <row r="14344" customFormat="1" ht="13.5"/>
    <row r="14345" customFormat="1" ht="13.5"/>
    <row r="14346" customFormat="1" ht="13.5"/>
    <row r="14347" customFormat="1" ht="13.5"/>
    <row r="14348" customFormat="1" ht="13.5"/>
    <row r="14349" customFormat="1" ht="13.5"/>
    <row r="14350" customFormat="1" ht="13.5"/>
    <row r="14351" customFormat="1" ht="13.5"/>
    <row r="14352" customFormat="1" ht="13.5"/>
    <row r="14353" customFormat="1" ht="13.5"/>
    <row r="14354" customFormat="1" ht="13.5"/>
    <row r="14355" customFormat="1" ht="13.5"/>
    <row r="14356" customFormat="1" ht="13.5"/>
    <row r="14357" customFormat="1" ht="13.5"/>
    <row r="14358" customFormat="1" ht="13.5"/>
    <row r="14359" customFormat="1" ht="13.5"/>
    <row r="14360" customFormat="1" ht="13.5"/>
    <row r="14361" customFormat="1" ht="13.5"/>
    <row r="14362" customFormat="1" ht="13.5"/>
    <row r="14363" customFormat="1" ht="13.5"/>
    <row r="14364" customFormat="1" ht="13.5"/>
    <row r="14365" customFormat="1" ht="13.5"/>
    <row r="14366" customFormat="1" ht="13.5"/>
    <row r="14367" customFormat="1" ht="13.5"/>
    <row r="14368" customFormat="1" ht="13.5"/>
    <row r="14369" customFormat="1" ht="13.5"/>
    <row r="14370" customFormat="1" ht="13.5"/>
    <row r="14371" customFormat="1" ht="13.5"/>
    <row r="14372" customFormat="1" ht="13.5"/>
    <row r="14373" customFormat="1" ht="13.5"/>
    <row r="14374" customFormat="1" ht="13.5"/>
    <row r="14375" customFormat="1" ht="13.5"/>
    <row r="14376" customFormat="1" ht="13.5"/>
    <row r="14377" customFormat="1" ht="13.5"/>
    <row r="14378" customFormat="1" ht="13.5"/>
    <row r="14379" customFormat="1" ht="13.5"/>
    <row r="14380" customFormat="1" ht="13.5"/>
    <row r="14381" customFormat="1" ht="13.5"/>
    <row r="14382" customFormat="1" ht="13.5"/>
    <row r="14383" customFormat="1" ht="13.5"/>
    <row r="14384" customFormat="1" ht="13.5"/>
    <row r="14385" customFormat="1" ht="13.5"/>
    <row r="14386" customFormat="1" ht="13.5"/>
    <row r="14387" customFormat="1" ht="13.5"/>
    <row r="14388" customFormat="1" ht="13.5"/>
    <row r="14389" customFormat="1" ht="13.5"/>
    <row r="14390" customFormat="1" ht="13.5"/>
    <row r="14391" customFormat="1" ht="13.5"/>
    <row r="14392" customFormat="1" ht="13.5"/>
    <row r="14393" customFormat="1" ht="13.5"/>
    <row r="14394" customFormat="1" ht="13.5"/>
    <row r="14395" customFormat="1" ht="13.5"/>
    <row r="14396" customFormat="1" ht="13.5"/>
    <row r="14397" customFormat="1" ht="13.5"/>
    <row r="14398" customFormat="1" ht="13.5"/>
    <row r="14399" customFormat="1" ht="13.5"/>
    <row r="14400" customFormat="1" ht="13.5"/>
    <row r="14401" customFormat="1" ht="13.5"/>
    <row r="14402" customFormat="1" ht="13.5"/>
    <row r="14403" customFormat="1" ht="13.5"/>
    <row r="14404" customFormat="1" ht="13.5"/>
    <row r="14405" customFormat="1" ht="13.5"/>
    <row r="14406" customFormat="1" ht="13.5"/>
    <row r="14407" customFormat="1" ht="13.5"/>
    <row r="14408" customFormat="1" ht="13.5"/>
    <row r="14409" customFormat="1" ht="13.5"/>
    <row r="14410" customFormat="1" ht="13.5"/>
    <row r="14411" customFormat="1" ht="13.5"/>
    <row r="14412" customFormat="1" ht="13.5"/>
    <row r="14413" customFormat="1" ht="13.5"/>
    <row r="14414" customFormat="1" ht="13.5"/>
    <row r="14415" customFormat="1" ht="13.5"/>
    <row r="14416" customFormat="1" ht="13.5"/>
    <row r="14417" customFormat="1" ht="13.5"/>
    <row r="14418" customFormat="1" ht="13.5"/>
    <row r="14419" customFormat="1" ht="13.5"/>
    <row r="14420" customFormat="1" ht="13.5"/>
    <row r="14421" customFormat="1" ht="13.5"/>
    <row r="14422" customFormat="1" ht="13.5"/>
    <row r="14423" customFormat="1" ht="13.5"/>
    <row r="14424" customFormat="1" ht="13.5"/>
    <row r="14425" customFormat="1" ht="13.5"/>
    <row r="14426" customFormat="1" ht="13.5"/>
    <row r="14427" customFormat="1" ht="13.5"/>
    <row r="14428" customFormat="1" ht="13.5"/>
    <row r="14429" customFormat="1" ht="13.5"/>
    <row r="14430" customFormat="1" ht="13.5"/>
    <row r="14431" customFormat="1" ht="13.5"/>
    <row r="14432" customFormat="1" ht="13.5"/>
    <row r="14433" customFormat="1" ht="13.5"/>
    <row r="14434" customFormat="1" ht="13.5"/>
    <row r="14435" customFormat="1" ht="13.5"/>
    <row r="14436" customFormat="1" ht="13.5"/>
    <row r="14437" customFormat="1" ht="13.5"/>
    <row r="14438" customFormat="1" ht="13.5"/>
    <row r="14439" customFormat="1" ht="13.5"/>
    <row r="14440" customFormat="1" ht="13.5"/>
    <row r="14441" customFormat="1" ht="13.5"/>
    <row r="14442" customFormat="1" ht="13.5"/>
    <row r="14443" customFormat="1" ht="13.5"/>
    <row r="14444" customFormat="1" ht="13.5"/>
    <row r="14445" customFormat="1" ht="13.5"/>
    <row r="14446" customFormat="1" ht="13.5"/>
    <row r="14447" customFormat="1" ht="13.5"/>
    <row r="14448" customFormat="1" ht="13.5"/>
    <row r="14449" customFormat="1" ht="13.5"/>
    <row r="14450" customFormat="1" ht="13.5"/>
    <row r="14451" customFormat="1" ht="13.5"/>
    <row r="14452" customFormat="1" ht="13.5"/>
    <row r="14453" customFormat="1" ht="13.5"/>
    <row r="14454" customFormat="1" ht="13.5"/>
    <row r="14455" customFormat="1" ht="13.5"/>
    <row r="14456" customFormat="1" ht="13.5"/>
    <row r="14457" customFormat="1" ht="13.5"/>
    <row r="14458" customFormat="1" ht="13.5"/>
    <row r="14459" customFormat="1" ht="13.5"/>
    <row r="14460" customFormat="1" ht="13.5"/>
    <row r="14461" customFormat="1" ht="13.5"/>
    <row r="14462" customFormat="1" ht="13.5"/>
    <row r="14463" customFormat="1" ht="13.5"/>
    <row r="14464" customFormat="1" ht="13.5"/>
    <row r="14465" customFormat="1" ht="13.5"/>
    <row r="14466" customFormat="1" ht="13.5"/>
    <row r="14467" customFormat="1" ht="13.5"/>
    <row r="14468" customFormat="1" ht="13.5"/>
    <row r="14469" customFormat="1" ht="13.5"/>
    <row r="14470" customFormat="1" ht="13.5"/>
    <row r="14471" customFormat="1" ht="13.5"/>
    <row r="14472" customFormat="1" ht="13.5"/>
    <row r="14473" customFormat="1" ht="13.5"/>
    <row r="14474" customFormat="1" ht="13.5"/>
    <row r="14475" customFormat="1" ht="13.5"/>
    <row r="14476" customFormat="1" ht="13.5"/>
    <row r="14477" customFormat="1" ht="13.5"/>
    <row r="14478" customFormat="1" ht="13.5"/>
    <row r="14479" customFormat="1" ht="13.5"/>
    <row r="14480" customFormat="1" ht="13.5"/>
    <row r="14481" customFormat="1" ht="13.5"/>
    <row r="14482" customFormat="1" ht="13.5"/>
    <row r="14483" customFormat="1" ht="13.5"/>
    <row r="14484" customFormat="1" ht="13.5"/>
    <row r="14485" customFormat="1" ht="13.5"/>
    <row r="14486" customFormat="1" ht="13.5"/>
    <row r="14487" customFormat="1" ht="13.5"/>
    <row r="14488" customFormat="1" ht="13.5"/>
    <row r="14489" customFormat="1" ht="13.5"/>
    <row r="14490" customFormat="1" ht="13.5"/>
    <row r="14491" customFormat="1" ht="13.5"/>
    <row r="14492" customFormat="1" ht="13.5"/>
    <row r="14493" customFormat="1" ht="13.5"/>
    <row r="14494" customFormat="1" ht="13.5"/>
    <row r="14495" customFormat="1" ht="13.5"/>
    <row r="14496" customFormat="1" ht="13.5"/>
    <row r="14497" customFormat="1" ht="13.5"/>
    <row r="14498" customFormat="1" ht="13.5"/>
    <row r="14499" customFormat="1" ht="13.5"/>
    <row r="14500" customFormat="1" ht="13.5"/>
    <row r="14501" customFormat="1" ht="13.5"/>
    <row r="14502" customFormat="1" ht="13.5"/>
    <row r="14503" customFormat="1" ht="13.5"/>
    <row r="14504" customFormat="1" ht="13.5"/>
    <row r="14505" customFormat="1" ht="13.5"/>
    <row r="14506" customFormat="1" ht="13.5"/>
    <row r="14507" customFormat="1" ht="13.5"/>
    <row r="14508" customFormat="1" ht="13.5"/>
    <row r="14509" customFormat="1" ht="13.5"/>
    <row r="14510" customFormat="1" ht="13.5"/>
    <row r="14511" customFormat="1" ht="13.5"/>
    <row r="14512" customFormat="1" ht="13.5"/>
    <row r="14513" customFormat="1" ht="13.5"/>
    <row r="14514" customFormat="1" ht="13.5"/>
    <row r="14515" customFormat="1" ht="13.5"/>
    <row r="14516" customFormat="1" ht="13.5"/>
    <row r="14517" customFormat="1" ht="13.5"/>
    <row r="14518" customFormat="1" ht="13.5"/>
    <row r="14519" customFormat="1" ht="13.5"/>
    <row r="14520" customFormat="1" ht="13.5"/>
    <row r="14521" customFormat="1" ht="13.5"/>
    <row r="14522" customFormat="1" ht="13.5"/>
    <row r="14523" customFormat="1" ht="13.5"/>
    <row r="14524" customFormat="1" ht="13.5"/>
    <row r="14525" customFormat="1" ht="13.5"/>
    <row r="14526" customFormat="1" ht="13.5"/>
    <row r="14527" customFormat="1" ht="13.5"/>
    <row r="14528" customFormat="1" ht="13.5"/>
    <row r="14529" customFormat="1" ht="13.5"/>
    <row r="14530" customFormat="1" ht="13.5"/>
    <row r="14531" customFormat="1" ht="13.5"/>
    <row r="14532" customFormat="1" ht="13.5"/>
    <row r="14533" customFormat="1" ht="13.5"/>
    <row r="14534" customFormat="1" ht="13.5"/>
    <row r="14535" customFormat="1" ht="13.5"/>
    <row r="14536" customFormat="1" ht="13.5"/>
    <row r="14537" customFormat="1" ht="13.5"/>
    <row r="14538" customFormat="1" ht="13.5"/>
    <row r="14539" customFormat="1" ht="13.5"/>
    <row r="14540" customFormat="1" ht="13.5"/>
    <row r="14541" customFormat="1" ht="13.5"/>
    <row r="14542" customFormat="1" ht="13.5"/>
    <row r="14543" customFormat="1" ht="13.5"/>
    <row r="14544" customFormat="1" ht="13.5"/>
    <row r="14545" customFormat="1" ht="13.5"/>
    <row r="14546" customFormat="1" ht="13.5"/>
    <row r="14547" customFormat="1" ht="13.5"/>
    <row r="14548" customFormat="1" ht="13.5"/>
    <row r="14549" customFormat="1" ht="13.5"/>
    <row r="14550" customFormat="1" ht="13.5"/>
    <row r="14551" customFormat="1" ht="13.5"/>
    <row r="14552" customFormat="1" ht="13.5"/>
    <row r="14553" customFormat="1" ht="13.5"/>
    <row r="14554" customFormat="1" ht="13.5"/>
    <row r="14555" customFormat="1" ht="13.5"/>
    <row r="14556" customFormat="1" ht="13.5"/>
    <row r="14557" customFormat="1" ht="13.5"/>
    <row r="14558" customFormat="1" ht="13.5"/>
    <row r="14559" customFormat="1" ht="13.5"/>
    <row r="14560" customFormat="1" ht="13.5"/>
    <row r="14561" customFormat="1" ht="13.5"/>
    <row r="14562" customFormat="1" ht="13.5"/>
    <row r="14563" customFormat="1" ht="13.5"/>
    <row r="14564" customFormat="1" ht="13.5"/>
    <row r="14565" customFormat="1" ht="13.5"/>
    <row r="14566" customFormat="1" ht="13.5"/>
    <row r="14567" customFormat="1" ht="13.5"/>
    <row r="14568" customFormat="1" ht="13.5"/>
    <row r="14569" customFormat="1" ht="13.5"/>
    <row r="14570" customFormat="1" ht="13.5"/>
    <row r="14571" customFormat="1" ht="13.5"/>
    <row r="14572" customFormat="1" ht="13.5"/>
    <row r="14573" customFormat="1" ht="13.5"/>
    <row r="14574" customFormat="1" ht="13.5"/>
    <row r="14575" customFormat="1" ht="13.5"/>
    <row r="14576" customFormat="1" ht="13.5"/>
    <row r="14577" customFormat="1" ht="13.5"/>
    <row r="14578" customFormat="1" ht="13.5"/>
    <row r="14579" customFormat="1" ht="13.5"/>
    <row r="14580" customFormat="1" ht="13.5"/>
    <row r="14581" customFormat="1" ht="13.5"/>
    <row r="14582" customFormat="1" ht="13.5"/>
    <row r="14583" customFormat="1" ht="13.5"/>
    <row r="14584" customFormat="1" ht="13.5"/>
    <row r="14585" customFormat="1" ht="13.5"/>
    <row r="14586" customFormat="1" ht="13.5"/>
    <row r="14587" customFormat="1" ht="13.5"/>
    <row r="14588" customFormat="1" ht="13.5"/>
    <row r="14589" customFormat="1" ht="13.5"/>
    <row r="14590" customFormat="1" ht="13.5"/>
    <row r="14591" customFormat="1" ht="13.5"/>
    <row r="14592" customFormat="1" ht="13.5"/>
    <row r="14593" customFormat="1" ht="13.5"/>
    <row r="14594" customFormat="1" ht="13.5"/>
    <row r="14595" customFormat="1" ht="13.5"/>
    <row r="14596" customFormat="1" ht="13.5"/>
    <row r="14597" customFormat="1" ht="13.5"/>
    <row r="14598" customFormat="1" ht="13.5"/>
    <row r="14599" customFormat="1" ht="13.5"/>
    <row r="14600" customFormat="1" ht="13.5"/>
    <row r="14601" customFormat="1" ht="13.5"/>
    <row r="14602" customFormat="1" ht="13.5"/>
    <row r="14603" customFormat="1" ht="13.5"/>
    <row r="14604" customFormat="1" ht="13.5"/>
    <row r="14605" customFormat="1" ht="13.5"/>
    <row r="14606" customFormat="1" ht="13.5"/>
    <row r="14607" customFormat="1" ht="13.5"/>
    <row r="14608" customFormat="1" ht="13.5"/>
    <row r="14609" customFormat="1" ht="13.5"/>
    <row r="14610" customFormat="1" ht="13.5"/>
    <row r="14611" customFormat="1" ht="13.5"/>
    <row r="14612" customFormat="1" ht="13.5"/>
    <row r="14613" customFormat="1" ht="13.5"/>
    <row r="14614" customFormat="1" ht="13.5"/>
    <row r="14615" customFormat="1" ht="13.5"/>
    <row r="14616" customFormat="1" ht="13.5"/>
    <row r="14617" customFormat="1" ht="13.5"/>
    <row r="14618" customFormat="1" ht="13.5"/>
    <row r="14619" customFormat="1" ht="13.5"/>
    <row r="14620" customFormat="1" ht="13.5"/>
    <row r="14621" customFormat="1" ht="13.5"/>
    <row r="14622" customFormat="1" ht="13.5"/>
    <row r="14623" customFormat="1" ht="13.5"/>
    <row r="14624" customFormat="1" ht="13.5"/>
    <row r="14625" customFormat="1" ht="13.5"/>
    <row r="14626" customFormat="1" ht="13.5"/>
    <row r="14627" customFormat="1" ht="13.5"/>
    <row r="14628" customFormat="1" ht="13.5"/>
    <row r="14629" customFormat="1" ht="13.5"/>
    <row r="14630" customFormat="1" ht="13.5"/>
    <row r="14631" customFormat="1" ht="13.5"/>
    <row r="14632" customFormat="1" ht="13.5"/>
    <row r="14633" customFormat="1" ht="13.5"/>
    <row r="14634" customFormat="1" ht="13.5"/>
    <row r="14635" customFormat="1" ht="13.5"/>
    <row r="14636" customFormat="1" ht="13.5"/>
    <row r="14637" customFormat="1" ht="13.5"/>
    <row r="14638" customFormat="1" ht="13.5"/>
    <row r="14639" customFormat="1" ht="13.5"/>
    <row r="14640" customFormat="1" ht="13.5"/>
    <row r="14641" customFormat="1" ht="13.5"/>
    <row r="14642" customFormat="1" ht="13.5"/>
    <row r="14643" customFormat="1" ht="13.5"/>
    <row r="14644" customFormat="1" ht="13.5"/>
    <row r="14645" customFormat="1" ht="13.5"/>
    <row r="14646" customFormat="1" ht="13.5"/>
    <row r="14647" customFormat="1" ht="13.5"/>
    <row r="14648" customFormat="1" ht="13.5"/>
    <row r="14649" customFormat="1" ht="13.5"/>
    <row r="14650" customFormat="1" ht="13.5"/>
    <row r="14651" customFormat="1" ht="13.5"/>
    <row r="14652" customFormat="1" ht="13.5"/>
    <row r="14653" customFormat="1" ht="13.5"/>
    <row r="14654" customFormat="1" ht="13.5"/>
    <row r="14655" customFormat="1" ht="13.5"/>
    <row r="14656" customFormat="1" ht="13.5"/>
    <row r="14657" customFormat="1" ht="13.5"/>
    <row r="14658" customFormat="1" ht="13.5"/>
    <row r="14659" customFormat="1" ht="13.5"/>
    <row r="14660" customFormat="1" ht="13.5"/>
    <row r="14661" customFormat="1" ht="13.5"/>
    <row r="14662" customFormat="1" ht="13.5"/>
    <row r="14663" customFormat="1" ht="13.5"/>
    <row r="14664" customFormat="1" ht="13.5"/>
    <row r="14665" customFormat="1" ht="13.5"/>
    <row r="14666" customFormat="1" ht="13.5"/>
    <row r="14667" customFormat="1" ht="13.5"/>
    <row r="14668" customFormat="1" ht="13.5"/>
    <row r="14669" customFormat="1" ht="13.5"/>
    <row r="14670" customFormat="1" ht="13.5"/>
    <row r="14671" customFormat="1" ht="13.5"/>
    <row r="14672" customFormat="1" ht="13.5"/>
    <row r="14673" customFormat="1" ht="13.5"/>
    <row r="14674" customFormat="1" ht="13.5"/>
    <row r="14675" customFormat="1" ht="13.5"/>
    <row r="14676" customFormat="1" ht="13.5"/>
    <row r="14677" customFormat="1" ht="13.5"/>
    <row r="14678" customFormat="1" ht="13.5"/>
    <row r="14679" customFormat="1" ht="13.5"/>
    <row r="14680" customFormat="1" ht="13.5"/>
    <row r="14681" customFormat="1" ht="13.5"/>
    <row r="14682" customFormat="1" ht="13.5"/>
    <row r="14683" customFormat="1" ht="13.5"/>
    <row r="14684" customFormat="1" ht="13.5"/>
    <row r="14685" customFormat="1" ht="13.5"/>
    <row r="14686" customFormat="1" ht="13.5"/>
    <row r="14687" customFormat="1" ht="13.5"/>
    <row r="14688" customFormat="1" ht="13.5"/>
    <row r="14689" customFormat="1" ht="13.5"/>
    <row r="14690" customFormat="1" ht="13.5"/>
    <row r="14691" customFormat="1" ht="13.5"/>
    <row r="14692" customFormat="1" ht="13.5"/>
    <row r="14693" customFormat="1" ht="13.5"/>
    <row r="14694" customFormat="1" ht="13.5"/>
    <row r="14695" customFormat="1" ht="13.5"/>
    <row r="14696" customFormat="1" ht="13.5"/>
    <row r="14697" customFormat="1" ht="13.5"/>
    <row r="14698" customFormat="1" ht="13.5"/>
    <row r="14699" customFormat="1" ht="13.5"/>
    <row r="14700" customFormat="1" ht="13.5"/>
    <row r="14701" customFormat="1" ht="13.5"/>
    <row r="14702" customFormat="1" ht="13.5"/>
    <row r="14703" customFormat="1" ht="13.5"/>
    <row r="14704" customFormat="1" ht="13.5"/>
    <row r="14705" customFormat="1" ht="13.5"/>
    <row r="14706" customFormat="1" ht="13.5"/>
    <row r="14707" customFormat="1" ht="13.5"/>
    <row r="14708" customFormat="1" ht="13.5"/>
    <row r="14709" customFormat="1" ht="13.5"/>
    <row r="14710" customFormat="1" ht="13.5"/>
    <row r="14711" customFormat="1" ht="13.5"/>
    <row r="14712" customFormat="1" ht="13.5"/>
    <row r="14713" customFormat="1" ht="13.5"/>
    <row r="14714" customFormat="1" ht="13.5"/>
    <row r="14715" customFormat="1" ht="13.5"/>
    <row r="14716" customFormat="1" ht="13.5"/>
    <row r="14717" customFormat="1" ht="13.5"/>
    <row r="14718" customFormat="1" ht="13.5"/>
    <row r="14719" customFormat="1" ht="13.5"/>
    <row r="14720" customFormat="1" ht="13.5"/>
    <row r="14721" customFormat="1" ht="13.5"/>
    <row r="14722" customFormat="1" ht="13.5"/>
    <row r="14723" customFormat="1" ht="13.5"/>
    <row r="14724" customFormat="1" ht="13.5"/>
    <row r="14725" customFormat="1" ht="13.5"/>
    <row r="14726" customFormat="1" ht="13.5"/>
    <row r="14727" customFormat="1" ht="13.5"/>
    <row r="14728" customFormat="1" ht="13.5"/>
    <row r="14729" customFormat="1" ht="13.5"/>
    <row r="14730" customFormat="1" ht="13.5"/>
    <row r="14731" customFormat="1" ht="13.5"/>
    <row r="14732" customFormat="1" ht="13.5"/>
    <row r="14733" customFormat="1" ht="13.5"/>
    <row r="14734" customFormat="1" ht="13.5"/>
    <row r="14735" customFormat="1" ht="13.5"/>
    <row r="14736" customFormat="1" ht="13.5"/>
    <row r="14737" customFormat="1" ht="13.5"/>
    <row r="14738" customFormat="1" ht="13.5"/>
    <row r="14739" customFormat="1" ht="13.5"/>
    <row r="14740" customFormat="1" ht="13.5"/>
    <row r="14741" customFormat="1" ht="13.5"/>
    <row r="14742" customFormat="1" ht="13.5"/>
    <row r="14743" customFormat="1" ht="13.5"/>
    <row r="14744" customFormat="1" ht="13.5"/>
    <row r="14745" customFormat="1" ht="13.5"/>
    <row r="14746" customFormat="1" ht="13.5"/>
    <row r="14747" customFormat="1" ht="13.5"/>
    <row r="14748" customFormat="1" ht="13.5"/>
    <row r="14749" customFormat="1" ht="13.5"/>
    <row r="14750" customFormat="1" ht="13.5"/>
    <row r="14751" customFormat="1" ht="13.5"/>
    <row r="14752" customFormat="1" ht="13.5"/>
    <row r="14753" customFormat="1" ht="13.5"/>
    <row r="14754" customFormat="1" ht="13.5"/>
    <row r="14755" customFormat="1" ht="13.5"/>
    <row r="14756" customFormat="1" ht="13.5"/>
    <row r="14757" customFormat="1" ht="13.5"/>
    <row r="14758" customFormat="1" ht="13.5"/>
    <row r="14759" customFormat="1" ht="13.5"/>
    <row r="14760" customFormat="1" ht="13.5"/>
    <row r="14761" customFormat="1" ht="13.5"/>
    <row r="14762" customFormat="1" ht="13.5"/>
    <row r="14763" customFormat="1" ht="13.5"/>
    <row r="14764" customFormat="1" ht="13.5"/>
    <row r="14765" customFormat="1" ht="13.5"/>
    <row r="14766" customFormat="1" ht="13.5"/>
    <row r="14767" customFormat="1" ht="13.5"/>
    <row r="14768" customFormat="1" ht="13.5"/>
    <row r="14769" customFormat="1" ht="13.5"/>
    <row r="14770" customFormat="1" ht="13.5"/>
    <row r="14771" customFormat="1" ht="13.5"/>
    <row r="14772" customFormat="1" ht="13.5"/>
    <row r="14773" customFormat="1" ht="13.5"/>
    <row r="14774" customFormat="1" ht="13.5"/>
    <row r="14775" customFormat="1" ht="13.5"/>
    <row r="14776" customFormat="1" ht="13.5"/>
    <row r="14777" customFormat="1" ht="13.5"/>
    <row r="14778" customFormat="1" ht="13.5"/>
    <row r="14779" customFormat="1" ht="13.5"/>
    <row r="14780" customFormat="1" ht="13.5"/>
    <row r="14781" customFormat="1" ht="13.5"/>
    <row r="14782" customFormat="1" ht="13.5"/>
    <row r="14783" customFormat="1" ht="13.5"/>
    <row r="14784" customFormat="1" ht="13.5"/>
    <row r="14785" customFormat="1" ht="13.5"/>
    <row r="14786" customFormat="1" ht="13.5"/>
    <row r="14787" customFormat="1" ht="13.5"/>
    <row r="14788" customFormat="1" ht="13.5"/>
    <row r="14789" customFormat="1" ht="13.5"/>
    <row r="14790" customFormat="1" ht="13.5"/>
    <row r="14791" customFormat="1" ht="13.5"/>
    <row r="14792" customFormat="1" ht="13.5"/>
    <row r="14793" customFormat="1" ht="13.5"/>
    <row r="14794" customFormat="1" ht="13.5"/>
    <row r="14795" customFormat="1" ht="13.5"/>
    <row r="14796" customFormat="1" ht="13.5"/>
    <row r="14797" customFormat="1" ht="13.5"/>
    <row r="14798" customFormat="1" ht="13.5"/>
    <row r="14799" customFormat="1" ht="13.5"/>
    <row r="14800" customFormat="1" ht="13.5"/>
    <row r="14801" customFormat="1" ht="13.5"/>
    <row r="14802" customFormat="1" ht="13.5"/>
    <row r="14803" customFormat="1" ht="13.5"/>
    <row r="14804" customFormat="1" ht="13.5"/>
    <row r="14805" customFormat="1" ht="13.5"/>
    <row r="14806" customFormat="1" ht="13.5"/>
    <row r="14807" customFormat="1" ht="13.5"/>
    <row r="14808" customFormat="1" ht="13.5"/>
    <row r="14809" customFormat="1" ht="13.5"/>
    <row r="14810" customFormat="1" ht="13.5"/>
    <row r="14811" customFormat="1" ht="13.5"/>
    <row r="14812" customFormat="1" ht="13.5"/>
    <row r="14813" customFormat="1" ht="13.5"/>
    <row r="14814" customFormat="1" ht="13.5"/>
    <row r="14815" customFormat="1" ht="13.5"/>
    <row r="14816" customFormat="1" ht="13.5"/>
    <row r="14817" customFormat="1" ht="13.5"/>
    <row r="14818" customFormat="1" ht="13.5"/>
    <row r="14819" customFormat="1" ht="13.5"/>
    <row r="14820" customFormat="1" ht="13.5"/>
    <row r="14821" customFormat="1" ht="13.5"/>
    <row r="14822" customFormat="1" ht="13.5"/>
    <row r="14823" customFormat="1" ht="13.5"/>
    <row r="14824" customFormat="1" ht="13.5"/>
    <row r="14825" customFormat="1" ht="13.5"/>
    <row r="14826" customFormat="1" ht="13.5"/>
    <row r="14827" customFormat="1" ht="13.5"/>
    <row r="14828" customFormat="1" ht="13.5"/>
    <row r="14829" customFormat="1" ht="13.5"/>
    <row r="14830" customFormat="1" ht="13.5"/>
    <row r="14831" customFormat="1" ht="13.5"/>
    <row r="14832" customFormat="1" ht="13.5"/>
    <row r="14833" customFormat="1" ht="13.5"/>
    <row r="14834" customFormat="1" ht="13.5"/>
    <row r="14835" customFormat="1" ht="13.5"/>
    <row r="14836" customFormat="1" ht="13.5"/>
    <row r="14837" customFormat="1" ht="13.5"/>
    <row r="14838" customFormat="1" ht="13.5"/>
    <row r="14839" customFormat="1" ht="13.5"/>
    <row r="14840" customFormat="1" ht="13.5"/>
    <row r="14841" customFormat="1" ht="13.5"/>
    <row r="14842" customFormat="1" ht="13.5"/>
    <row r="14843" customFormat="1" ht="13.5"/>
    <row r="14844" customFormat="1" ht="13.5"/>
    <row r="14845" customFormat="1" ht="13.5"/>
    <row r="14846" customFormat="1" ht="13.5"/>
    <row r="14847" customFormat="1" ht="13.5"/>
    <row r="14848" customFormat="1" ht="13.5"/>
    <row r="14849" customFormat="1" ht="13.5"/>
    <row r="14850" customFormat="1" ht="13.5"/>
    <row r="14851" customFormat="1" ht="13.5"/>
    <row r="14852" customFormat="1" ht="13.5"/>
    <row r="14853" customFormat="1" ht="13.5"/>
    <row r="14854" customFormat="1" ht="13.5"/>
    <row r="14855" customFormat="1" ht="13.5"/>
    <row r="14856" customFormat="1" ht="13.5"/>
    <row r="14857" customFormat="1" ht="13.5"/>
    <row r="14858" customFormat="1" ht="13.5"/>
    <row r="14859" customFormat="1" ht="13.5"/>
    <row r="14860" customFormat="1" ht="13.5"/>
    <row r="14861" customFormat="1" ht="13.5"/>
    <row r="14862" customFormat="1" ht="13.5"/>
    <row r="14863" customFormat="1" ht="13.5"/>
    <row r="14864" customFormat="1" ht="13.5"/>
    <row r="14865" customFormat="1" ht="13.5"/>
    <row r="14866" customFormat="1" ht="13.5"/>
    <row r="14867" customFormat="1" ht="13.5"/>
    <row r="14868" customFormat="1" ht="13.5"/>
    <row r="14869" customFormat="1" ht="13.5"/>
    <row r="14870" customFormat="1" ht="13.5"/>
    <row r="14871" customFormat="1" ht="13.5"/>
    <row r="14872" customFormat="1" ht="13.5"/>
    <row r="14873" customFormat="1" ht="13.5"/>
    <row r="14874" customFormat="1" ht="13.5"/>
    <row r="14875" customFormat="1" ht="13.5"/>
    <row r="14876" customFormat="1" ht="13.5"/>
    <row r="14877" customFormat="1" ht="13.5"/>
    <row r="14878" customFormat="1" ht="13.5"/>
    <row r="14879" customFormat="1" ht="13.5"/>
    <row r="14880" customFormat="1" ht="13.5"/>
    <row r="14881" customFormat="1" ht="13.5"/>
    <row r="14882" customFormat="1" ht="13.5"/>
    <row r="14883" customFormat="1" ht="13.5"/>
    <row r="14884" customFormat="1" ht="13.5"/>
    <row r="14885" customFormat="1" ht="13.5"/>
    <row r="14886" customFormat="1" ht="13.5"/>
    <row r="14887" customFormat="1" ht="13.5"/>
    <row r="14888" customFormat="1" ht="13.5"/>
    <row r="14889" customFormat="1" ht="13.5"/>
    <row r="14890" customFormat="1" ht="13.5"/>
    <row r="14891" customFormat="1" ht="13.5"/>
    <row r="14892" customFormat="1" ht="13.5"/>
    <row r="14893" customFormat="1" ht="13.5"/>
    <row r="14894" customFormat="1" ht="13.5"/>
    <row r="14895" customFormat="1" ht="13.5"/>
    <row r="14896" customFormat="1" ht="13.5"/>
    <row r="14897" customFormat="1" ht="13.5"/>
    <row r="14898" customFormat="1" ht="13.5"/>
    <row r="14899" customFormat="1" ht="13.5"/>
    <row r="14900" customFormat="1" ht="13.5"/>
    <row r="14901" customFormat="1" ht="13.5"/>
    <row r="14902" customFormat="1" ht="13.5"/>
    <row r="14903" customFormat="1" ht="13.5"/>
    <row r="14904" customFormat="1" ht="13.5"/>
    <row r="14905" customFormat="1" ht="13.5"/>
    <row r="14906" customFormat="1" ht="13.5"/>
    <row r="14907" customFormat="1" ht="13.5"/>
    <row r="14908" customFormat="1" ht="13.5"/>
    <row r="14909" customFormat="1" ht="13.5"/>
    <row r="14910" customFormat="1" ht="13.5"/>
    <row r="14911" customFormat="1" ht="13.5"/>
    <row r="14912" customFormat="1" ht="13.5"/>
    <row r="14913" customFormat="1" ht="13.5"/>
    <row r="14914" customFormat="1" ht="13.5"/>
    <row r="14915" customFormat="1" ht="13.5"/>
    <row r="14916" customFormat="1" ht="13.5"/>
    <row r="14917" customFormat="1" ht="13.5"/>
    <row r="14918" customFormat="1" ht="13.5"/>
    <row r="14919" customFormat="1" ht="13.5"/>
    <row r="14920" customFormat="1" ht="13.5"/>
    <row r="14921" customFormat="1" ht="13.5"/>
    <row r="14922" customFormat="1" ht="13.5"/>
    <row r="14923" customFormat="1" ht="13.5"/>
    <row r="14924" customFormat="1" ht="13.5"/>
    <row r="14925" customFormat="1" ht="13.5"/>
    <row r="14926" customFormat="1" ht="13.5"/>
    <row r="14927" customFormat="1" ht="13.5"/>
    <row r="14928" customFormat="1" ht="13.5"/>
    <row r="14929" customFormat="1" ht="13.5"/>
    <row r="14930" customFormat="1" ht="13.5"/>
    <row r="14931" customFormat="1" ht="13.5"/>
    <row r="14932" customFormat="1" ht="13.5"/>
    <row r="14933" customFormat="1" ht="13.5"/>
    <row r="14934" customFormat="1" ht="13.5"/>
    <row r="14935" customFormat="1" ht="13.5"/>
    <row r="14936" customFormat="1" ht="13.5"/>
    <row r="14937" customFormat="1" ht="13.5"/>
    <row r="14938" customFormat="1" ht="13.5"/>
    <row r="14939" customFormat="1" ht="13.5"/>
    <row r="14940" customFormat="1" ht="13.5"/>
    <row r="14941" customFormat="1" ht="13.5"/>
    <row r="14942" customFormat="1" ht="13.5"/>
    <row r="14943" customFormat="1" ht="13.5"/>
    <row r="14944" customFormat="1" ht="13.5"/>
    <row r="14945" customFormat="1" ht="13.5"/>
    <row r="14946" customFormat="1" ht="13.5"/>
    <row r="14947" customFormat="1" ht="13.5"/>
    <row r="14948" customFormat="1" ht="13.5"/>
    <row r="14949" customFormat="1" ht="13.5"/>
    <row r="14950" customFormat="1" ht="13.5"/>
    <row r="14951" customFormat="1" ht="13.5"/>
    <row r="14952" customFormat="1" ht="13.5"/>
    <row r="14953" customFormat="1" ht="13.5"/>
    <row r="14954" customFormat="1" ht="13.5"/>
    <row r="14955" customFormat="1" ht="13.5"/>
    <row r="14956" customFormat="1" ht="13.5"/>
    <row r="14957" customFormat="1" ht="13.5"/>
    <row r="14958" customFormat="1" ht="13.5"/>
    <row r="14959" customFormat="1" ht="13.5"/>
    <row r="14960" customFormat="1" ht="13.5"/>
    <row r="14961" customFormat="1" ht="13.5"/>
    <row r="14962" customFormat="1" ht="13.5"/>
    <row r="14963" customFormat="1" ht="13.5"/>
    <row r="14964" customFormat="1" ht="13.5"/>
    <row r="14965" customFormat="1" ht="13.5"/>
    <row r="14966" customFormat="1" ht="13.5"/>
    <row r="14967" customFormat="1" ht="13.5"/>
    <row r="14968" customFormat="1" ht="13.5"/>
    <row r="14969" customFormat="1" ht="13.5"/>
    <row r="14970" customFormat="1" ht="13.5"/>
    <row r="14971" customFormat="1" ht="13.5"/>
    <row r="14972" customFormat="1" ht="13.5"/>
    <row r="14973" customFormat="1" ht="13.5"/>
    <row r="14974" customFormat="1" ht="13.5"/>
    <row r="14975" customFormat="1" ht="13.5"/>
    <row r="14976" customFormat="1" ht="13.5"/>
    <row r="14977" customFormat="1" ht="13.5"/>
    <row r="14978" customFormat="1" ht="13.5"/>
    <row r="14979" customFormat="1" ht="13.5"/>
    <row r="14980" customFormat="1" ht="13.5"/>
    <row r="14981" customFormat="1" ht="13.5"/>
    <row r="14982" customFormat="1" ht="13.5"/>
    <row r="14983" customFormat="1" ht="13.5"/>
    <row r="14984" customFormat="1" ht="13.5"/>
    <row r="14985" customFormat="1" ht="13.5"/>
    <row r="14986" customFormat="1" ht="13.5"/>
    <row r="14987" customFormat="1" ht="13.5"/>
    <row r="14988" customFormat="1" ht="13.5"/>
    <row r="14989" customFormat="1" ht="13.5"/>
    <row r="14990" customFormat="1" ht="13.5"/>
    <row r="14991" customFormat="1" ht="13.5"/>
    <row r="14992" customFormat="1" ht="13.5"/>
    <row r="14993" customFormat="1" ht="13.5"/>
    <row r="14994" customFormat="1" ht="13.5"/>
    <row r="14995" customFormat="1" ht="13.5"/>
    <row r="14996" customFormat="1" ht="13.5"/>
    <row r="14997" customFormat="1" ht="13.5"/>
    <row r="14998" customFormat="1" ht="13.5"/>
    <row r="14999" customFormat="1" ht="13.5"/>
    <row r="15000" customFormat="1" ht="13.5"/>
    <row r="15001" customFormat="1" ht="13.5"/>
    <row r="15002" customFormat="1" ht="13.5"/>
    <row r="15003" customFormat="1" ht="13.5"/>
    <row r="15004" customFormat="1" ht="13.5"/>
    <row r="15005" customFormat="1" ht="13.5"/>
    <row r="15006" customFormat="1" ht="13.5"/>
    <row r="15007" customFormat="1" ht="13.5"/>
    <row r="15008" customFormat="1" ht="13.5"/>
    <row r="15009" customFormat="1" ht="13.5"/>
    <row r="15010" customFormat="1" ht="13.5"/>
    <row r="15011" customFormat="1" ht="13.5"/>
    <row r="15012" customFormat="1" ht="13.5"/>
    <row r="15013" customFormat="1" ht="13.5"/>
    <row r="15014" customFormat="1" ht="13.5"/>
    <row r="15015" customFormat="1" ht="13.5"/>
    <row r="15016" customFormat="1" ht="13.5"/>
    <row r="15017" customFormat="1" ht="13.5"/>
    <row r="15018" customFormat="1" ht="13.5"/>
    <row r="15019" customFormat="1" ht="13.5"/>
    <row r="15020" customFormat="1" ht="13.5"/>
    <row r="15021" customFormat="1" ht="13.5"/>
    <row r="15022" customFormat="1" ht="13.5"/>
    <row r="15023" customFormat="1" ht="13.5"/>
    <row r="15024" customFormat="1" ht="13.5"/>
    <row r="15025" customFormat="1" ht="13.5"/>
    <row r="15026" customFormat="1" ht="13.5"/>
    <row r="15027" customFormat="1" ht="13.5"/>
    <row r="15028" customFormat="1" ht="13.5"/>
    <row r="15029" customFormat="1" ht="13.5"/>
    <row r="15030" customFormat="1" ht="13.5"/>
    <row r="15031" customFormat="1" ht="13.5"/>
    <row r="15032" customFormat="1" ht="13.5"/>
    <row r="15033" customFormat="1" ht="13.5"/>
    <row r="15034" customFormat="1" ht="13.5"/>
    <row r="15035" customFormat="1" ht="13.5"/>
    <row r="15036" customFormat="1" ht="13.5"/>
    <row r="15037" customFormat="1" ht="13.5"/>
    <row r="15038" customFormat="1" ht="13.5"/>
    <row r="15039" customFormat="1" ht="13.5"/>
    <row r="15040" customFormat="1" ht="13.5"/>
    <row r="15041" customFormat="1" ht="13.5"/>
    <row r="15042" customFormat="1" ht="13.5"/>
    <row r="15043" customFormat="1" ht="13.5"/>
    <row r="15044" customFormat="1" ht="13.5"/>
    <row r="15045" customFormat="1" ht="13.5"/>
    <row r="15046" customFormat="1" ht="13.5"/>
    <row r="15047" customFormat="1" ht="13.5"/>
    <row r="15048" customFormat="1" ht="13.5"/>
    <row r="15049" customFormat="1" ht="13.5"/>
    <row r="15050" customFormat="1" ht="13.5"/>
    <row r="15051" customFormat="1" ht="13.5"/>
    <row r="15052" customFormat="1" ht="13.5"/>
    <row r="15053" customFormat="1" ht="13.5"/>
    <row r="15054" customFormat="1" ht="13.5"/>
    <row r="15055" customFormat="1" ht="13.5"/>
    <row r="15056" customFormat="1" ht="13.5"/>
    <row r="15057" customFormat="1" ht="13.5"/>
    <row r="15058" customFormat="1" ht="13.5"/>
    <row r="15059" customFormat="1" ht="13.5"/>
    <row r="15060" customFormat="1" ht="13.5"/>
    <row r="15061" customFormat="1" ht="13.5"/>
    <row r="15062" customFormat="1" ht="13.5"/>
    <row r="15063" customFormat="1" ht="13.5"/>
    <row r="15064" customFormat="1" ht="13.5"/>
    <row r="15065" customFormat="1" ht="13.5"/>
    <row r="15066" customFormat="1" ht="13.5"/>
    <row r="15067" customFormat="1" ht="13.5"/>
    <row r="15068" customFormat="1" ht="13.5"/>
    <row r="15069" customFormat="1" ht="13.5"/>
    <row r="15070" customFormat="1" ht="13.5"/>
    <row r="15071" customFormat="1" ht="13.5"/>
    <row r="15072" customFormat="1" ht="13.5"/>
    <row r="15073" customFormat="1" ht="13.5"/>
    <row r="15074" customFormat="1" ht="13.5"/>
    <row r="15075" customFormat="1" ht="13.5"/>
    <row r="15076" customFormat="1" ht="13.5"/>
    <row r="15077" customFormat="1" ht="13.5"/>
    <row r="15078" customFormat="1" ht="13.5"/>
    <row r="15079" customFormat="1" ht="13.5"/>
    <row r="15080" customFormat="1" ht="13.5"/>
    <row r="15081" customFormat="1" ht="13.5"/>
    <row r="15082" customFormat="1" ht="13.5"/>
    <row r="15083" customFormat="1" ht="13.5"/>
    <row r="15084" customFormat="1" ht="13.5"/>
    <row r="15085" customFormat="1" ht="13.5"/>
    <row r="15086" customFormat="1" ht="13.5"/>
    <row r="15087" customFormat="1" ht="13.5"/>
    <row r="15088" customFormat="1" ht="13.5"/>
    <row r="15089" customFormat="1" ht="13.5"/>
    <row r="15090" customFormat="1" ht="13.5"/>
    <row r="15091" customFormat="1" ht="13.5"/>
    <row r="15092" customFormat="1" ht="13.5"/>
    <row r="15093" customFormat="1" ht="13.5"/>
    <row r="15094" customFormat="1" ht="13.5"/>
    <row r="15095" customFormat="1" ht="13.5"/>
    <row r="15096" customFormat="1" ht="13.5"/>
    <row r="15097" customFormat="1" ht="13.5"/>
    <row r="15098" customFormat="1" ht="13.5"/>
    <row r="15099" customFormat="1" ht="13.5"/>
    <row r="15100" customFormat="1" ht="13.5"/>
    <row r="15101" customFormat="1" ht="13.5"/>
    <row r="15102" customFormat="1" ht="13.5"/>
    <row r="15103" customFormat="1" ht="13.5"/>
    <row r="15104" customFormat="1" ht="13.5"/>
    <row r="15105" customFormat="1" ht="13.5"/>
    <row r="15106" customFormat="1" ht="13.5"/>
    <row r="15107" customFormat="1" ht="13.5"/>
    <row r="15108" customFormat="1" ht="13.5"/>
    <row r="15109" customFormat="1" ht="13.5"/>
    <row r="15110" customFormat="1" ht="13.5"/>
    <row r="15111" customFormat="1" ht="13.5"/>
    <row r="15112" customFormat="1" ht="13.5"/>
    <row r="15113" customFormat="1" ht="13.5"/>
    <row r="15114" customFormat="1" ht="13.5"/>
    <row r="15115" customFormat="1" ht="13.5"/>
    <row r="15116" customFormat="1" ht="13.5"/>
    <row r="15117" customFormat="1" ht="13.5"/>
    <row r="15118" customFormat="1" ht="13.5"/>
    <row r="15119" customFormat="1" ht="13.5"/>
    <row r="15120" customFormat="1" ht="13.5"/>
    <row r="15121" customFormat="1" ht="13.5"/>
    <row r="15122" customFormat="1" ht="13.5"/>
    <row r="15123" customFormat="1" ht="13.5"/>
    <row r="15124" customFormat="1" ht="13.5"/>
    <row r="15125" customFormat="1" ht="13.5"/>
    <row r="15126" customFormat="1" ht="13.5"/>
    <row r="15127" customFormat="1" ht="13.5"/>
    <row r="15128" customFormat="1" ht="13.5"/>
    <row r="15129" customFormat="1" ht="13.5"/>
    <row r="15130" customFormat="1" ht="13.5"/>
    <row r="15131" customFormat="1" ht="13.5"/>
    <row r="15132" customFormat="1" ht="13.5"/>
    <row r="15133" customFormat="1" ht="13.5"/>
    <row r="15134" customFormat="1" ht="13.5"/>
    <row r="15135" customFormat="1" ht="13.5"/>
    <row r="15136" customFormat="1" ht="13.5"/>
    <row r="15137" customFormat="1" ht="13.5"/>
    <row r="15138" customFormat="1" ht="13.5"/>
    <row r="15139" customFormat="1" ht="13.5"/>
    <row r="15140" customFormat="1" ht="13.5"/>
    <row r="15141" customFormat="1" ht="13.5"/>
    <row r="15142" customFormat="1" ht="13.5"/>
    <row r="15143" customFormat="1" ht="13.5"/>
    <row r="15144" customFormat="1" ht="13.5"/>
    <row r="15145" customFormat="1" ht="13.5"/>
    <row r="15146" customFormat="1" ht="13.5"/>
    <row r="15147" customFormat="1" ht="13.5"/>
    <row r="15148" customFormat="1" ht="13.5"/>
    <row r="15149" customFormat="1" ht="13.5"/>
    <row r="15150" customFormat="1" ht="13.5"/>
    <row r="15151" customFormat="1" ht="13.5"/>
    <row r="15152" customFormat="1" ht="13.5"/>
    <row r="15153" customFormat="1" ht="13.5"/>
    <row r="15154" customFormat="1" ht="13.5"/>
    <row r="15155" customFormat="1" ht="13.5"/>
    <row r="15156" customFormat="1" ht="13.5"/>
    <row r="15157" customFormat="1" ht="13.5"/>
    <row r="15158" customFormat="1" ht="13.5"/>
    <row r="15159" customFormat="1" ht="13.5"/>
    <row r="15160" customFormat="1" ht="13.5"/>
    <row r="15161" customFormat="1" ht="13.5"/>
    <row r="15162" customFormat="1" ht="13.5"/>
    <row r="15163" customFormat="1" ht="13.5"/>
    <row r="15164" customFormat="1" ht="13.5"/>
    <row r="15165" customFormat="1" ht="13.5"/>
    <row r="15166" customFormat="1" ht="13.5"/>
    <row r="15167" customFormat="1" ht="13.5"/>
    <row r="15168" customFormat="1" ht="13.5"/>
    <row r="15169" customFormat="1" ht="13.5"/>
    <row r="15170" customFormat="1" ht="13.5"/>
    <row r="15171" customFormat="1" ht="13.5"/>
    <row r="15172" customFormat="1" ht="13.5"/>
    <row r="15173" customFormat="1" ht="13.5"/>
    <row r="15174" customFormat="1" ht="13.5"/>
    <row r="15175" customFormat="1" ht="13.5"/>
    <row r="15176" customFormat="1" ht="13.5"/>
    <row r="15177" customFormat="1" ht="13.5"/>
    <row r="15178" customFormat="1" ht="13.5"/>
    <row r="15179" customFormat="1" ht="13.5"/>
    <row r="15180" customFormat="1" ht="13.5"/>
    <row r="15181" customFormat="1" ht="13.5"/>
    <row r="15182" customFormat="1" ht="13.5"/>
    <row r="15183" customFormat="1" ht="13.5"/>
    <row r="15184" customFormat="1" ht="13.5"/>
    <row r="15185" customFormat="1" ht="13.5"/>
    <row r="15186" customFormat="1" ht="13.5"/>
    <row r="15187" customFormat="1" ht="13.5"/>
    <row r="15188" customFormat="1" ht="13.5"/>
    <row r="15189" customFormat="1" ht="13.5"/>
    <row r="15190" customFormat="1" ht="13.5"/>
    <row r="15191" customFormat="1" ht="13.5"/>
    <row r="15192" customFormat="1" ht="13.5"/>
    <row r="15193" customFormat="1" ht="13.5"/>
    <row r="15194" customFormat="1" ht="13.5"/>
    <row r="15195" customFormat="1" ht="13.5"/>
    <row r="15196" customFormat="1" ht="13.5"/>
    <row r="15197" customFormat="1" ht="13.5"/>
    <row r="15198" customFormat="1" ht="13.5"/>
    <row r="15199" customFormat="1" ht="13.5"/>
    <row r="15200" customFormat="1" ht="13.5"/>
    <row r="15201" customFormat="1" ht="13.5"/>
    <row r="15202" customFormat="1" ht="13.5"/>
    <row r="15203" customFormat="1" ht="13.5"/>
    <row r="15204" customFormat="1" ht="13.5"/>
    <row r="15205" customFormat="1" ht="13.5"/>
    <row r="15206" customFormat="1" ht="13.5"/>
    <row r="15207" customFormat="1" ht="13.5"/>
    <row r="15208" customFormat="1" ht="13.5"/>
    <row r="15209" customFormat="1" ht="13.5"/>
    <row r="15210" customFormat="1" ht="13.5"/>
    <row r="15211" customFormat="1" ht="13.5"/>
    <row r="15212" customFormat="1" ht="13.5"/>
    <row r="15213" customFormat="1" ht="13.5"/>
    <row r="15214" customFormat="1" ht="13.5"/>
    <row r="15215" customFormat="1" ht="13.5"/>
    <row r="15216" customFormat="1" ht="13.5"/>
    <row r="15217" customFormat="1" ht="13.5"/>
    <row r="15218" customFormat="1" ht="13.5"/>
    <row r="15219" customFormat="1" ht="13.5"/>
    <row r="15220" customFormat="1" ht="13.5"/>
    <row r="15221" customFormat="1" ht="13.5"/>
    <row r="15222" customFormat="1" ht="13.5"/>
    <row r="15223" customFormat="1" ht="13.5"/>
    <row r="15224" customFormat="1" ht="13.5"/>
    <row r="15225" customFormat="1" ht="13.5"/>
    <row r="15226" customFormat="1" ht="13.5"/>
    <row r="15227" customFormat="1" ht="13.5"/>
    <row r="15228" customFormat="1" ht="13.5"/>
    <row r="15229" customFormat="1" ht="13.5"/>
    <row r="15230" customFormat="1" ht="13.5"/>
    <row r="15231" customFormat="1" ht="13.5"/>
    <row r="15232" customFormat="1" ht="13.5"/>
    <row r="15233" customFormat="1" ht="13.5"/>
    <row r="15234" customFormat="1" ht="13.5"/>
    <row r="15235" customFormat="1" ht="13.5"/>
    <row r="15236" customFormat="1" ht="13.5"/>
    <row r="15237" customFormat="1" ht="13.5"/>
    <row r="15238" customFormat="1" ht="13.5"/>
    <row r="15239" customFormat="1" ht="13.5"/>
    <row r="15240" customFormat="1" ht="13.5"/>
    <row r="15241" customFormat="1" ht="13.5"/>
    <row r="15242" customFormat="1" ht="13.5"/>
    <row r="15243" customFormat="1" ht="13.5"/>
    <row r="15244" customFormat="1" ht="13.5"/>
    <row r="15245" customFormat="1" ht="13.5"/>
    <row r="15246" customFormat="1" ht="13.5"/>
    <row r="15247" customFormat="1" ht="13.5"/>
    <row r="15248" customFormat="1" ht="13.5"/>
    <row r="15249" customFormat="1" ht="13.5"/>
    <row r="15250" customFormat="1" ht="13.5"/>
    <row r="15251" customFormat="1" ht="13.5"/>
    <row r="15252" customFormat="1" ht="13.5"/>
    <row r="15253" customFormat="1" ht="13.5"/>
    <row r="15254" customFormat="1" ht="13.5"/>
    <row r="15255" customFormat="1" ht="13.5"/>
    <row r="15256" customFormat="1" ht="13.5"/>
    <row r="15257" customFormat="1" ht="13.5"/>
    <row r="15258" customFormat="1" ht="13.5"/>
    <row r="15259" customFormat="1" ht="13.5"/>
    <row r="15260" customFormat="1" ht="13.5"/>
    <row r="15261" customFormat="1" ht="13.5"/>
    <row r="15262" customFormat="1" ht="13.5"/>
    <row r="15263" customFormat="1" ht="13.5"/>
    <row r="15264" customFormat="1" ht="13.5"/>
    <row r="15265" customFormat="1" ht="13.5"/>
    <row r="15266" customFormat="1" ht="13.5"/>
    <row r="15267" customFormat="1" ht="13.5"/>
    <row r="15268" customFormat="1" ht="13.5"/>
    <row r="15269" customFormat="1" ht="13.5"/>
    <row r="15270" customFormat="1" ht="13.5"/>
    <row r="15271" customFormat="1" ht="13.5"/>
    <row r="15272" customFormat="1" ht="13.5"/>
    <row r="15273" customFormat="1" ht="13.5"/>
    <row r="15274" customFormat="1" ht="13.5"/>
    <row r="15275" customFormat="1" ht="13.5"/>
    <row r="15276" customFormat="1" ht="13.5"/>
    <row r="15277" customFormat="1" ht="13.5"/>
    <row r="15278" customFormat="1" ht="13.5"/>
    <row r="15279" customFormat="1" ht="13.5"/>
    <row r="15280" customFormat="1" ht="13.5"/>
    <row r="15281" customFormat="1" ht="13.5"/>
    <row r="15282" customFormat="1" ht="13.5"/>
    <row r="15283" customFormat="1" ht="13.5"/>
    <row r="15284" customFormat="1" ht="13.5"/>
    <row r="15285" customFormat="1" ht="13.5"/>
    <row r="15286" customFormat="1" ht="13.5"/>
    <row r="15287" customFormat="1" ht="13.5"/>
    <row r="15288" customFormat="1" ht="13.5"/>
    <row r="15289" customFormat="1" ht="13.5"/>
    <row r="15290" customFormat="1" ht="13.5"/>
    <row r="15291" customFormat="1" ht="13.5"/>
    <row r="15292" customFormat="1" ht="13.5"/>
    <row r="15293" customFormat="1" ht="13.5"/>
    <row r="15294" customFormat="1" ht="13.5"/>
    <row r="15295" customFormat="1" ht="13.5"/>
    <row r="15296" customFormat="1" ht="13.5"/>
    <row r="15297" customFormat="1" ht="13.5"/>
    <row r="15298" customFormat="1" ht="13.5"/>
    <row r="15299" customFormat="1" ht="13.5"/>
    <row r="15300" customFormat="1" ht="13.5"/>
    <row r="15301" customFormat="1" ht="13.5"/>
    <row r="15302" customFormat="1" ht="13.5"/>
    <row r="15303" customFormat="1" ht="13.5"/>
    <row r="15304" customFormat="1" ht="13.5"/>
    <row r="15305" customFormat="1" ht="13.5"/>
    <row r="15306" customFormat="1" ht="13.5"/>
    <row r="15307" customFormat="1" ht="13.5"/>
    <row r="15308" customFormat="1" ht="13.5"/>
    <row r="15309" customFormat="1" ht="13.5"/>
    <row r="15310" customFormat="1" ht="13.5"/>
    <row r="15311" customFormat="1" ht="13.5"/>
    <row r="15312" customFormat="1" ht="13.5"/>
    <row r="15313" customFormat="1" ht="13.5"/>
    <row r="15314" customFormat="1" ht="13.5"/>
    <row r="15315" customFormat="1" ht="13.5"/>
    <row r="15316" customFormat="1" ht="13.5"/>
    <row r="15317" customFormat="1" ht="13.5"/>
    <row r="15318" customFormat="1" ht="13.5"/>
    <row r="15319" customFormat="1" ht="13.5"/>
    <row r="15320" customFormat="1" ht="13.5"/>
    <row r="15321" customFormat="1" ht="13.5"/>
    <row r="15322" customFormat="1" ht="13.5"/>
    <row r="15323" customFormat="1" ht="13.5"/>
    <row r="15324" customFormat="1" ht="13.5"/>
    <row r="15325" customFormat="1" ht="13.5"/>
    <row r="15326" customFormat="1" ht="13.5"/>
    <row r="15327" customFormat="1" ht="13.5"/>
    <row r="15328" customFormat="1" ht="13.5"/>
    <row r="15329" customFormat="1" ht="13.5"/>
    <row r="15330" customFormat="1" ht="13.5"/>
    <row r="15331" customFormat="1" ht="13.5"/>
    <row r="15332" customFormat="1" ht="13.5"/>
    <row r="15333" customFormat="1" ht="13.5"/>
    <row r="15334" customFormat="1" ht="13.5"/>
    <row r="15335" customFormat="1" ht="13.5"/>
    <row r="15336" customFormat="1" ht="13.5"/>
    <row r="15337" customFormat="1" ht="13.5"/>
    <row r="15338" customFormat="1" ht="13.5"/>
    <row r="15339" customFormat="1" ht="13.5"/>
    <row r="15340" customFormat="1" ht="13.5"/>
    <row r="15341" customFormat="1" ht="13.5"/>
    <row r="15342" customFormat="1" ht="13.5"/>
    <row r="15343" customFormat="1" ht="13.5"/>
    <row r="15344" customFormat="1" ht="13.5"/>
    <row r="15345" customFormat="1" ht="13.5"/>
    <row r="15346" customFormat="1" ht="13.5"/>
    <row r="15347" customFormat="1" ht="13.5"/>
    <row r="15348" customFormat="1" ht="13.5"/>
    <row r="15349" customFormat="1" ht="13.5"/>
    <row r="15350" customFormat="1" ht="13.5"/>
    <row r="15351" customFormat="1" ht="13.5"/>
    <row r="15352" customFormat="1" ht="13.5"/>
    <row r="15353" customFormat="1" ht="13.5"/>
    <row r="15354" customFormat="1" ht="13.5"/>
    <row r="15355" customFormat="1" ht="13.5"/>
    <row r="15356" customFormat="1" ht="13.5"/>
    <row r="15357" customFormat="1" ht="13.5"/>
    <row r="15358" customFormat="1" ht="13.5"/>
    <row r="15359" customFormat="1" ht="13.5"/>
    <row r="15360" customFormat="1" ht="13.5"/>
    <row r="15361" customFormat="1" ht="13.5"/>
    <row r="15362" customFormat="1" ht="13.5"/>
    <row r="15363" customFormat="1" ht="13.5"/>
    <row r="15364" customFormat="1" ht="13.5"/>
    <row r="15365" customFormat="1" ht="13.5"/>
    <row r="15366" customFormat="1" ht="13.5"/>
    <row r="15367" customFormat="1" ht="13.5"/>
    <row r="15368" customFormat="1" ht="13.5"/>
    <row r="15369" customFormat="1" ht="13.5"/>
    <row r="15370" customFormat="1" ht="13.5"/>
    <row r="15371" customFormat="1" ht="13.5"/>
    <row r="15372" customFormat="1" ht="13.5"/>
    <row r="15373" customFormat="1" ht="13.5"/>
    <row r="15374" customFormat="1" ht="13.5"/>
    <row r="15375" customFormat="1" ht="13.5"/>
    <row r="15376" customFormat="1" ht="13.5"/>
    <row r="15377" customFormat="1" ht="13.5"/>
    <row r="15378" customFormat="1" ht="13.5"/>
    <row r="15379" customFormat="1" ht="13.5"/>
    <row r="15380" customFormat="1" ht="13.5"/>
    <row r="15381" customFormat="1" ht="13.5"/>
    <row r="15382" customFormat="1" ht="13.5"/>
    <row r="15383" customFormat="1" ht="13.5"/>
    <row r="15384" customFormat="1" ht="13.5"/>
    <row r="15385" customFormat="1" ht="13.5"/>
    <row r="15386" customFormat="1" ht="13.5"/>
    <row r="15387" customFormat="1" ht="13.5"/>
    <row r="15388" customFormat="1" ht="13.5"/>
    <row r="15389" customFormat="1" ht="13.5"/>
    <row r="15390" customFormat="1" ht="13.5"/>
    <row r="15391" customFormat="1" ht="13.5"/>
    <row r="15392" customFormat="1" ht="13.5"/>
    <row r="15393" customFormat="1" ht="13.5"/>
    <row r="15394" customFormat="1" ht="13.5"/>
    <row r="15395" customFormat="1" ht="13.5"/>
    <row r="15396" customFormat="1" ht="13.5"/>
    <row r="15397" customFormat="1" ht="13.5"/>
    <row r="15398" customFormat="1" ht="13.5"/>
    <row r="15399" customFormat="1" ht="13.5"/>
    <row r="15400" customFormat="1" ht="13.5"/>
    <row r="15401" customFormat="1" ht="13.5"/>
    <row r="15402" customFormat="1" ht="13.5"/>
    <row r="15403" customFormat="1" ht="13.5"/>
    <row r="15404" customFormat="1" ht="13.5"/>
    <row r="15405" customFormat="1" ht="13.5"/>
    <row r="15406" customFormat="1" ht="13.5"/>
    <row r="15407" customFormat="1" ht="13.5"/>
    <row r="15408" customFormat="1" ht="13.5"/>
    <row r="15409" customFormat="1" ht="13.5"/>
    <row r="15410" customFormat="1" ht="13.5"/>
    <row r="15411" customFormat="1" ht="13.5"/>
    <row r="15412" customFormat="1" ht="13.5"/>
    <row r="15413" customFormat="1" ht="13.5"/>
    <row r="15414" customFormat="1" ht="13.5"/>
    <row r="15415" customFormat="1" ht="13.5"/>
    <row r="15416" customFormat="1" ht="13.5"/>
    <row r="15417" customFormat="1" ht="13.5"/>
    <row r="15418" customFormat="1" ht="13.5"/>
    <row r="15419" customFormat="1" ht="13.5"/>
    <row r="15420" customFormat="1" ht="13.5"/>
    <row r="15421" customFormat="1" ht="13.5"/>
    <row r="15422" customFormat="1" ht="13.5"/>
    <row r="15423" customFormat="1" ht="13.5"/>
    <row r="15424" customFormat="1" ht="13.5"/>
    <row r="15425" customFormat="1" ht="13.5"/>
    <row r="15426" customFormat="1" ht="13.5"/>
    <row r="15427" customFormat="1" ht="13.5"/>
    <row r="15428" customFormat="1" ht="13.5"/>
    <row r="15429" customFormat="1" ht="13.5"/>
    <row r="15430" customFormat="1" ht="13.5"/>
    <row r="15431" customFormat="1" ht="13.5"/>
    <row r="15432" customFormat="1" ht="13.5"/>
    <row r="15433" customFormat="1" ht="13.5"/>
    <row r="15434" customFormat="1" ht="13.5"/>
    <row r="15435" customFormat="1" ht="13.5"/>
    <row r="15436" customFormat="1" ht="13.5"/>
    <row r="15437" customFormat="1" ht="13.5"/>
    <row r="15438" customFormat="1" ht="13.5"/>
    <row r="15439" customFormat="1" ht="13.5"/>
    <row r="15440" customFormat="1" ht="13.5"/>
    <row r="15441" customFormat="1" ht="13.5"/>
    <row r="15442" customFormat="1" ht="13.5"/>
    <row r="15443" customFormat="1" ht="13.5"/>
    <row r="15444" customFormat="1" ht="13.5"/>
    <row r="15445" customFormat="1" ht="13.5"/>
    <row r="15446" customFormat="1" ht="13.5"/>
    <row r="15447" customFormat="1" ht="13.5"/>
    <row r="15448" customFormat="1" ht="13.5"/>
    <row r="15449" customFormat="1" ht="13.5"/>
    <row r="15450" customFormat="1" ht="13.5"/>
    <row r="15451" customFormat="1" ht="13.5"/>
    <row r="15452" customFormat="1" ht="13.5"/>
    <row r="15453" customFormat="1" ht="13.5"/>
    <row r="15454" customFormat="1" ht="13.5"/>
    <row r="15455" customFormat="1" ht="13.5"/>
    <row r="15456" customFormat="1" ht="13.5"/>
    <row r="15457" customFormat="1" ht="13.5"/>
    <row r="15458" customFormat="1" ht="13.5"/>
    <row r="15459" customFormat="1" ht="13.5"/>
    <row r="15460" customFormat="1" ht="13.5"/>
    <row r="15461" customFormat="1" ht="13.5"/>
    <row r="15462" customFormat="1" ht="13.5"/>
    <row r="15463" customFormat="1" ht="13.5"/>
    <row r="15464" customFormat="1" ht="13.5"/>
    <row r="15465" customFormat="1" ht="13.5"/>
    <row r="15466" customFormat="1" ht="13.5"/>
    <row r="15467" customFormat="1" ht="13.5"/>
    <row r="15468" customFormat="1" ht="13.5"/>
    <row r="15469" customFormat="1" ht="13.5"/>
    <row r="15470" customFormat="1" ht="13.5"/>
    <row r="15471" customFormat="1" ht="13.5"/>
    <row r="15472" customFormat="1" ht="13.5"/>
    <row r="15473" customFormat="1" ht="13.5"/>
    <row r="15474" customFormat="1" ht="13.5"/>
    <row r="15475" customFormat="1" ht="13.5"/>
    <row r="15476" customFormat="1" ht="13.5"/>
    <row r="15477" customFormat="1" ht="13.5"/>
    <row r="15478" customFormat="1" ht="13.5"/>
    <row r="15479" customFormat="1" ht="13.5"/>
    <row r="15480" customFormat="1" ht="13.5"/>
    <row r="15481" customFormat="1" ht="13.5"/>
    <row r="15482" customFormat="1" ht="13.5"/>
    <row r="15483" customFormat="1" ht="13.5"/>
    <row r="15484" customFormat="1" ht="13.5"/>
    <row r="15485" customFormat="1" ht="13.5"/>
    <row r="15486" customFormat="1" ht="13.5"/>
    <row r="15487" customFormat="1" ht="13.5"/>
    <row r="15488" customFormat="1" ht="13.5"/>
    <row r="15489" customFormat="1" ht="13.5"/>
    <row r="15490" customFormat="1" ht="13.5"/>
    <row r="15491" customFormat="1" ht="13.5"/>
    <row r="15492" customFormat="1" ht="13.5"/>
    <row r="15493" customFormat="1" ht="13.5"/>
    <row r="15494" customFormat="1" ht="13.5"/>
    <row r="15495" customFormat="1" ht="13.5"/>
    <row r="15496" customFormat="1" ht="13.5"/>
    <row r="15497" customFormat="1" ht="13.5"/>
    <row r="15498" customFormat="1" ht="13.5"/>
    <row r="15499" customFormat="1" ht="13.5"/>
    <row r="15500" customFormat="1" ht="13.5"/>
    <row r="15501" customFormat="1" ht="13.5"/>
    <row r="15502" customFormat="1" ht="13.5"/>
    <row r="15503" customFormat="1" ht="13.5"/>
    <row r="15504" customFormat="1" ht="13.5"/>
    <row r="15505" customFormat="1" ht="13.5"/>
    <row r="15506" customFormat="1" ht="13.5"/>
    <row r="15507" customFormat="1" ht="13.5"/>
    <row r="15508" customFormat="1" ht="13.5"/>
    <row r="15509" customFormat="1" ht="13.5"/>
    <row r="15510" customFormat="1" ht="13.5"/>
    <row r="15511" customFormat="1" ht="13.5"/>
    <row r="15512" customFormat="1" ht="13.5"/>
    <row r="15513" customFormat="1" ht="13.5"/>
    <row r="15514" customFormat="1" ht="13.5"/>
    <row r="15515" customFormat="1" ht="13.5"/>
    <row r="15516" customFormat="1" ht="13.5"/>
    <row r="15517" customFormat="1" ht="13.5"/>
    <row r="15518" customFormat="1" ht="13.5"/>
    <row r="15519" customFormat="1" ht="13.5"/>
    <row r="15520" customFormat="1" ht="13.5"/>
    <row r="15521" customFormat="1" ht="13.5"/>
    <row r="15522" customFormat="1" ht="13.5"/>
    <row r="15523" customFormat="1" ht="13.5"/>
    <row r="15524" customFormat="1" ht="13.5"/>
    <row r="15525" customFormat="1" ht="13.5"/>
    <row r="15526" customFormat="1" ht="13.5"/>
    <row r="15527" customFormat="1" ht="13.5"/>
    <row r="15528" customFormat="1" ht="13.5"/>
    <row r="15529" customFormat="1" ht="13.5"/>
    <row r="15530" customFormat="1" ht="13.5"/>
    <row r="15531" customFormat="1" ht="13.5"/>
    <row r="15532" customFormat="1" ht="13.5"/>
    <row r="15533" customFormat="1" ht="13.5"/>
    <row r="15534" customFormat="1" ht="13.5"/>
    <row r="15535" customFormat="1" ht="13.5"/>
    <row r="15536" customFormat="1" ht="13.5"/>
    <row r="15537" customFormat="1" ht="13.5"/>
    <row r="15538" customFormat="1" ht="13.5"/>
    <row r="15539" customFormat="1" ht="13.5"/>
    <row r="15540" customFormat="1" ht="13.5"/>
    <row r="15541" customFormat="1" ht="13.5"/>
    <row r="15542" customFormat="1" ht="13.5"/>
    <row r="15543" customFormat="1" ht="13.5"/>
    <row r="15544" customFormat="1" ht="13.5"/>
    <row r="15545" customFormat="1" ht="13.5"/>
    <row r="15546" customFormat="1" ht="13.5"/>
    <row r="15547" customFormat="1" ht="13.5"/>
    <row r="15548" customFormat="1" ht="13.5"/>
    <row r="15549" customFormat="1" ht="13.5"/>
    <row r="15550" customFormat="1" ht="13.5"/>
    <row r="15551" customFormat="1" ht="13.5"/>
    <row r="15552" customFormat="1" ht="13.5"/>
    <row r="15553" customFormat="1" ht="13.5"/>
    <row r="15554" customFormat="1" ht="13.5"/>
    <row r="15555" customFormat="1" ht="13.5"/>
    <row r="15556" customFormat="1" ht="13.5"/>
    <row r="15557" customFormat="1" ht="13.5"/>
    <row r="15558" customFormat="1" ht="13.5"/>
    <row r="15559" customFormat="1" ht="13.5"/>
    <row r="15560" customFormat="1" ht="13.5"/>
    <row r="15561" customFormat="1" ht="13.5"/>
    <row r="15562" customFormat="1" ht="13.5"/>
    <row r="15563" customFormat="1" ht="13.5"/>
    <row r="15564" customFormat="1" ht="13.5"/>
    <row r="15565" customFormat="1" ht="13.5"/>
    <row r="15566" customFormat="1" ht="13.5"/>
    <row r="15567" customFormat="1" ht="13.5"/>
    <row r="15568" customFormat="1" ht="13.5"/>
    <row r="15569" customFormat="1" ht="13.5"/>
    <row r="15570" customFormat="1" ht="13.5"/>
    <row r="15571" customFormat="1" ht="13.5"/>
    <row r="15572" customFormat="1" ht="13.5"/>
    <row r="15573" customFormat="1" ht="13.5"/>
    <row r="15574" customFormat="1" ht="13.5"/>
    <row r="15575" customFormat="1" ht="13.5"/>
    <row r="15576" customFormat="1" ht="13.5"/>
    <row r="15577" customFormat="1" ht="13.5"/>
    <row r="15578" customFormat="1" ht="13.5"/>
    <row r="15579" customFormat="1" ht="13.5"/>
    <row r="15580" customFormat="1" ht="13.5"/>
    <row r="15581" customFormat="1" ht="13.5"/>
    <row r="15582" customFormat="1" ht="13.5"/>
    <row r="15583" customFormat="1" ht="13.5"/>
    <row r="15584" customFormat="1" ht="13.5"/>
    <row r="15585" customFormat="1" ht="13.5"/>
    <row r="15586" customFormat="1" ht="13.5"/>
    <row r="15587" customFormat="1" ht="13.5"/>
    <row r="15588" customFormat="1" ht="13.5"/>
    <row r="15589" customFormat="1" ht="13.5"/>
    <row r="15590" customFormat="1" ht="13.5"/>
    <row r="15591" customFormat="1" ht="13.5"/>
    <row r="15592" customFormat="1" ht="13.5"/>
    <row r="15593" customFormat="1" ht="13.5"/>
    <row r="15594" customFormat="1" ht="13.5"/>
    <row r="15595" customFormat="1" ht="13.5"/>
    <row r="15596" customFormat="1" ht="13.5"/>
    <row r="15597" customFormat="1" ht="13.5"/>
    <row r="15598" customFormat="1" ht="13.5"/>
    <row r="15599" customFormat="1" ht="13.5"/>
    <row r="15600" customFormat="1" ht="13.5"/>
    <row r="15601" customFormat="1" ht="13.5"/>
    <row r="15602" customFormat="1" ht="13.5"/>
    <row r="15603" customFormat="1" ht="13.5"/>
    <row r="15604" customFormat="1" ht="13.5"/>
    <row r="15605" customFormat="1" ht="13.5"/>
    <row r="15606" customFormat="1" ht="13.5"/>
    <row r="15607" customFormat="1" ht="13.5"/>
    <row r="15608" customFormat="1" ht="13.5"/>
    <row r="15609" customFormat="1" ht="13.5"/>
    <row r="15610" customFormat="1" ht="13.5"/>
    <row r="15611" customFormat="1" ht="13.5"/>
    <row r="15612" customFormat="1" ht="13.5"/>
    <row r="15613" customFormat="1" ht="13.5"/>
    <row r="15614" customFormat="1" ht="13.5"/>
    <row r="15615" customFormat="1" ht="13.5"/>
    <row r="15616" customFormat="1" ht="13.5"/>
    <row r="15617" customFormat="1" ht="13.5"/>
    <row r="15618" customFormat="1" ht="13.5"/>
    <row r="15619" customFormat="1" ht="13.5"/>
    <row r="15620" customFormat="1" ht="13.5"/>
    <row r="15621" customFormat="1" ht="13.5"/>
    <row r="15622" customFormat="1" ht="13.5"/>
    <row r="15623" customFormat="1" ht="13.5"/>
    <row r="15624" customFormat="1" ht="13.5"/>
    <row r="15625" customFormat="1" ht="13.5"/>
    <row r="15626" customFormat="1" ht="13.5"/>
    <row r="15627" customFormat="1" ht="13.5"/>
    <row r="15628" customFormat="1" ht="13.5"/>
    <row r="15629" customFormat="1" ht="13.5"/>
    <row r="15630" customFormat="1" ht="13.5"/>
    <row r="15631" customFormat="1" ht="13.5"/>
    <row r="15632" customFormat="1" ht="13.5"/>
    <row r="15633" customFormat="1" ht="13.5"/>
    <row r="15634" customFormat="1" ht="13.5"/>
    <row r="15635" customFormat="1" ht="13.5"/>
    <row r="15636" customFormat="1" ht="13.5"/>
    <row r="15637" customFormat="1" ht="13.5"/>
    <row r="15638" customFormat="1" ht="13.5"/>
    <row r="15639" customFormat="1" ht="13.5"/>
    <row r="15640" customFormat="1" ht="13.5"/>
    <row r="15641" customFormat="1" ht="13.5"/>
    <row r="15642" customFormat="1" ht="13.5"/>
    <row r="15643" customFormat="1" ht="13.5"/>
    <row r="15644" customFormat="1" ht="13.5"/>
    <row r="15645" customFormat="1" ht="13.5"/>
    <row r="15646" customFormat="1" ht="13.5"/>
    <row r="15647" customFormat="1" ht="13.5"/>
    <row r="15648" customFormat="1" ht="13.5"/>
    <row r="15649" customFormat="1" ht="13.5"/>
    <row r="15650" customFormat="1" ht="13.5"/>
    <row r="15651" customFormat="1" ht="13.5"/>
    <row r="15652" customFormat="1" ht="13.5"/>
    <row r="15653" customFormat="1" ht="13.5"/>
    <row r="15654" customFormat="1" ht="13.5"/>
    <row r="15655" customFormat="1" ht="13.5"/>
    <row r="15656" customFormat="1" ht="13.5"/>
    <row r="15657" customFormat="1" ht="13.5"/>
    <row r="15658" customFormat="1" ht="13.5"/>
    <row r="15659" customFormat="1" ht="13.5"/>
    <row r="15660" customFormat="1" ht="13.5"/>
    <row r="15661" customFormat="1" ht="13.5"/>
    <row r="15662" customFormat="1" ht="13.5"/>
    <row r="15663" customFormat="1" ht="13.5"/>
    <row r="15664" customFormat="1" ht="13.5"/>
    <row r="15665" customFormat="1" ht="13.5"/>
    <row r="15666" customFormat="1" ht="13.5"/>
    <row r="15667" customFormat="1" ht="13.5"/>
    <row r="15668" customFormat="1" ht="13.5"/>
    <row r="15669" customFormat="1" ht="13.5"/>
    <row r="15670" customFormat="1" ht="13.5"/>
    <row r="15671" customFormat="1" ht="13.5"/>
    <row r="15672" customFormat="1" ht="13.5"/>
    <row r="15673" customFormat="1" ht="13.5"/>
    <row r="15674" customFormat="1" ht="13.5"/>
    <row r="15675" customFormat="1" ht="13.5"/>
    <row r="15676" customFormat="1" ht="13.5"/>
    <row r="15677" customFormat="1" ht="13.5"/>
    <row r="15678" customFormat="1" ht="13.5"/>
    <row r="15679" customFormat="1" ht="13.5"/>
    <row r="15680" customFormat="1" ht="13.5"/>
    <row r="15681" customFormat="1" ht="13.5"/>
    <row r="15682" customFormat="1" ht="13.5"/>
    <row r="15683" customFormat="1" ht="13.5"/>
    <row r="15684" customFormat="1" ht="13.5"/>
    <row r="15685" customFormat="1" ht="13.5"/>
    <row r="15686" customFormat="1" ht="13.5"/>
    <row r="15687" customFormat="1" ht="13.5"/>
    <row r="15688" customFormat="1" ht="13.5"/>
    <row r="15689" customFormat="1" ht="13.5"/>
    <row r="15690" customFormat="1" ht="13.5"/>
    <row r="15691" customFormat="1" ht="13.5"/>
    <row r="15692" customFormat="1" ht="13.5"/>
    <row r="15693" customFormat="1" ht="13.5"/>
    <row r="15694" customFormat="1" ht="13.5"/>
    <row r="15695" customFormat="1" ht="13.5"/>
    <row r="15696" customFormat="1" ht="13.5"/>
    <row r="15697" customFormat="1" ht="13.5"/>
    <row r="15698" customFormat="1" ht="13.5"/>
    <row r="15699" customFormat="1" ht="13.5"/>
    <row r="15700" customFormat="1" ht="13.5"/>
    <row r="15701" customFormat="1" ht="13.5"/>
    <row r="15702" customFormat="1" ht="13.5"/>
    <row r="15703" customFormat="1" ht="13.5"/>
    <row r="15704" customFormat="1" ht="13.5"/>
    <row r="15705" customFormat="1" ht="13.5"/>
    <row r="15706" customFormat="1" ht="13.5"/>
    <row r="15707" customFormat="1" ht="13.5"/>
    <row r="15708" customFormat="1" ht="13.5"/>
    <row r="15709" customFormat="1" ht="13.5"/>
    <row r="15710" customFormat="1" ht="13.5"/>
    <row r="15711" customFormat="1" ht="13.5"/>
    <row r="15712" customFormat="1" ht="13.5"/>
    <row r="15713" customFormat="1" ht="13.5"/>
    <row r="15714" customFormat="1" ht="13.5"/>
    <row r="15715" customFormat="1" ht="13.5"/>
    <row r="15716" customFormat="1" ht="13.5"/>
    <row r="15717" customFormat="1" ht="13.5"/>
    <row r="15718" customFormat="1" ht="13.5"/>
    <row r="15719" customFormat="1" ht="13.5"/>
    <row r="15720" customFormat="1" ht="13.5"/>
    <row r="15721" customFormat="1" ht="13.5"/>
    <row r="15722" customFormat="1" ht="13.5"/>
    <row r="15723" customFormat="1" ht="13.5"/>
    <row r="15724" customFormat="1" ht="13.5"/>
    <row r="15725" customFormat="1" ht="13.5"/>
    <row r="15726" customFormat="1" ht="13.5"/>
    <row r="15727" customFormat="1" ht="13.5"/>
    <row r="15728" customFormat="1" ht="13.5"/>
    <row r="15729" customFormat="1" ht="13.5"/>
    <row r="15730" customFormat="1" ht="13.5"/>
    <row r="15731" customFormat="1" ht="13.5"/>
    <row r="15732" customFormat="1" ht="13.5"/>
    <row r="15733" customFormat="1" ht="13.5"/>
    <row r="15734" customFormat="1" ht="13.5"/>
    <row r="15735" customFormat="1" ht="13.5"/>
    <row r="15736" customFormat="1" ht="13.5"/>
    <row r="15737" customFormat="1" ht="13.5"/>
    <row r="15738" customFormat="1" ht="13.5"/>
    <row r="15739" customFormat="1" ht="13.5"/>
    <row r="15740" customFormat="1" ht="13.5"/>
    <row r="15741" customFormat="1" ht="13.5"/>
    <row r="15742" customFormat="1" ht="13.5"/>
    <row r="15743" customFormat="1" ht="13.5"/>
    <row r="15744" customFormat="1" ht="13.5"/>
    <row r="15745" customFormat="1" ht="13.5"/>
    <row r="15746" customFormat="1" ht="13.5"/>
    <row r="15747" customFormat="1" ht="13.5"/>
    <row r="15748" customFormat="1" ht="13.5"/>
    <row r="15749" customFormat="1" ht="13.5"/>
    <row r="15750" customFormat="1" ht="13.5"/>
    <row r="15751" customFormat="1" ht="13.5"/>
    <row r="15752" customFormat="1" ht="13.5"/>
    <row r="15753" customFormat="1" ht="13.5"/>
    <row r="15754" customFormat="1" ht="13.5"/>
    <row r="15755" customFormat="1" ht="13.5"/>
    <row r="15756" customFormat="1" ht="13.5"/>
    <row r="15757" customFormat="1" ht="13.5"/>
    <row r="15758" customFormat="1" ht="13.5"/>
    <row r="15759" customFormat="1" ht="13.5"/>
    <row r="15760" customFormat="1" ht="13.5"/>
    <row r="15761" customFormat="1" ht="13.5"/>
    <row r="15762" customFormat="1" ht="13.5"/>
    <row r="15763" customFormat="1" ht="13.5"/>
    <row r="15764" customFormat="1" ht="13.5"/>
    <row r="15765" customFormat="1" ht="13.5"/>
    <row r="15766" customFormat="1" ht="13.5"/>
    <row r="15767" customFormat="1" ht="13.5"/>
    <row r="15768" customFormat="1" ht="13.5"/>
    <row r="15769" customFormat="1" ht="13.5"/>
    <row r="15770" customFormat="1" ht="13.5"/>
    <row r="15771" customFormat="1" ht="13.5"/>
    <row r="15772" customFormat="1" ht="13.5"/>
    <row r="15773" customFormat="1" ht="13.5"/>
    <row r="15774" customFormat="1" ht="13.5"/>
    <row r="15775" customFormat="1" ht="13.5"/>
    <row r="15776" customFormat="1" ht="13.5"/>
    <row r="15777" customFormat="1" ht="13.5"/>
    <row r="15778" customFormat="1" ht="13.5"/>
    <row r="15779" customFormat="1" ht="13.5"/>
    <row r="15780" customFormat="1" ht="13.5"/>
    <row r="15781" customFormat="1" ht="13.5"/>
    <row r="15782" customFormat="1" ht="13.5"/>
    <row r="15783" customFormat="1" ht="13.5"/>
    <row r="15784" customFormat="1" ht="13.5"/>
    <row r="15785" customFormat="1" ht="13.5"/>
    <row r="15786" customFormat="1" ht="13.5"/>
    <row r="15787" customFormat="1" ht="13.5"/>
    <row r="15788" customFormat="1" ht="13.5"/>
    <row r="15789" customFormat="1" ht="13.5"/>
    <row r="15790" customFormat="1" ht="13.5"/>
    <row r="15791" customFormat="1" ht="13.5"/>
    <row r="15792" customFormat="1" ht="13.5"/>
    <row r="15793" customFormat="1" ht="13.5"/>
    <row r="15794" customFormat="1" ht="13.5"/>
    <row r="15795" customFormat="1" ht="13.5"/>
    <row r="15796" customFormat="1" ht="13.5"/>
    <row r="15797" customFormat="1" ht="13.5"/>
    <row r="15798" customFormat="1" ht="13.5"/>
    <row r="15799" customFormat="1" ht="13.5"/>
    <row r="15800" customFormat="1" ht="13.5"/>
    <row r="15801" customFormat="1" ht="13.5"/>
    <row r="15802" customFormat="1" ht="13.5"/>
    <row r="15803" customFormat="1" ht="13.5"/>
    <row r="15804" customFormat="1" ht="13.5"/>
    <row r="15805" customFormat="1" ht="13.5"/>
    <row r="15806" customFormat="1" ht="13.5"/>
    <row r="15807" customFormat="1" ht="13.5"/>
    <row r="15808" customFormat="1" ht="13.5"/>
    <row r="15809" customFormat="1" ht="13.5"/>
    <row r="15810" customFormat="1" ht="13.5"/>
    <row r="15811" customFormat="1" ht="13.5"/>
    <row r="15812" customFormat="1" ht="13.5"/>
    <row r="15813" customFormat="1" ht="13.5"/>
    <row r="15814" customFormat="1" ht="13.5"/>
    <row r="15815" customFormat="1" ht="13.5"/>
    <row r="15816" customFormat="1" ht="13.5"/>
    <row r="15817" customFormat="1" ht="13.5"/>
    <row r="15818" customFormat="1" ht="13.5"/>
    <row r="15819" customFormat="1" ht="13.5"/>
    <row r="15820" customFormat="1" ht="13.5"/>
    <row r="15821" customFormat="1" ht="13.5"/>
    <row r="15822" customFormat="1" ht="13.5"/>
    <row r="15823" customFormat="1" ht="13.5"/>
    <row r="15824" customFormat="1" ht="13.5"/>
    <row r="15825" customFormat="1" ht="13.5"/>
    <row r="15826" customFormat="1" ht="13.5"/>
    <row r="15827" customFormat="1" ht="13.5"/>
    <row r="15828" customFormat="1" ht="13.5"/>
    <row r="15829" customFormat="1" ht="13.5"/>
    <row r="15830" customFormat="1" ht="13.5"/>
    <row r="15831" customFormat="1" ht="13.5"/>
    <row r="15832" customFormat="1" ht="13.5"/>
    <row r="15833" customFormat="1" ht="13.5"/>
    <row r="15834" customFormat="1" ht="13.5"/>
    <row r="15835" customFormat="1" ht="13.5"/>
    <row r="15836" customFormat="1" ht="13.5"/>
    <row r="15837" customFormat="1" ht="13.5"/>
    <row r="15838" customFormat="1" ht="13.5"/>
    <row r="15839" customFormat="1" ht="13.5"/>
    <row r="15840" customFormat="1" ht="13.5"/>
    <row r="15841" customFormat="1" ht="13.5"/>
    <row r="15842" customFormat="1" ht="13.5"/>
    <row r="15843" customFormat="1" ht="13.5"/>
    <row r="15844" customFormat="1" ht="13.5"/>
    <row r="15845" customFormat="1" ht="13.5"/>
    <row r="15846" customFormat="1" ht="13.5"/>
    <row r="15847" customFormat="1" ht="13.5"/>
    <row r="15848" customFormat="1" ht="13.5"/>
    <row r="15849" customFormat="1" ht="13.5"/>
    <row r="15850" customFormat="1" ht="13.5"/>
    <row r="15851" customFormat="1" ht="13.5"/>
    <row r="15852" customFormat="1" ht="13.5"/>
    <row r="15853" customFormat="1" ht="13.5"/>
    <row r="15854" customFormat="1" ht="13.5"/>
    <row r="15855" customFormat="1" ht="13.5"/>
    <row r="15856" customFormat="1" ht="13.5"/>
    <row r="15857" customFormat="1" ht="13.5"/>
    <row r="15858" customFormat="1" ht="13.5"/>
    <row r="15859" customFormat="1" ht="13.5"/>
    <row r="15860" customFormat="1" ht="13.5"/>
    <row r="15861" customFormat="1" ht="13.5"/>
    <row r="15862" customFormat="1" ht="13.5"/>
    <row r="15863" customFormat="1" ht="13.5"/>
    <row r="15864" customFormat="1" ht="13.5"/>
    <row r="15865" customFormat="1" ht="13.5"/>
    <row r="15866" customFormat="1" ht="13.5"/>
    <row r="15867" customFormat="1" ht="13.5"/>
    <row r="15868" customFormat="1" ht="13.5"/>
    <row r="15869" customFormat="1" ht="13.5"/>
    <row r="15870" customFormat="1" ht="13.5"/>
    <row r="15871" customFormat="1" ht="13.5"/>
    <row r="15872" customFormat="1" ht="13.5"/>
    <row r="15873" customFormat="1" ht="13.5"/>
    <row r="15874" customFormat="1" ht="13.5"/>
    <row r="15875" customFormat="1" ht="13.5"/>
    <row r="15876" customFormat="1" ht="13.5"/>
    <row r="15877" customFormat="1" ht="13.5"/>
    <row r="15878" customFormat="1" ht="13.5"/>
    <row r="15879" customFormat="1" ht="13.5"/>
    <row r="15880" customFormat="1" ht="13.5"/>
    <row r="15881" customFormat="1" ht="13.5"/>
    <row r="15882" customFormat="1" ht="13.5"/>
    <row r="15883" customFormat="1" ht="13.5"/>
    <row r="15884" customFormat="1" ht="13.5"/>
    <row r="15885" customFormat="1" ht="13.5"/>
    <row r="15886" customFormat="1" ht="13.5"/>
    <row r="15887" customFormat="1" ht="13.5"/>
    <row r="15888" customFormat="1" ht="13.5"/>
    <row r="15889" customFormat="1" ht="13.5"/>
    <row r="15890" customFormat="1" ht="13.5"/>
    <row r="15891" customFormat="1" ht="13.5"/>
    <row r="15892" customFormat="1" ht="13.5"/>
    <row r="15893" customFormat="1" ht="13.5"/>
    <row r="15894" customFormat="1" ht="13.5"/>
    <row r="15895" customFormat="1" ht="13.5"/>
    <row r="15896" customFormat="1" ht="13.5"/>
    <row r="15897" customFormat="1" ht="13.5"/>
    <row r="15898" customFormat="1" ht="13.5"/>
    <row r="15899" customFormat="1" ht="13.5"/>
    <row r="15900" customFormat="1" ht="13.5"/>
    <row r="15901" customFormat="1" ht="13.5"/>
    <row r="15902" customFormat="1" ht="13.5"/>
    <row r="15903" customFormat="1" ht="13.5"/>
    <row r="15904" customFormat="1" ht="13.5"/>
    <row r="15905" customFormat="1" ht="13.5"/>
    <row r="15906" customFormat="1" ht="13.5"/>
    <row r="15907" customFormat="1" ht="13.5"/>
    <row r="15908" customFormat="1" ht="13.5"/>
    <row r="15909" customFormat="1" ht="13.5"/>
    <row r="15910" customFormat="1" ht="13.5"/>
    <row r="15911" customFormat="1" ht="13.5"/>
    <row r="15912" customFormat="1" ht="13.5"/>
    <row r="15913" customFormat="1" ht="13.5"/>
    <row r="15914" customFormat="1" ht="13.5"/>
    <row r="15915" customFormat="1" ht="13.5"/>
    <row r="15916" customFormat="1" ht="13.5"/>
    <row r="15917" customFormat="1" ht="13.5"/>
    <row r="15918" customFormat="1" ht="13.5"/>
    <row r="15919" customFormat="1" ht="13.5"/>
    <row r="15920" customFormat="1" ht="13.5"/>
    <row r="15921" customFormat="1" ht="13.5"/>
    <row r="15922" customFormat="1" ht="13.5"/>
    <row r="15923" customFormat="1" ht="13.5"/>
    <row r="15924" customFormat="1" ht="13.5"/>
    <row r="15925" customFormat="1" ht="13.5"/>
    <row r="15926" customFormat="1" ht="13.5"/>
    <row r="15927" customFormat="1" ht="13.5"/>
    <row r="15928" customFormat="1" ht="13.5"/>
    <row r="15929" customFormat="1" ht="13.5"/>
    <row r="15930" customFormat="1" ht="13.5"/>
    <row r="15931" customFormat="1" ht="13.5"/>
    <row r="15932" customFormat="1" ht="13.5"/>
    <row r="15933" customFormat="1" ht="13.5"/>
    <row r="15934" customFormat="1" ht="13.5"/>
    <row r="15935" customFormat="1" ht="13.5"/>
    <row r="15936" customFormat="1" ht="13.5"/>
    <row r="15937" customFormat="1" ht="13.5"/>
    <row r="15938" customFormat="1" ht="13.5"/>
    <row r="15939" customFormat="1" ht="13.5"/>
    <row r="15940" customFormat="1" ht="13.5"/>
    <row r="15941" customFormat="1" ht="13.5"/>
    <row r="15942" customFormat="1" ht="13.5"/>
    <row r="15943" customFormat="1" ht="13.5"/>
    <row r="15944" customFormat="1" ht="13.5"/>
    <row r="15945" customFormat="1" ht="13.5"/>
    <row r="15946" customFormat="1" ht="13.5"/>
    <row r="15947" customFormat="1" ht="13.5"/>
    <row r="15948" customFormat="1" ht="13.5"/>
    <row r="15949" customFormat="1" ht="13.5"/>
    <row r="15950" customFormat="1" ht="13.5"/>
    <row r="15951" customFormat="1" ht="13.5"/>
    <row r="15952" customFormat="1" ht="13.5"/>
    <row r="15953" customFormat="1" ht="13.5"/>
    <row r="15954" customFormat="1" ht="13.5"/>
    <row r="15955" customFormat="1" ht="13.5"/>
    <row r="15956" customFormat="1" ht="13.5"/>
    <row r="15957" customFormat="1" ht="13.5"/>
    <row r="15958" customFormat="1" ht="13.5"/>
    <row r="15959" customFormat="1" ht="13.5"/>
    <row r="15960" customFormat="1" ht="13.5"/>
    <row r="15961" customFormat="1" ht="13.5"/>
    <row r="15962" customFormat="1" ht="13.5"/>
    <row r="15963" customFormat="1" ht="13.5"/>
    <row r="15964" customFormat="1" ht="13.5"/>
    <row r="15965" customFormat="1" ht="13.5"/>
    <row r="15966" customFormat="1" ht="13.5"/>
    <row r="15967" customFormat="1" ht="13.5"/>
    <row r="15968" customFormat="1" ht="13.5"/>
    <row r="15969" customFormat="1" ht="13.5"/>
    <row r="15970" customFormat="1" ht="13.5"/>
    <row r="15971" customFormat="1" ht="13.5"/>
    <row r="15972" customFormat="1" ht="13.5"/>
    <row r="15973" customFormat="1" ht="13.5"/>
    <row r="15974" customFormat="1" ht="13.5"/>
    <row r="15975" customFormat="1" ht="13.5"/>
    <row r="15976" customFormat="1" ht="13.5"/>
    <row r="15977" customFormat="1" ht="13.5"/>
    <row r="15978" customFormat="1" ht="13.5"/>
    <row r="15979" customFormat="1" ht="13.5"/>
    <row r="15980" customFormat="1" ht="13.5"/>
    <row r="15981" customFormat="1" ht="13.5"/>
    <row r="15982" customFormat="1" ht="13.5"/>
    <row r="15983" customFormat="1" ht="13.5"/>
    <row r="15984" customFormat="1" ht="13.5"/>
    <row r="15985" customFormat="1" ht="13.5"/>
    <row r="15986" customFormat="1" ht="13.5"/>
    <row r="15987" customFormat="1" ht="13.5"/>
    <row r="15988" customFormat="1" ht="13.5"/>
    <row r="15989" customFormat="1" ht="13.5"/>
    <row r="15990" customFormat="1" ht="13.5"/>
    <row r="15991" customFormat="1" ht="13.5"/>
    <row r="15992" customFormat="1" ht="13.5"/>
    <row r="15993" customFormat="1" ht="13.5"/>
    <row r="15994" customFormat="1" ht="13.5"/>
    <row r="15995" customFormat="1" ht="13.5"/>
    <row r="15996" customFormat="1" ht="13.5"/>
    <row r="15997" customFormat="1" ht="13.5"/>
    <row r="15998" customFormat="1" ht="13.5"/>
    <row r="15999" customFormat="1" ht="13.5"/>
    <row r="16000" customFormat="1" ht="13.5"/>
    <row r="16001" customFormat="1" ht="13.5"/>
    <row r="16002" customFormat="1" ht="13.5"/>
    <row r="16003" customFormat="1" ht="13.5"/>
    <row r="16004" customFormat="1" ht="13.5"/>
    <row r="16005" customFormat="1" ht="13.5"/>
    <row r="16006" customFormat="1" ht="13.5"/>
    <row r="16007" customFormat="1" ht="13.5"/>
    <row r="16008" customFormat="1" ht="13.5"/>
    <row r="16009" customFormat="1" ht="13.5"/>
    <row r="16010" customFormat="1" ht="13.5"/>
    <row r="16011" customFormat="1" ht="13.5"/>
    <row r="16012" customFormat="1" ht="13.5"/>
    <row r="16013" customFormat="1" ht="13.5"/>
    <row r="16014" customFormat="1" ht="13.5"/>
    <row r="16015" customFormat="1" ht="13.5"/>
    <row r="16016" customFormat="1" ht="13.5"/>
    <row r="16017" customFormat="1" ht="13.5"/>
    <row r="16018" customFormat="1" ht="13.5"/>
    <row r="16019" customFormat="1" ht="13.5"/>
    <row r="16020" customFormat="1" ht="13.5"/>
    <row r="16021" customFormat="1" ht="13.5"/>
    <row r="16022" customFormat="1" ht="13.5"/>
    <row r="16023" customFormat="1" ht="13.5"/>
    <row r="16024" customFormat="1" ht="13.5"/>
    <row r="16025" customFormat="1" ht="13.5"/>
    <row r="16026" customFormat="1" ht="13.5"/>
    <row r="16027" customFormat="1" ht="13.5"/>
    <row r="16028" customFormat="1" ht="13.5"/>
    <row r="16029" customFormat="1" ht="13.5"/>
    <row r="16030" customFormat="1" ht="13.5"/>
    <row r="16031" customFormat="1" ht="13.5"/>
    <row r="16032" customFormat="1" ht="13.5"/>
    <row r="16033" customFormat="1" ht="13.5"/>
    <row r="16034" customFormat="1" ht="13.5"/>
    <row r="16035" customFormat="1" ht="13.5"/>
    <row r="16036" customFormat="1" ht="13.5"/>
    <row r="16037" customFormat="1" ht="13.5"/>
    <row r="16038" customFormat="1" ht="13.5"/>
    <row r="16039" customFormat="1" ht="13.5"/>
    <row r="16040" customFormat="1" ht="13.5"/>
    <row r="16041" customFormat="1" ht="13.5"/>
    <row r="16042" customFormat="1" ht="13.5"/>
    <row r="16043" customFormat="1" ht="13.5"/>
    <row r="16044" customFormat="1" ht="13.5"/>
    <row r="16045" customFormat="1" ht="13.5"/>
    <row r="16046" customFormat="1" ht="13.5"/>
    <row r="16047" customFormat="1" ht="13.5"/>
    <row r="16048" customFormat="1" ht="13.5"/>
    <row r="16049" customFormat="1" ht="13.5"/>
    <row r="16050" customFormat="1" ht="13.5"/>
    <row r="16051" customFormat="1" ht="13.5"/>
    <row r="16052" customFormat="1" ht="13.5"/>
    <row r="16053" customFormat="1" ht="13.5"/>
    <row r="16054" customFormat="1" ht="13.5"/>
    <row r="16055" customFormat="1" ht="13.5"/>
    <row r="16056" customFormat="1" ht="13.5"/>
    <row r="16057" customFormat="1" ht="13.5"/>
    <row r="16058" customFormat="1" ht="13.5"/>
    <row r="16059" customFormat="1" ht="13.5"/>
    <row r="16060" customFormat="1" ht="13.5"/>
    <row r="16061" customFormat="1" ht="13.5"/>
    <row r="16062" customFormat="1" ht="13.5"/>
    <row r="16063" customFormat="1" ht="13.5"/>
    <row r="16064" customFormat="1" ht="13.5"/>
    <row r="16065" customFormat="1" ht="13.5"/>
    <row r="16066" customFormat="1" ht="13.5"/>
    <row r="16067" customFormat="1" ht="13.5"/>
    <row r="16068" customFormat="1" ht="13.5"/>
    <row r="16069" customFormat="1" ht="13.5"/>
    <row r="16070" customFormat="1" ht="13.5"/>
    <row r="16071" customFormat="1" ht="13.5"/>
    <row r="16072" customFormat="1" ht="13.5"/>
    <row r="16073" customFormat="1" ht="13.5"/>
    <row r="16074" customFormat="1" ht="13.5"/>
    <row r="16075" customFormat="1" ht="13.5"/>
    <row r="16076" customFormat="1" ht="13.5"/>
    <row r="16077" customFormat="1" ht="13.5"/>
    <row r="16078" customFormat="1" ht="13.5"/>
    <row r="16079" customFormat="1" ht="13.5"/>
    <row r="16080" customFormat="1" ht="13.5"/>
    <row r="16081" customFormat="1" ht="13.5"/>
    <row r="16082" customFormat="1" ht="13.5"/>
    <row r="16083" customFormat="1" ht="13.5"/>
    <row r="16084" customFormat="1" ht="13.5"/>
    <row r="16085" customFormat="1" ht="13.5"/>
    <row r="16086" customFormat="1" ht="13.5"/>
    <row r="16087" customFormat="1" ht="13.5"/>
    <row r="16088" customFormat="1" ht="13.5"/>
    <row r="16089" customFormat="1" ht="13.5"/>
    <row r="16090" customFormat="1" ht="13.5"/>
    <row r="16091" customFormat="1" ht="13.5"/>
    <row r="16092" customFormat="1" ht="13.5"/>
    <row r="16093" customFormat="1" ht="13.5"/>
    <row r="16094" customFormat="1" ht="13.5"/>
    <row r="16095" customFormat="1" ht="13.5"/>
    <row r="16096" customFormat="1" ht="13.5"/>
    <row r="16097" customFormat="1" ht="13.5"/>
    <row r="16098" customFormat="1" ht="13.5"/>
    <row r="16099" customFormat="1" ht="13.5"/>
    <row r="16100" customFormat="1" ht="13.5"/>
    <row r="16101" customFormat="1" ht="13.5"/>
    <row r="16102" customFormat="1" ht="13.5"/>
    <row r="16103" customFormat="1" ht="13.5"/>
    <row r="16104" customFormat="1" ht="13.5"/>
    <row r="16105" customFormat="1" ht="13.5"/>
    <row r="16106" customFormat="1" ht="13.5"/>
    <row r="16107" customFormat="1" ht="13.5"/>
    <row r="16108" customFormat="1" ht="13.5"/>
    <row r="16109" customFormat="1" ht="13.5"/>
    <row r="16110" customFormat="1" ht="13.5"/>
    <row r="16111" customFormat="1" ht="13.5"/>
    <row r="16112" customFormat="1" ht="13.5"/>
    <row r="16113" customFormat="1" ht="13.5"/>
    <row r="16114" customFormat="1" ht="13.5"/>
    <row r="16115" customFormat="1" ht="13.5"/>
    <row r="16116" customFormat="1" ht="13.5"/>
    <row r="16117" customFormat="1" ht="13.5"/>
    <row r="16118" customFormat="1" ht="13.5"/>
    <row r="16119" customFormat="1" ht="13.5"/>
    <row r="16120" customFormat="1" ht="13.5"/>
    <row r="16121" customFormat="1" ht="13.5"/>
    <row r="16122" customFormat="1" ht="13.5"/>
    <row r="16123" customFormat="1" ht="13.5"/>
    <row r="16124" customFormat="1" ht="13.5"/>
    <row r="16125" customFormat="1" ht="13.5"/>
    <row r="16126" customFormat="1" ht="13.5"/>
    <row r="16127" customFormat="1" ht="13.5"/>
    <row r="16128" customFormat="1" ht="13.5"/>
    <row r="16129" customFormat="1" ht="13.5"/>
    <row r="16130" customFormat="1" ht="13.5"/>
    <row r="16131" customFormat="1" ht="13.5"/>
    <row r="16132" customFormat="1" ht="13.5"/>
    <row r="16133" customFormat="1" ht="13.5"/>
    <row r="16134" customFormat="1" ht="13.5"/>
    <row r="16135" customFormat="1" ht="13.5"/>
    <row r="16136" customFormat="1" ht="13.5"/>
    <row r="16137" customFormat="1" ht="13.5"/>
    <row r="16138" customFormat="1" ht="13.5"/>
    <row r="16139" customFormat="1" ht="13.5"/>
    <row r="16140" customFormat="1" ht="13.5"/>
    <row r="16141" customFormat="1" ht="13.5"/>
    <row r="16142" customFormat="1" ht="13.5"/>
    <row r="16143" customFormat="1" ht="13.5"/>
    <row r="16144" customFormat="1" ht="13.5"/>
    <row r="16145" customFormat="1" ht="13.5"/>
    <row r="16146" customFormat="1" ht="13.5"/>
    <row r="16147" customFormat="1" ht="13.5"/>
    <row r="16148" customFormat="1" ht="13.5"/>
    <row r="16149" customFormat="1" ht="13.5"/>
    <row r="16150" customFormat="1" ht="13.5"/>
    <row r="16151" customFormat="1" ht="13.5"/>
    <row r="16152" customFormat="1" ht="13.5"/>
    <row r="16153" customFormat="1" ht="13.5"/>
    <row r="16154" customFormat="1" ht="13.5"/>
    <row r="16155" customFormat="1" ht="13.5"/>
    <row r="16156" customFormat="1" ht="13.5"/>
    <row r="16157" customFormat="1" ht="13.5"/>
    <row r="16158" customFormat="1" ht="13.5"/>
    <row r="16159" customFormat="1" ht="13.5"/>
    <row r="16160" customFormat="1" ht="13.5"/>
    <row r="16161" customFormat="1" ht="13.5"/>
    <row r="16162" customFormat="1" ht="13.5"/>
    <row r="16163" customFormat="1" ht="13.5"/>
    <row r="16164" customFormat="1" ht="13.5"/>
    <row r="16165" customFormat="1" ht="13.5"/>
    <row r="16166" customFormat="1" ht="13.5"/>
    <row r="16167" customFormat="1" ht="13.5"/>
    <row r="16168" customFormat="1" ht="13.5"/>
    <row r="16169" customFormat="1" ht="13.5"/>
    <row r="16170" customFormat="1" ht="13.5"/>
    <row r="16171" customFormat="1" ht="13.5"/>
    <row r="16172" customFormat="1" ht="13.5"/>
    <row r="16173" customFormat="1" ht="13.5"/>
    <row r="16174" customFormat="1" ht="13.5"/>
    <row r="16175" customFormat="1" ht="13.5"/>
    <row r="16176" customFormat="1" ht="13.5"/>
    <row r="16177" customFormat="1" ht="13.5"/>
    <row r="16178" customFormat="1" ht="13.5"/>
    <row r="16179" customFormat="1" ht="13.5"/>
    <row r="16180" customFormat="1" ht="13.5"/>
    <row r="16181" customFormat="1" ht="13.5"/>
    <row r="16182" customFormat="1" ht="13.5"/>
    <row r="16183" customFormat="1" ht="13.5"/>
    <row r="16184" customFormat="1" ht="13.5"/>
    <row r="16185" customFormat="1" ht="13.5"/>
    <row r="16186" customFormat="1" ht="13.5"/>
    <row r="16187" customFormat="1" ht="13.5"/>
    <row r="16188" customFormat="1" ht="13.5"/>
    <row r="16189" customFormat="1" ht="13.5"/>
    <row r="16190" customFormat="1" ht="13.5"/>
    <row r="16191" customFormat="1" ht="13.5"/>
    <row r="16192" customFormat="1" ht="13.5"/>
    <row r="16193" customFormat="1" ht="13.5"/>
    <row r="16194" customFormat="1" ht="13.5"/>
    <row r="16195" customFormat="1" ht="13.5"/>
    <row r="16196" customFormat="1" ht="13.5"/>
    <row r="16197" customFormat="1" ht="13.5"/>
    <row r="16198" customFormat="1" ht="13.5"/>
    <row r="16199" customFormat="1" ht="13.5"/>
    <row r="16200" customFormat="1" ht="13.5"/>
    <row r="16201" customFormat="1" ht="13.5"/>
    <row r="16202" customFormat="1" ht="13.5"/>
    <row r="16203" customFormat="1" ht="13.5"/>
    <row r="16204" customFormat="1" ht="13.5"/>
    <row r="16205" customFormat="1" ht="13.5"/>
    <row r="16206" customFormat="1" ht="13.5"/>
    <row r="16207" customFormat="1" ht="13.5"/>
    <row r="16208" customFormat="1" ht="13.5"/>
    <row r="16209" customFormat="1" ht="13.5"/>
    <row r="16210" customFormat="1" ht="13.5"/>
    <row r="16211" customFormat="1" ht="13.5"/>
    <row r="16212" customFormat="1" ht="13.5"/>
    <row r="16213" customFormat="1" ht="13.5"/>
    <row r="16214" customFormat="1" ht="13.5"/>
    <row r="16215" customFormat="1" ht="13.5"/>
    <row r="16216" customFormat="1" ht="13.5"/>
    <row r="16217" customFormat="1" ht="13.5"/>
    <row r="16218" customFormat="1" ht="13.5"/>
    <row r="16219" customFormat="1" ht="13.5"/>
    <row r="16220" customFormat="1" ht="13.5"/>
    <row r="16221" customFormat="1" ht="13.5"/>
    <row r="16222" customFormat="1" ht="13.5"/>
    <row r="16223" customFormat="1" ht="13.5"/>
    <row r="16224" customFormat="1" ht="13.5"/>
    <row r="16225" customFormat="1" ht="13.5"/>
    <row r="16226" customFormat="1" ht="13.5"/>
    <row r="16227" customFormat="1" ht="13.5"/>
    <row r="16228" customFormat="1" ht="13.5"/>
    <row r="16229" customFormat="1" ht="13.5"/>
    <row r="16230" customFormat="1" ht="13.5"/>
    <row r="16231" customFormat="1" ht="13.5"/>
    <row r="16232" customFormat="1" ht="13.5"/>
    <row r="16233" customFormat="1" ht="13.5"/>
    <row r="16234" customFormat="1" ht="13.5"/>
    <row r="16235" customFormat="1" ht="13.5"/>
    <row r="16236" customFormat="1" ht="13.5"/>
    <row r="16237" customFormat="1" ht="13.5"/>
    <row r="16238" customFormat="1" ht="13.5"/>
    <row r="16239" customFormat="1" ht="13.5"/>
    <row r="16240" customFormat="1" ht="13.5"/>
    <row r="16241" customFormat="1" ht="13.5"/>
    <row r="16242" customFormat="1" ht="13.5"/>
    <row r="16243" customFormat="1" ht="13.5"/>
    <row r="16244" customFormat="1" ht="13.5"/>
    <row r="16245" customFormat="1" ht="13.5"/>
    <row r="16246" customFormat="1" ht="13.5"/>
    <row r="16247" customFormat="1" ht="13.5"/>
    <row r="16248" customFormat="1" ht="13.5"/>
    <row r="16249" customFormat="1" ht="13.5"/>
    <row r="16250" customFormat="1" ht="13.5"/>
    <row r="16251" customFormat="1" ht="13.5"/>
    <row r="16252" customFormat="1" ht="13.5"/>
    <row r="16253" customFormat="1" ht="13.5"/>
    <row r="16254" customFormat="1" ht="13.5"/>
    <row r="16255" customFormat="1" ht="13.5"/>
    <row r="16256" customFormat="1" ht="13.5"/>
    <row r="16257" customFormat="1" ht="13.5"/>
    <row r="16258" customFormat="1" ht="13.5"/>
    <row r="16259" customFormat="1" ht="13.5"/>
    <row r="16260" customFormat="1" ht="13.5"/>
    <row r="16261" customFormat="1" ht="13.5"/>
    <row r="16262" customFormat="1" ht="13.5"/>
    <row r="16263" customFormat="1" ht="13.5"/>
    <row r="16264" customFormat="1" ht="13.5"/>
    <row r="16265" customFormat="1" ht="13.5"/>
    <row r="16266" customFormat="1" ht="13.5"/>
    <row r="16267" customFormat="1" ht="13.5"/>
    <row r="16268" customFormat="1" ht="13.5"/>
    <row r="16269" customFormat="1" ht="13.5"/>
    <row r="16270" customFormat="1" ht="13.5"/>
    <row r="16271" customFormat="1" ht="13.5"/>
    <row r="16272" customFormat="1" ht="13.5"/>
    <row r="16273" customFormat="1" ht="13.5"/>
    <row r="16274" customFormat="1" ht="13.5"/>
    <row r="16275" customFormat="1" ht="13.5"/>
    <row r="16276" customFormat="1" ht="13.5"/>
    <row r="16277" customFormat="1" ht="13.5"/>
    <row r="16278" customFormat="1" ht="13.5"/>
    <row r="16279" customFormat="1" ht="13.5"/>
    <row r="16280" customFormat="1" ht="13.5"/>
    <row r="16281" customFormat="1" ht="13.5"/>
    <row r="16282" customFormat="1" ht="13.5"/>
    <row r="16283" customFormat="1" ht="13.5"/>
    <row r="16284" customFormat="1" ht="13.5"/>
    <row r="16285" customFormat="1" ht="13.5"/>
    <row r="16286" customFormat="1" ht="13.5"/>
    <row r="16287" customFormat="1" ht="13.5"/>
    <row r="16288" customFormat="1" ht="13.5"/>
    <row r="16289" customFormat="1" ht="13.5"/>
    <row r="16290" customFormat="1" ht="13.5"/>
    <row r="16291" customFormat="1" ht="13.5"/>
    <row r="16292" customFormat="1" ht="13.5"/>
    <row r="16293" customFormat="1" ht="13.5"/>
    <row r="16294" customFormat="1" ht="13.5"/>
    <row r="16295" customFormat="1" ht="13.5"/>
    <row r="16296" customFormat="1" ht="13.5"/>
    <row r="16297" customFormat="1" ht="13.5"/>
    <row r="16298" customFormat="1" ht="13.5"/>
    <row r="16299" customFormat="1" ht="13.5"/>
    <row r="16300" customFormat="1" ht="13.5"/>
    <row r="16301" customFormat="1" ht="13.5"/>
    <row r="16302" customFormat="1" ht="13.5"/>
    <row r="16303" customFormat="1" ht="13.5"/>
    <row r="16304" customFormat="1" ht="13.5"/>
    <row r="16305" customFormat="1" ht="13.5"/>
    <row r="16306" customFormat="1" ht="13.5"/>
    <row r="16307" customFormat="1" ht="13.5"/>
    <row r="16308" customFormat="1" ht="13.5"/>
    <row r="16309" customFormat="1" ht="13.5"/>
    <row r="16310" customFormat="1" ht="13.5"/>
    <row r="16311" customFormat="1" ht="13.5"/>
    <row r="16312" customFormat="1" ht="13.5"/>
    <row r="16313" customFormat="1" ht="13.5"/>
    <row r="16314" customFormat="1" ht="13.5"/>
    <row r="16315" customFormat="1" ht="13.5"/>
    <row r="16316" customFormat="1" ht="13.5"/>
    <row r="16317" customFormat="1" ht="13.5"/>
    <row r="16318" customFormat="1" ht="13.5"/>
    <row r="16319" customFormat="1" ht="13.5"/>
    <row r="16320" customFormat="1" ht="13.5"/>
    <row r="16321" customFormat="1" ht="13.5"/>
    <row r="16322" customFormat="1" ht="13.5"/>
    <row r="16323" customFormat="1" ht="13.5"/>
    <row r="16324" customFormat="1" ht="13.5"/>
    <row r="16325" customFormat="1" ht="13.5"/>
    <row r="16326" customFormat="1" ht="13.5"/>
    <row r="16327" customFormat="1" ht="13.5"/>
    <row r="16328" customFormat="1" ht="13.5"/>
    <row r="16329" customFormat="1" ht="13.5"/>
    <row r="16330" customFormat="1" ht="13.5"/>
    <row r="16331" customFormat="1" ht="13.5"/>
    <row r="16332" customFormat="1" ht="13.5"/>
    <row r="16333" customFormat="1" ht="13.5"/>
    <row r="16334" customFormat="1" ht="13.5"/>
    <row r="16335" customFormat="1" ht="13.5"/>
    <row r="16336" customFormat="1" ht="13.5"/>
    <row r="16337" customFormat="1" ht="13.5"/>
    <row r="16338" customFormat="1" ht="13.5"/>
    <row r="16339" customFormat="1" ht="13.5"/>
    <row r="16340" customFormat="1" ht="13.5"/>
    <row r="16341" customFormat="1" ht="13.5"/>
    <row r="16342" customFormat="1" ht="13.5"/>
    <row r="16343" customFormat="1" ht="13.5"/>
    <row r="16344" customFormat="1" ht="13.5"/>
    <row r="16345" customFormat="1" ht="13.5"/>
    <row r="16346" customFormat="1" ht="13.5"/>
    <row r="16347" customFormat="1" ht="13.5"/>
    <row r="16348" customFormat="1" ht="13.5"/>
    <row r="16349" customFormat="1" ht="13.5"/>
    <row r="16350" customFormat="1" ht="13.5"/>
    <row r="16351" customFormat="1" ht="13.5"/>
    <row r="16352" customFormat="1" ht="13.5"/>
    <row r="16353" customFormat="1" ht="13.5"/>
    <row r="16354" customFormat="1" ht="13.5"/>
    <row r="16355" customFormat="1" ht="13.5"/>
    <row r="16356" customFormat="1" ht="13.5"/>
    <row r="16357" customFormat="1" ht="13.5"/>
    <row r="16358" customFormat="1" ht="13.5"/>
    <row r="16359" customFormat="1" ht="13.5"/>
    <row r="16360" customFormat="1" ht="13.5"/>
    <row r="16361" customFormat="1" ht="13.5"/>
    <row r="16362" customFormat="1" ht="13.5"/>
    <row r="16363" customFormat="1" ht="13.5"/>
    <row r="16364" customFormat="1" ht="13.5"/>
    <row r="16365" customFormat="1" ht="13.5"/>
    <row r="16366" customFormat="1" ht="13.5"/>
    <row r="16367" customFormat="1" ht="13.5"/>
    <row r="16368" customFormat="1" ht="13.5"/>
    <row r="16369" customFormat="1" ht="13.5"/>
    <row r="16370" customFormat="1" ht="13.5"/>
    <row r="16371" customFormat="1" ht="13.5"/>
    <row r="16372" customFormat="1" ht="13.5"/>
    <row r="16373" customFormat="1" ht="13.5"/>
    <row r="16374" customFormat="1" ht="13.5"/>
    <row r="16375" customFormat="1" ht="13.5"/>
  </sheetData>
  <mergeCells count="11">
    <mergeCell ref="A1:I1"/>
    <mergeCell ref="H2:I2"/>
    <mergeCell ref="B3:F3"/>
    <mergeCell ref="G3:I3"/>
    <mergeCell ref="E4:F4"/>
    <mergeCell ref="H4:I4"/>
    <mergeCell ref="A3:A5"/>
    <mergeCell ref="B4:B5"/>
    <mergeCell ref="C4:C5"/>
    <mergeCell ref="D4:D5"/>
    <mergeCell ref="G4:G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375"/>
  <sheetViews>
    <sheetView view="pageBreakPreview" zoomScaleNormal="100" workbookViewId="0">
      <pane ySplit="5" topLeftCell="A6" activePane="bottomLeft" state="frozen"/>
      <selection/>
      <selection pane="bottomLeft" activeCell="A8" sqref="A8"/>
    </sheetView>
  </sheetViews>
  <sheetFormatPr defaultColWidth="9" defaultRowHeight="12"/>
  <cols>
    <col min="1" max="1" width="42.675" style="14" customWidth="1"/>
    <col min="2" max="2" width="12.9666666666667" style="15" customWidth="1"/>
    <col min="3" max="3" width="12.6916666666667" style="15" customWidth="1"/>
    <col min="4" max="4" width="11" style="15" customWidth="1"/>
    <col min="5" max="5" width="11.125" style="15" customWidth="1"/>
    <col min="6" max="6" width="10.1416666666667" style="15" customWidth="1"/>
    <col min="7" max="7" width="13.125" style="15" customWidth="1"/>
    <col min="8" max="8" width="11.2583333333333" style="15" customWidth="1"/>
    <col min="9" max="9" width="9.375" style="15" customWidth="1"/>
    <col min="10" max="10" width="15.875" style="16" hidden="1" customWidth="1"/>
    <col min="11" max="11" width="12.7583333333333" style="16" customWidth="1"/>
    <col min="12" max="255" width="9" style="16"/>
    <col min="256" max="256" width="44.375" style="16" customWidth="1"/>
    <col min="257" max="257" width="13" style="16" customWidth="1"/>
    <col min="258" max="258" width="12.625" style="16" customWidth="1"/>
    <col min="259" max="259" width="10.125" style="16" customWidth="1"/>
    <col min="260" max="260" width="9" style="16" hidden="1" customWidth="1"/>
    <col min="261" max="261" width="11.5" style="16" customWidth="1"/>
    <col min="262" max="262" width="10.125" style="16" customWidth="1"/>
    <col min="263" max="264" width="12.625" style="16" customWidth="1"/>
    <col min="265" max="265" width="10.125" style="16" customWidth="1"/>
    <col min="266" max="511" width="9" style="16"/>
    <col min="512" max="512" width="44.375" style="16" customWidth="1"/>
    <col min="513" max="513" width="13" style="16" customWidth="1"/>
    <col min="514" max="514" width="12.625" style="16" customWidth="1"/>
    <col min="515" max="515" width="10.125" style="16" customWidth="1"/>
    <col min="516" max="516" width="9" style="16" hidden="1" customWidth="1"/>
    <col min="517" max="517" width="11.5" style="16" customWidth="1"/>
    <col min="518" max="518" width="10.125" style="16" customWidth="1"/>
    <col min="519" max="520" width="12.625" style="16" customWidth="1"/>
    <col min="521" max="521" width="10.125" style="16" customWidth="1"/>
    <col min="522" max="767" width="9" style="16"/>
    <col min="768" max="768" width="44.375" style="16" customWidth="1"/>
    <col min="769" max="769" width="13" style="16" customWidth="1"/>
    <col min="770" max="770" width="12.625" style="16" customWidth="1"/>
    <col min="771" max="771" width="10.125" style="16" customWidth="1"/>
    <col min="772" max="772" width="9" style="16" hidden="1" customWidth="1"/>
    <col min="773" max="773" width="11.5" style="16" customWidth="1"/>
    <col min="774" max="774" width="10.125" style="16" customWidth="1"/>
    <col min="775" max="776" width="12.625" style="16" customWidth="1"/>
    <col min="777" max="777" width="10.125" style="16" customWidth="1"/>
    <col min="778" max="1023" width="9" style="16"/>
    <col min="1024" max="1024" width="44.375" style="16" customWidth="1"/>
    <col min="1025" max="1025" width="13" style="16" customWidth="1"/>
    <col min="1026" max="1026" width="12.625" style="16" customWidth="1"/>
    <col min="1027" max="1027" width="10.125" style="16" customWidth="1"/>
    <col min="1028" max="1028" width="9" style="16" hidden="1" customWidth="1"/>
    <col min="1029" max="1029" width="11.5" style="16" customWidth="1"/>
    <col min="1030" max="1030" width="10.125" style="16" customWidth="1"/>
    <col min="1031" max="1032" width="12.625" style="16" customWidth="1"/>
    <col min="1033" max="1033" width="10.125" style="16" customWidth="1"/>
    <col min="1034" max="1279" width="9" style="16"/>
    <col min="1280" max="1280" width="44.375" style="16" customWidth="1"/>
    <col min="1281" max="1281" width="13" style="16" customWidth="1"/>
    <col min="1282" max="1282" width="12.625" style="16" customWidth="1"/>
    <col min="1283" max="1283" width="10.125" style="16" customWidth="1"/>
    <col min="1284" max="1284" width="9" style="16" hidden="1" customWidth="1"/>
    <col min="1285" max="1285" width="11.5" style="16" customWidth="1"/>
    <col min="1286" max="1286" width="10.125" style="16" customWidth="1"/>
    <col min="1287" max="1288" width="12.625" style="16" customWidth="1"/>
    <col min="1289" max="1289" width="10.125" style="16" customWidth="1"/>
    <col min="1290" max="1535" width="9" style="16"/>
    <col min="1536" max="1536" width="44.375" style="16" customWidth="1"/>
    <col min="1537" max="1537" width="13" style="16" customWidth="1"/>
    <col min="1538" max="1538" width="12.625" style="16" customWidth="1"/>
    <col min="1539" max="1539" width="10.125" style="16" customWidth="1"/>
    <col min="1540" max="1540" width="9" style="16" hidden="1" customWidth="1"/>
    <col min="1541" max="1541" width="11.5" style="16" customWidth="1"/>
    <col min="1542" max="1542" width="10.125" style="16" customWidth="1"/>
    <col min="1543" max="1544" width="12.625" style="16" customWidth="1"/>
    <col min="1545" max="1545" width="10.125" style="16" customWidth="1"/>
    <col min="1546" max="1791" width="9" style="16"/>
    <col min="1792" max="1792" width="44.375" style="16" customWidth="1"/>
    <col min="1793" max="1793" width="13" style="16" customWidth="1"/>
    <col min="1794" max="1794" width="12.625" style="16" customWidth="1"/>
    <col min="1795" max="1795" width="10.125" style="16" customWidth="1"/>
    <col min="1796" max="1796" width="9" style="16" hidden="1" customWidth="1"/>
    <col min="1797" max="1797" width="11.5" style="16" customWidth="1"/>
    <col min="1798" max="1798" width="10.125" style="16" customWidth="1"/>
    <col min="1799" max="1800" width="12.625" style="16" customWidth="1"/>
    <col min="1801" max="1801" width="10.125" style="16" customWidth="1"/>
    <col min="1802" max="2047" width="9" style="16"/>
    <col min="2048" max="2048" width="44.375" style="16" customWidth="1"/>
    <col min="2049" max="2049" width="13" style="16" customWidth="1"/>
    <col min="2050" max="2050" width="12.625" style="16" customWidth="1"/>
    <col min="2051" max="2051" width="10.125" style="16" customWidth="1"/>
    <col min="2052" max="2052" width="9" style="16" hidden="1" customWidth="1"/>
    <col min="2053" max="2053" width="11.5" style="16" customWidth="1"/>
    <col min="2054" max="2054" width="10.125" style="16" customWidth="1"/>
    <col min="2055" max="2056" width="12.625" style="16" customWidth="1"/>
    <col min="2057" max="2057" width="10.125" style="16" customWidth="1"/>
    <col min="2058" max="2303" width="9" style="16"/>
    <col min="2304" max="2304" width="44.375" style="16" customWidth="1"/>
    <col min="2305" max="2305" width="13" style="16" customWidth="1"/>
    <col min="2306" max="2306" width="12.625" style="16" customWidth="1"/>
    <col min="2307" max="2307" width="10.125" style="16" customWidth="1"/>
    <col min="2308" max="2308" width="9" style="16" hidden="1" customWidth="1"/>
    <col min="2309" max="2309" width="11.5" style="16" customWidth="1"/>
    <col min="2310" max="2310" width="10.125" style="16" customWidth="1"/>
    <col min="2311" max="2312" width="12.625" style="16" customWidth="1"/>
    <col min="2313" max="2313" width="10.125" style="16" customWidth="1"/>
    <col min="2314" max="2559" width="9" style="16"/>
    <col min="2560" max="2560" width="44.375" style="16" customWidth="1"/>
    <col min="2561" max="2561" width="13" style="16" customWidth="1"/>
    <col min="2562" max="2562" width="12.625" style="16" customWidth="1"/>
    <col min="2563" max="2563" width="10.125" style="16" customWidth="1"/>
    <col min="2564" max="2564" width="9" style="16" hidden="1" customWidth="1"/>
    <col min="2565" max="2565" width="11.5" style="16" customWidth="1"/>
    <col min="2566" max="2566" width="10.125" style="16" customWidth="1"/>
    <col min="2567" max="2568" width="12.625" style="16" customWidth="1"/>
    <col min="2569" max="2569" width="10.125" style="16" customWidth="1"/>
    <col min="2570" max="2815" width="9" style="16"/>
    <col min="2816" max="2816" width="44.375" style="16" customWidth="1"/>
    <col min="2817" max="2817" width="13" style="16" customWidth="1"/>
    <col min="2818" max="2818" width="12.625" style="16" customWidth="1"/>
    <col min="2819" max="2819" width="10.125" style="16" customWidth="1"/>
    <col min="2820" max="2820" width="9" style="16" hidden="1" customWidth="1"/>
    <col min="2821" max="2821" width="11.5" style="16" customWidth="1"/>
    <col min="2822" max="2822" width="10.125" style="16" customWidth="1"/>
    <col min="2823" max="2824" width="12.625" style="16" customWidth="1"/>
    <col min="2825" max="2825" width="10.125" style="16" customWidth="1"/>
    <col min="2826" max="3071" width="9" style="16"/>
    <col min="3072" max="3072" width="44.375" style="16" customWidth="1"/>
    <col min="3073" max="3073" width="13" style="16" customWidth="1"/>
    <col min="3074" max="3074" width="12.625" style="16" customWidth="1"/>
    <col min="3075" max="3075" width="10.125" style="16" customWidth="1"/>
    <col min="3076" max="3076" width="9" style="16" hidden="1" customWidth="1"/>
    <col min="3077" max="3077" width="11.5" style="16" customWidth="1"/>
    <col min="3078" max="3078" width="10.125" style="16" customWidth="1"/>
    <col min="3079" max="3080" width="12.625" style="16" customWidth="1"/>
    <col min="3081" max="3081" width="10.125" style="16" customWidth="1"/>
    <col min="3082" max="3327" width="9" style="16"/>
    <col min="3328" max="3328" width="44.375" style="16" customWidth="1"/>
    <col min="3329" max="3329" width="13" style="16" customWidth="1"/>
    <col min="3330" max="3330" width="12.625" style="16" customWidth="1"/>
    <col min="3331" max="3331" width="10.125" style="16" customWidth="1"/>
    <col min="3332" max="3332" width="9" style="16" hidden="1" customWidth="1"/>
    <col min="3333" max="3333" width="11.5" style="16" customWidth="1"/>
    <col min="3334" max="3334" width="10.125" style="16" customWidth="1"/>
    <col min="3335" max="3336" width="12.625" style="16" customWidth="1"/>
    <col min="3337" max="3337" width="10.125" style="16" customWidth="1"/>
    <col min="3338" max="3583" width="9" style="16"/>
    <col min="3584" max="3584" width="44.375" style="16" customWidth="1"/>
    <col min="3585" max="3585" width="13" style="16" customWidth="1"/>
    <col min="3586" max="3586" width="12.625" style="16" customWidth="1"/>
    <col min="3587" max="3587" width="10.125" style="16" customWidth="1"/>
    <col min="3588" max="3588" width="9" style="16" hidden="1" customWidth="1"/>
    <col min="3589" max="3589" width="11.5" style="16" customWidth="1"/>
    <col min="3590" max="3590" width="10.125" style="16" customWidth="1"/>
    <col min="3591" max="3592" width="12.625" style="16" customWidth="1"/>
    <col min="3593" max="3593" width="10.125" style="16" customWidth="1"/>
    <col min="3594" max="3839" width="9" style="16"/>
    <col min="3840" max="3840" width="44.375" style="16" customWidth="1"/>
    <col min="3841" max="3841" width="13" style="16" customWidth="1"/>
    <col min="3842" max="3842" width="12.625" style="16" customWidth="1"/>
    <col min="3843" max="3843" width="10.125" style="16" customWidth="1"/>
    <col min="3844" max="3844" width="9" style="16" hidden="1" customWidth="1"/>
    <col min="3845" max="3845" width="11.5" style="16" customWidth="1"/>
    <col min="3846" max="3846" width="10.125" style="16" customWidth="1"/>
    <col min="3847" max="3848" width="12.625" style="16" customWidth="1"/>
    <col min="3849" max="3849" width="10.125" style="16" customWidth="1"/>
    <col min="3850" max="4095" width="9" style="16"/>
    <col min="4096" max="4096" width="44.375" style="16" customWidth="1"/>
    <col min="4097" max="4097" width="13" style="16" customWidth="1"/>
    <col min="4098" max="4098" width="12.625" style="16" customWidth="1"/>
    <col min="4099" max="4099" width="10.125" style="16" customWidth="1"/>
    <col min="4100" max="4100" width="9" style="16" hidden="1" customWidth="1"/>
    <col min="4101" max="4101" width="11.5" style="16" customWidth="1"/>
    <col min="4102" max="4102" width="10.125" style="16" customWidth="1"/>
    <col min="4103" max="4104" width="12.625" style="16" customWidth="1"/>
    <col min="4105" max="4105" width="10.125" style="16" customWidth="1"/>
    <col min="4106" max="4351" width="9" style="16"/>
    <col min="4352" max="4352" width="44.375" style="16" customWidth="1"/>
    <col min="4353" max="4353" width="13" style="16" customWidth="1"/>
    <col min="4354" max="4354" width="12.625" style="16" customWidth="1"/>
    <col min="4355" max="4355" width="10.125" style="16" customWidth="1"/>
    <col min="4356" max="4356" width="9" style="16" hidden="1" customWidth="1"/>
    <col min="4357" max="4357" width="11.5" style="16" customWidth="1"/>
    <col min="4358" max="4358" width="10.125" style="16" customWidth="1"/>
    <col min="4359" max="4360" width="12.625" style="16" customWidth="1"/>
    <col min="4361" max="4361" width="10.125" style="16" customWidth="1"/>
    <col min="4362" max="4607" width="9" style="16"/>
    <col min="4608" max="4608" width="44.375" style="16" customWidth="1"/>
    <col min="4609" max="4609" width="13" style="16" customWidth="1"/>
    <col min="4610" max="4610" width="12.625" style="16" customWidth="1"/>
    <col min="4611" max="4611" width="10.125" style="16" customWidth="1"/>
    <col min="4612" max="4612" width="9" style="16" hidden="1" customWidth="1"/>
    <col min="4613" max="4613" width="11.5" style="16" customWidth="1"/>
    <col min="4614" max="4614" width="10.125" style="16" customWidth="1"/>
    <col min="4615" max="4616" width="12.625" style="16" customWidth="1"/>
    <col min="4617" max="4617" width="10.125" style="16" customWidth="1"/>
    <col min="4618" max="4863" width="9" style="16"/>
    <col min="4864" max="4864" width="44.375" style="16" customWidth="1"/>
    <col min="4865" max="4865" width="13" style="16" customWidth="1"/>
    <col min="4866" max="4866" width="12.625" style="16" customWidth="1"/>
    <col min="4867" max="4867" width="10.125" style="16" customWidth="1"/>
    <col min="4868" max="4868" width="9" style="16" hidden="1" customWidth="1"/>
    <col min="4869" max="4869" width="11.5" style="16" customWidth="1"/>
    <col min="4870" max="4870" width="10.125" style="16" customWidth="1"/>
    <col min="4871" max="4872" width="12.625" style="16" customWidth="1"/>
    <col min="4873" max="4873" width="10.125" style="16" customWidth="1"/>
    <col min="4874" max="5119" width="9" style="16"/>
    <col min="5120" max="5120" width="44.375" style="16" customWidth="1"/>
    <col min="5121" max="5121" width="13" style="16" customWidth="1"/>
    <col min="5122" max="5122" width="12.625" style="16" customWidth="1"/>
    <col min="5123" max="5123" width="10.125" style="16" customWidth="1"/>
    <col min="5124" max="5124" width="9" style="16" hidden="1" customWidth="1"/>
    <col min="5125" max="5125" width="11.5" style="16" customWidth="1"/>
    <col min="5126" max="5126" width="10.125" style="16" customWidth="1"/>
    <col min="5127" max="5128" width="12.625" style="16" customWidth="1"/>
    <col min="5129" max="5129" width="10.125" style="16" customWidth="1"/>
    <col min="5130" max="5375" width="9" style="16"/>
    <col min="5376" max="5376" width="44.375" style="16" customWidth="1"/>
    <col min="5377" max="5377" width="13" style="16" customWidth="1"/>
    <col min="5378" max="5378" width="12.625" style="16" customWidth="1"/>
    <col min="5379" max="5379" width="10.125" style="16" customWidth="1"/>
    <col min="5380" max="5380" width="9" style="16" hidden="1" customWidth="1"/>
    <col min="5381" max="5381" width="11.5" style="16" customWidth="1"/>
    <col min="5382" max="5382" width="10.125" style="16" customWidth="1"/>
    <col min="5383" max="5384" width="12.625" style="16" customWidth="1"/>
    <col min="5385" max="5385" width="10.125" style="16" customWidth="1"/>
    <col min="5386" max="5631" width="9" style="16"/>
    <col min="5632" max="5632" width="44.375" style="16" customWidth="1"/>
    <col min="5633" max="5633" width="13" style="16" customWidth="1"/>
    <col min="5634" max="5634" width="12.625" style="16" customWidth="1"/>
    <col min="5635" max="5635" width="10.125" style="16" customWidth="1"/>
    <col min="5636" max="5636" width="9" style="16" hidden="1" customWidth="1"/>
    <col min="5637" max="5637" width="11.5" style="16" customWidth="1"/>
    <col min="5638" max="5638" width="10.125" style="16" customWidth="1"/>
    <col min="5639" max="5640" width="12.625" style="16" customWidth="1"/>
    <col min="5641" max="5641" width="10.125" style="16" customWidth="1"/>
    <col min="5642" max="5887" width="9" style="16"/>
    <col min="5888" max="5888" width="44.375" style="16" customWidth="1"/>
    <col min="5889" max="5889" width="13" style="16" customWidth="1"/>
    <col min="5890" max="5890" width="12.625" style="16" customWidth="1"/>
    <col min="5891" max="5891" width="10.125" style="16" customWidth="1"/>
    <col min="5892" max="5892" width="9" style="16" hidden="1" customWidth="1"/>
    <col min="5893" max="5893" width="11.5" style="16" customWidth="1"/>
    <col min="5894" max="5894" width="10.125" style="16" customWidth="1"/>
    <col min="5895" max="5896" width="12.625" style="16" customWidth="1"/>
    <col min="5897" max="5897" width="10.125" style="16" customWidth="1"/>
    <col min="5898" max="6143" width="9" style="16"/>
    <col min="6144" max="6144" width="44.375" style="16" customWidth="1"/>
    <col min="6145" max="6145" width="13" style="16" customWidth="1"/>
    <col min="6146" max="6146" width="12.625" style="16" customWidth="1"/>
    <col min="6147" max="6147" width="10.125" style="16" customWidth="1"/>
    <col min="6148" max="6148" width="9" style="16" hidden="1" customWidth="1"/>
    <col min="6149" max="6149" width="11.5" style="16" customWidth="1"/>
    <col min="6150" max="6150" width="10.125" style="16" customWidth="1"/>
    <col min="6151" max="6152" width="12.625" style="16" customWidth="1"/>
    <col min="6153" max="6153" width="10.125" style="16" customWidth="1"/>
    <col min="6154" max="6399" width="9" style="16"/>
    <col min="6400" max="6400" width="44.375" style="16" customWidth="1"/>
    <col min="6401" max="6401" width="13" style="16" customWidth="1"/>
    <col min="6402" max="6402" width="12.625" style="16" customWidth="1"/>
    <col min="6403" max="6403" width="10.125" style="16" customWidth="1"/>
    <col min="6404" max="6404" width="9" style="16" hidden="1" customWidth="1"/>
    <col min="6405" max="6405" width="11.5" style="16" customWidth="1"/>
    <col min="6406" max="6406" width="10.125" style="16" customWidth="1"/>
    <col min="6407" max="6408" width="12.625" style="16" customWidth="1"/>
    <col min="6409" max="6409" width="10.125" style="16" customWidth="1"/>
    <col min="6410" max="6655" width="9" style="16"/>
    <col min="6656" max="6656" width="44.375" style="16" customWidth="1"/>
    <col min="6657" max="6657" width="13" style="16" customWidth="1"/>
    <col min="6658" max="6658" width="12.625" style="16" customWidth="1"/>
    <col min="6659" max="6659" width="10.125" style="16" customWidth="1"/>
    <col min="6660" max="6660" width="9" style="16" hidden="1" customWidth="1"/>
    <col min="6661" max="6661" width="11.5" style="16" customWidth="1"/>
    <col min="6662" max="6662" width="10.125" style="16" customWidth="1"/>
    <col min="6663" max="6664" width="12.625" style="16" customWidth="1"/>
    <col min="6665" max="6665" width="10.125" style="16" customWidth="1"/>
    <col min="6666" max="6911" width="9" style="16"/>
    <col min="6912" max="6912" width="44.375" style="16" customWidth="1"/>
    <col min="6913" max="6913" width="13" style="16" customWidth="1"/>
    <col min="6914" max="6914" width="12.625" style="16" customWidth="1"/>
    <col min="6915" max="6915" width="10.125" style="16" customWidth="1"/>
    <col min="6916" max="6916" width="9" style="16" hidden="1" customWidth="1"/>
    <col min="6917" max="6917" width="11.5" style="16" customWidth="1"/>
    <col min="6918" max="6918" width="10.125" style="16" customWidth="1"/>
    <col min="6919" max="6920" width="12.625" style="16" customWidth="1"/>
    <col min="6921" max="6921" width="10.125" style="16" customWidth="1"/>
    <col min="6922" max="7167" width="9" style="16"/>
    <col min="7168" max="7168" width="44.375" style="16" customWidth="1"/>
    <col min="7169" max="7169" width="13" style="16" customWidth="1"/>
    <col min="7170" max="7170" width="12.625" style="16" customWidth="1"/>
    <col min="7171" max="7171" width="10.125" style="16" customWidth="1"/>
    <col min="7172" max="7172" width="9" style="16" hidden="1" customWidth="1"/>
    <col min="7173" max="7173" width="11.5" style="16" customWidth="1"/>
    <col min="7174" max="7174" width="10.125" style="16" customWidth="1"/>
    <col min="7175" max="7176" width="12.625" style="16" customWidth="1"/>
    <col min="7177" max="7177" width="10.125" style="16" customWidth="1"/>
    <col min="7178" max="7423" width="9" style="16"/>
    <col min="7424" max="7424" width="44.375" style="16" customWidth="1"/>
    <col min="7425" max="7425" width="13" style="16" customWidth="1"/>
    <col min="7426" max="7426" width="12.625" style="16" customWidth="1"/>
    <col min="7427" max="7427" width="10.125" style="16" customWidth="1"/>
    <col min="7428" max="7428" width="9" style="16" hidden="1" customWidth="1"/>
    <col min="7429" max="7429" width="11.5" style="16" customWidth="1"/>
    <col min="7430" max="7430" width="10.125" style="16" customWidth="1"/>
    <col min="7431" max="7432" width="12.625" style="16" customWidth="1"/>
    <col min="7433" max="7433" width="10.125" style="16" customWidth="1"/>
    <col min="7434" max="7679" width="9" style="16"/>
    <col min="7680" max="7680" width="44.375" style="16" customWidth="1"/>
    <col min="7681" max="7681" width="13" style="16" customWidth="1"/>
    <col min="7682" max="7682" width="12.625" style="16" customWidth="1"/>
    <col min="7683" max="7683" width="10.125" style="16" customWidth="1"/>
    <col min="7684" max="7684" width="9" style="16" hidden="1" customWidth="1"/>
    <col min="7685" max="7685" width="11.5" style="16" customWidth="1"/>
    <col min="7686" max="7686" width="10.125" style="16" customWidth="1"/>
    <col min="7687" max="7688" width="12.625" style="16" customWidth="1"/>
    <col min="7689" max="7689" width="10.125" style="16" customWidth="1"/>
    <col min="7690" max="7935" width="9" style="16"/>
    <col min="7936" max="7936" width="44.375" style="16" customWidth="1"/>
    <col min="7937" max="7937" width="13" style="16" customWidth="1"/>
    <col min="7938" max="7938" width="12.625" style="16" customWidth="1"/>
    <col min="7939" max="7939" width="10.125" style="16" customWidth="1"/>
    <col min="7940" max="7940" width="9" style="16" hidden="1" customWidth="1"/>
    <col min="7941" max="7941" width="11.5" style="16" customWidth="1"/>
    <col min="7942" max="7942" width="10.125" style="16" customWidth="1"/>
    <col min="7943" max="7944" width="12.625" style="16" customWidth="1"/>
    <col min="7945" max="7945" width="10.125" style="16" customWidth="1"/>
    <col min="7946" max="8191" width="9" style="16"/>
    <col min="8192" max="8192" width="44.375" style="16" customWidth="1"/>
    <col min="8193" max="8193" width="13" style="16" customWidth="1"/>
    <col min="8194" max="8194" width="12.625" style="16" customWidth="1"/>
    <col min="8195" max="8195" width="10.125" style="16" customWidth="1"/>
    <col min="8196" max="8196" width="9" style="16" hidden="1" customWidth="1"/>
    <col min="8197" max="8197" width="11.5" style="16" customWidth="1"/>
    <col min="8198" max="8198" width="10.125" style="16" customWidth="1"/>
    <col min="8199" max="8200" width="12.625" style="16" customWidth="1"/>
    <col min="8201" max="8201" width="10.125" style="16" customWidth="1"/>
    <col min="8202" max="8447" width="9" style="16"/>
    <col min="8448" max="8448" width="44.375" style="16" customWidth="1"/>
    <col min="8449" max="8449" width="13" style="16" customWidth="1"/>
    <col min="8450" max="8450" width="12.625" style="16" customWidth="1"/>
    <col min="8451" max="8451" width="10.125" style="16" customWidth="1"/>
    <col min="8452" max="8452" width="9" style="16" hidden="1" customWidth="1"/>
    <col min="8453" max="8453" width="11.5" style="16" customWidth="1"/>
    <col min="8454" max="8454" width="10.125" style="16" customWidth="1"/>
    <col min="8455" max="8456" width="12.625" style="16" customWidth="1"/>
    <col min="8457" max="8457" width="10.125" style="16" customWidth="1"/>
    <col min="8458" max="8703" width="9" style="16"/>
    <col min="8704" max="8704" width="44.375" style="16" customWidth="1"/>
    <col min="8705" max="8705" width="13" style="16" customWidth="1"/>
    <col min="8706" max="8706" width="12.625" style="16" customWidth="1"/>
    <col min="8707" max="8707" width="10.125" style="16" customWidth="1"/>
    <col min="8708" max="8708" width="9" style="16" hidden="1" customWidth="1"/>
    <col min="8709" max="8709" width="11.5" style="16" customWidth="1"/>
    <col min="8710" max="8710" width="10.125" style="16" customWidth="1"/>
    <col min="8711" max="8712" width="12.625" style="16" customWidth="1"/>
    <col min="8713" max="8713" width="10.125" style="16" customWidth="1"/>
    <col min="8714" max="8959" width="9" style="16"/>
    <col min="8960" max="8960" width="44.375" style="16" customWidth="1"/>
    <col min="8961" max="8961" width="13" style="16" customWidth="1"/>
    <col min="8962" max="8962" width="12.625" style="16" customWidth="1"/>
    <col min="8963" max="8963" width="10.125" style="16" customWidth="1"/>
    <col min="8964" max="8964" width="9" style="16" hidden="1" customWidth="1"/>
    <col min="8965" max="8965" width="11.5" style="16" customWidth="1"/>
    <col min="8966" max="8966" width="10.125" style="16" customWidth="1"/>
    <col min="8967" max="8968" width="12.625" style="16" customWidth="1"/>
    <col min="8969" max="8969" width="10.125" style="16" customWidth="1"/>
    <col min="8970" max="9215" width="9" style="16"/>
    <col min="9216" max="9216" width="44.375" style="16" customWidth="1"/>
    <col min="9217" max="9217" width="13" style="16" customWidth="1"/>
    <col min="9218" max="9218" width="12.625" style="16" customWidth="1"/>
    <col min="9219" max="9219" width="10.125" style="16" customWidth="1"/>
    <col min="9220" max="9220" width="9" style="16" hidden="1" customWidth="1"/>
    <col min="9221" max="9221" width="11.5" style="16" customWidth="1"/>
    <col min="9222" max="9222" width="10.125" style="16" customWidth="1"/>
    <col min="9223" max="9224" width="12.625" style="16" customWidth="1"/>
    <col min="9225" max="9225" width="10.125" style="16" customWidth="1"/>
    <col min="9226" max="9471" width="9" style="16"/>
    <col min="9472" max="9472" width="44.375" style="16" customWidth="1"/>
    <col min="9473" max="9473" width="13" style="16" customWidth="1"/>
    <col min="9474" max="9474" width="12.625" style="16" customWidth="1"/>
    <col min="9475" max="9475" width="10.125" style="16" customWidth="1"/>
    <col min="9476" max="9476" width="9" style="16" hidden="1" customWidth="1"/>
    <col min="9477" max="9477" width="11.5" style="16" customWidth="1"/>
    <col min="9478" max="9478" width="10.125" style="16" customWidth="1"/>
    <col min="9479" max="9480" width="12.625" style="16" customWidth="1"/>
    <col min="9481" max="9481" width="10.125" style="16" customWidth="1"/>
    <col min="9482" max="9727" width="9" style="16"/>
    <col min="9728" max="9728" width="44.375" style="16" customWidth="1"/>
    <col min="9729" max="9729" width="13" style="16" customWidth="1"/>
    <col min="9730" max="9730" width="12.625" style="16" customWidth="1"/>
    <col min="9731" max="9731" width="10.125" style="16" customWidth="1"/>
    <col min="9732" max="9732" width="9" style="16" hidden="1" customWidth="1"/>
    <col min="9733" max="9733" width="11.5" style="16" customWidth="1"/>
    <col min="9734" max="9734" width="10.125" style="16" customWidth="1"/>
    <col min="9735" max="9736" width="12.625" style="16" customWidth="1"/>
    <col min="9737" max="9737" width="10.125" style="16" customWidth="1"/>
    <col min="9738" max="9983" width="9" style="16"/>
    <col min="9984" max="9984" width="44.375" style="16" customWidth="1"/>
    <col min="9985" max="9985" width="13" style="16" customWidth="1"/>
    <col min="9986" max="9986" width="12.625" style="16" customWidth="1"/>
    <col min="9987" max="9987" width="10.125" style="16" customWidth="1"/>
    <col min="9988" max="9988" width="9" style="16" hidden="1" customWidth="1"/>
    <col min="9989" max="9989" width="11.5" style="16" customWidth="1"/>
    <col min="9990" max="9990" width="10.125" style="16" customWidth="1"/>
    <col min="9991" max="9992" width="12.625" style="16" customWidth="1"/>
    <col min="9993" max="9993" width="10.125" style="16" customWidth="1"/>
    <col min="9994" max="10239" width="9" style="16"/>
    <col min="10240" max="10240" width="44.375" style="16" customWidth="1"/>
    <col min="10241" max="10241" width="13" style="16" customWidth="1"/>
    <col min="10242" max="10242" width="12.625" style="16" customWidth="1"/>
    <col min="10243" max="10243" width="10.125" style="16" customWidth="1"/>
    <col min="10244" max="10244" width="9" style="16" hidden="1" customWidth="1"/>
    <col min="10245" max="10245" width="11.5" style="16" customWidth="1"/>
    <col min="10246" max="10246" width="10.125" style="16" customWidth="1"/>
    <col min="10247" max="10248" width="12.625" style="16" customWidth="1"/>
    <col min="10249" max="10249" width="10.125" style="16" customWidth="1"/>
    <col min="10250" max="10495" width="9" style="16"/>
    <col min="10496" max="10496" width="44.375" style="16" customWidth="1"/>
    <col min="10497" max="10497" width="13" style="16" customWidth="1"/>
    <col min="10498" max="10498" width="12.625" style="16" customWidth="1"/>
    <col min="10499" max="10499" width="10.125" style="16" customWidth="1"/>
    <col min="10500" max="10500" width="9" style="16" hidden="1" customWidth="1"/>
    <col min="10501" max="10501" width="11.5" style="16" customWidth="1"/>
    <col min="10502" max="10502" width="10.125" style="16" customWidth="1"/>
    <col min="10503" max="10504" width="12.625" style="16" customWidth="1"/>
    <col min="10505" max="10505" width="10.125" style="16" customWidth="1"/>
    <col min="10506" max="10751" width="9" style="16"/>
    <col min="10752" max="10752" width="44.375" style="16" customWidth="1"/>
    <col min="10753" max="10753" width="13" style="16" customWidth="1"/>
    <col min="10754" max="10754" width="12.625" style="16" customWidth="1"/>
    <col min="10755" max="10755" width="10.125" style="16" customWidth="1"/>
    <col min="10756" max="10756" width="9" style="16" hidden="1" customWidth="1"/>
    <col min="10757" max="10757" width="11.5" style="16" customWidth="1"/>
    <col min="10758" max="10758" width="10.125" style="16" customWidth="1"/>
    <col min="10759" max="10760" width="12.625" style="16" customWidth="1"/>
    <col min="10761" max="10761" width="10.125" style="16" customWidth="1"/>
    <col min="10762" max="11007" width="9" style="16"/>
    <col min="11008" max="11008" width="44.375" style="16" customWidth="1"/>
    <col min="11009" max="11009" width="13" style="16" customWidth="1"/>
    <col min="11010" max="11010" width="12.625" style="16" customWidth="1"/>
    <col min="11011" max="11011" width="10.125" style="16" customWidth="1"/>
    <col min="11012" max="11012" width="9" style="16" hidden="1" customWidth="1"/>
    <col min="11013" max="11013" width="11.5" style="16" customWidth="1"/>
    <col min="11014" max="11014" width="10.125" style="16" customWidth="1"/>
    <col min="11015" max="11016" width="12.625" style="16" customWidth="1"/>
    <col min="11017" max="11017" width="10.125" style="16" customWidth="1"/>
    <col min="11018" max="11263" width="9" style="16"/>
    <col min="11264" max="11264" width="44.375" style="16" customWidth="1"/>
    <col min="11265" max="11265" width="13" style="16" customWidth="1"/>
    <col min="11266" max="11266" width="12.625" style="16" customWidth="1"/>
    <col min="11267" max="11267" width="10.125" style="16" customWidth="1"/>
    <col min="11268" max="11268" width="9" style="16" hidden="1" customWidth="1"/>
    <col min="11269" max="11269" width="11.5" style="16" customWidth="1"/>
    <col min="11270" max="11270" width="10.125" style="16" customWidth="1"/>
    <col min="11271" max="11272" width="12.625" style="16" customWidth="1"/>
    <col min="11273" max="11273" width="10.125" style="16" customWidth="1"/>
    <col min="11274" max="11519" width="9" style="16"/>
    <col min="11520" max="11520" width="44.375" style="16" customWidth="1"/>
    <col min="11521" max="11521" width="13" style="16" customWidth="1"/>
    <col min="11522" max="11522" width="12.625" style="16" customWidth="1"/>
    <col min="11523" max="11523" width="10.125" style="16" customWidth="1"/>
    <col min="11524" max="11524" width="9" style="16" hidden="1" customWidth="1"/>
    <col min="11525" max="11525" width="11.5" style="16" customWidth="1"/>
    <col min="11526" max="11526" width="10.125" style="16" customWidth="1"/>
    <col min="11527" max="11528" width="12.625" style="16" customWidth="1"/>
    <col min="11529" max="11529" width="10.125" style="16" customWidth="1"/>
    <col min="11530" max="11775" width="9" style="16"/>
    <col min="11776" max="11776" width="44.375" style="16" customWidth="1"/>
    <col min="11777" max="11777" width="13" style="16" customWidth="1"/>
    <col min="11778" max="11778" width="12.625" style="16" customWidth="1"/>
    <col min="11779" max="11779" width="10.125" style="16" customWidth="1"/>
    <col min="11780" max="11780" width="9" style="16" hidden="1" customWidth="1"/>
    <col min="11781" max="11781" width="11.5" style="16" customWidth="1"/>
    <col min="11782" max="11782" width="10.125" style="16" customWidth="1"/>
    <col min="11783" max="11784" width="12.625" style="16" customWidth="1"/>
    <col min="11785" max="11785" width="10.125" style="16" customWidth="1"/>
    <col min="11786" max="12031" width="9" style="16"/>
    <col min="12032" max="12032" width="44.375" style="16" customWidth="1"/>
    <col min="12033" max="12033" width="13" style="16" customWidth="1"/>
    <col min="12034" max="12034" width="12.625" style="16" customWidth="1"/>
    <col min="12035" max="12035" width="10.125" style="16" customWidth="1"/>
    <col min="12036" max="12036" width="9" style="16" hidden="1" customWidth="1"/>
    <col min="12037" max="12037" width="11.5" style="16" customWidth="1"/>
    <col min="12038" max="12038" width="10.125" style="16" customWidth="1"/>
    <col min="12039" max="12040" width="12.625" style="16" customWidth="1"/>
    <col min="12041" max="12041" width="10.125" style="16" customWidth="1"/>
    <col min="12042" max="12287" width="9" style="16"/>
    <col min="12288" max="12288" width="44.375" style="16" customWidth="1"/>
    <col min="12289" max="12289" width="13" style="16" customWidth="1"/>
    <col min="12290" max="12290" width="12.625" style="16" customWidth="1"/>
    <col min="12291" max="12291" width="10.125" style="16" customWidth="1"/>
    <col min="12292" max="12292" width="9" style="16" hidden="1" customWidth="1"/>
    <col min="12293" max="12293" width="11.5" style="16" customWidth="1"/>
    <col min="12294" max="12294" width="10.125" style="16" customWidth="1"/>
    <col min="12295" max="12296" width="12.625" style="16" customWidth="1"/>
    <col min="12297" max="12297" width="10.125" style="16" customWidth="1"/>
    <col min="12298" max="12543" width="9" style="16"/>
    <col min="12544" max="12544" width="44.375" style="16" customWidth="1"/>
    <col min="12545" max="12545" width="13" style="16" customWidth="1"/>
    <col min="12546" max="12546" width="12.625" style="16" customWidth="1"/>
    <col min="12547" max="12547" width="10.125" style="16" customWidth="1"/>
    <col min="12548" max="12548" width="9" style="16" hidden="1" customWidth="1"/>
    <col min="12549" max="12549" width="11.5" style="16" customWidth="1"/>
    <col min="12550" max="12550" width="10.125" style="16" customWidth="1"/>
    <col min="12551" max="12552" width="12.625" style="16" customWidth="1"/>
    <col min="12553" max="12553" width="10.125" style="16" customWidth="1"/>
    <col min="12554" max="12799" width="9" style="16"/>
    <col min="12800" max="12800" width="44.375" style="16" customWidth="1"/>
    <col min="12801" max="12801" width="13" style="16" customWidth="1"/>
    <col min="12802" max="12802" width="12.625" style="16" customWidth="1"/>
    <col min="12803" max="12803" width="10.125" style="16" customWidth="1"/>
    <col min="12804" max="12804" width="9" style="16" hidden="1" customWidth="1"/>
    <col min="12805" max="12805" width="11.5" style="16" customWidth="1"/>
    <col min="12806" max="12806" width="10.125" style="16" customWidth="1"/>
    <col min="12807" max="12808" width="12.625" style="16" customWidth="1"/>
    <col min="12809" max="12809" width="10.125" style="16" customWidth="1"/>
    <col min="12810" max="13055" width="9" style="16"/>
    <col min="13056" max="13056" width="44.375" style="16" customWidth="1"/>
    <col min="13057" max="13057" width="13" style="16" customWidth="1"/>
    <col min="13058" max="13058" width="12.625" style="16" customWidth="1"/>
    <col min="13059" max="13059" width="10.125" style="16" customWidth="1"/>
    <col min="13060" max="13060" width="9" style="16" hidden="1" customWidth="1"/>
    <col min="13061" max="13061" width="11.5" style="16" customWidth="1"/>
    <col min="13062" max="13062" width="10.125" style="16" customWidth="1"/>
    <col min="13063" max="13064" width="12.625" style="16" customWidth="1"/>
    <col min="13065" max="13065" width="10.125" style="16" customWidth="1"/>
    <col min="13066" max="13311" width="9" style="16"/>
    <col min="13312" max="13312" width="44.375" style="16" customWidth="1"/>
    <col min="13313" max="13313" width="13" style="16" customWidth="1"/>
    <col min="13314" max="13314" width="12.625" style="16" customWidth="1"/>
    <col min="13315" max="13315" width="10.125" style="16" customWidth="1"/>
    <col min="13316" max="13316" width="9" style="16" hidden="1" customWidth="1"/>
    <col min="13317" max="13317" width="11.5" style="16" customWidth="1"/>
    <col min="13318" max="13318" width="10.125" style="16" customWidth="1"/>
    <col min="13319" max="13320" width="12.625" style="16" customWidth="1"/>
    <col min="13321" max="13321" width="10.125" style="16" customWidth="1"/>
    <col min="13322" max="13567" width="9" style="16"/>
    <col min="13568" max="13568" width="44.375" style="16" customWidth="1"/>
    <col min="13569" max="13569" width="13" style="16" customWidth="1"/>
    <col min="13570" max="13570" width="12.625" style="16" customWidth="1"/>
    <col min="13571" max="13571" width="10.125" style="16" customWidth="1"/>
    <col min="13572" max="13572" width="9" style="16" hidden="1" customWidth="1"/>
    <col min="13573" max="13573" width="11.5" style="16" customWidth="1"/>
    <col min="13574" max="13574" width="10.125" style="16" customWidth="1"/>
    <col min="13575" max="13576" width="12.625" style="16" customWidth="1"/>
    <col min="13577" max="13577" width="10.125" style="16" customWidth="1"/>
    <col min="13578" max="13823" width="9" style="16"/>
    <col min="13824" max="13824" width="44.375" style="16" customWidth="1"/>
    <col min="13825" max="13825" width="13" style="16" customWidth="1"/>
    <col min="13826" max="13826" width="12.625" style="16" customWidth="1"/>
    <col min="13827" max="13827" width="10.125" style="16" customWidth="1"/>
    <col min="13828" max="13828" width="9" style="16" hidden="1" customWidth="1"/>
    <col min="13829" max="13829" width="11.5" style="16" customWidth="1"/>
    <col min="13830" max="13830" width="10.125" style="16" customWidth="1"/>
    <col min="13831" max="13832" width="12.625" style="16" customWidth="1"/>
    <col min="13833" max="13833" width="10.125" style="16" customWidth="1"/>
    <col min="13834" max="14079" width="9" style="16"/>
    <col min="14080" max="14080" width="44.375" style="16" customWidth="1"/>
    <col min="14081" max="14081" width="13" style="16" customWidth="1"/>
    <col min="14082" max="14082" width="12.625" style="16" customWidth="1"/>
    <col min="14083" max="14083" width="10.125" style="16" customWidth="1"/>
    <col min="14084" max="14084" width="9" style="16" hidden="1" customWidth="1"/>
    <col min="14085" max="14085" width="11.5" style="16" customWidth="1"/>
    <col min="14086" max="14086" width="10.125" style="16" customWidth="1"/>
    <col min="14087" max="14088" width="12.625" style="16" customWidth="1"/>
    <col min="14089" max="14089" width="10.125" style="16" customWidth="1"/>
    <col min="14090" max="14335" width="9" style="16"/>
    <col min="14336" max="14336" width="44.375" style="16" customWidth="1"/>
    <col min="14337" max="14337" width="13" style="16" customWidth="1"/>
    <col min="14338" max="14338" width="12.625" style="16" customWidth="1"/>
    <col min="14339" max="14339" width="10.125" style="16" customWidth="1"/>
    <col min="14340" max="14340" width="9" style="16" hidden="1" customWidth="1"/>
    <col min="14341" max="14341" width="11.5" style="16" customWidth="1"/>
    <col min="14342" max="14342" width="10.125" style="16" customWidth="1"/>
    <col min="14343" max="14344" width="12.625" style="16" customWidth="1"/>
    <col min="14345" max="14345" width="10.125" style="16" customWidth="1"/>
    <col min="14346" max="14591" width="9" style="16"/>
    <col min="14592" max="14592" width="44.375" style="16" customWidth="1"/>
    <col min="14593" max="14593" width="13" style="16" customWidth="1"/>
    <col min="14594" max="14594" width="12.625" style="16" customWidth="1"/>
    <col min="14595" max="14595" width="10.125" style="16" customWidth="1"/>
    <col min="14596" max="14596" width="9" style="16" hidden="1" customWidth="1"/>
    <col min="14597" max="14597" width="11.5" style="16" customWidth="1"/>
    <col min="14598" max="14598" width="10.125" style="16" customWidth="1"/>
    <col min="14599" max="14600" width="12.625" style="16" customWidth="1"/>
    <col min="14601" max="14601" width="10.125" style="16" customWidth="1"/>
    <col min="14602" max="14847" width="9" style="16"/>
    <col min="14848" max="14848" width="44.375" style="16" customWidth="1"/>
    <col min="14849" max="14849" width="13" style="16" customWidth="1"/>
    <col min="14850" max="14850" width="12.625" style="16" customWidth="1"/>
    <col min="14851" max="14851" width="10.125" style="16" customWidth="1"/>
    <col min="14852" max="14852" width="9" style="16" hidden="1" customWidth="1"/>
    <col min="14853" max="14853" width="11.5" style="16" customWidth="1"/>
    <col min="14854" max="14854" width="10.125" style="16" customWidth="1"/>
    <col min="14855" max="14856" width="12.625" style="16" customWidth="1"/>
    <col min="14857" max="14857" width="10.125" style="16" customWidth="1"/>
    <col min="14858" max="15103" width="9" style="16"/>
    <col min="15104" max="15104" width="44.375" style="16" customWidth="1"/>
    <col min="15105" max="15105" width="13" style="16" customWidth="1"/>
    <col min="15106" max="15106" width="12.625" style="16" customWidth="1"/>
    <col min="15107" max="15107" width="10.125" style="16" customWidth="1"/>
    <col min="15108" max="15108" width="9" style="16" hidden="1" customWidth="1"/>
    <col min="15109" max="15109" width="11.5" style="16" customWidth="1"/>
    <col min="15110" max="15110" width="10.125" style="16" customWidth="1"/>
    <col min="15111" max="15112" width="12.625" style="16" customWidth="1"/>
    <col min="15113" max="15113" width="10.125" style="16" customWidth="1"/>
    <col min="15114" max="15359" width="9" style="16"/>
    <col min="15360" max="15360" width="44.375" style="16" customWidth="1"/>
    <col min="15361" max="15361" width="13" style="16" customWidth="1"/>
    <col min="15362" max="15362" width="12.625" style="16" customWidth="1"/>
    <col min="15363" max="15363" width="10.125" style="16" customWidth="1"/>
    <col min="15364" max="15364" width="9" style="16" hidden="1" customWidth="1"/>
    <col min="15365" max="15365" width="11.5" style="16" customWidth="1"/>
    <col min="15366" max="15366" width="10.125" style="16" customWidth="1"/>
    <col min="15367" max="15368" width="12.625" style="16" customWidth="1"/>
    <col min="15369" max="15369" width="10.125" style="16" customWidth="1"/>
    <col min="15370" max="15615" width="9" style="16"/>
    <col min="15616" max="15616" width="44.375" style="16" customWidth="1"/>
    <col min="15617" max="15617" width="13" style="16" customWidth="1"/>
    <col min="15618" max="15618" width="12.625" style="16" customWidth="1"/>
    <col min="15619" max="15619" width="10.125" style="16" customWidth="1"/>
    <col min="15620" max="15620" width="9" style="16" hidden="1" customWidth="1"/>
    <col min="15621" max="15621" width="11.5" style="16" customWidth="1"/>
    <col min="15622" max="15622" width="10.125" style="16" customWidth="1"/>
    <col min="15623" max="15624" width="12.625" style="16" customWidth="1"/>
    <col min="15625" max="15625" width="10.125" style="16" customWidth="1"/>
    <col min="15626" max="15871" width="9" style="16"/>
    <col min="15872" max="15872" width="44.375" style="16" customWidth="1"/>
    <col min="15873" max="15873" width="13" style="16" customWidth="1"/>
    <col min="15874" max="15874" width="12.625" style="16" customWidth="1"/>
    <col min="15875" max="15875" width="10.125" style="16" customWidth="1"/>
    <col min="15876" max="15876" width="9" style="16" hidden="1" customWidth="1"/>
    <col min="15877" max="15877" width="11.5" style="16" customWidth="1"/>
    <col min="15878" max="15878" width="10.125" style="16" customWidth="1"/>
    <col min="15879" max="15880" width="12.625" style="16" customWidth="1"/>
    <col min="15881" max="15881" width="10.125" style="16" customWidth="1"/>
    <col min="15882" max="16127" width="9" style="16"/>
    <col min="16128" max="16128" width="9.25833333333333" style="16" customWidth="1"/>
    <col min="16129" max="16129" width="13" style="16" customWidth="1"/>
    <col min="16130" max="16130" width="12.625" style="16" customWidth="1"/>
    <col min="16131" max="16131" width="10.125" style="16" customWidth="1"/>
    <col min="16132" max="16132" width="9" style="16" hidden="1" customWidth="1"/>
    <col min="16133" max="16133" width="11.5" style="16" customWidth="1"/>
    <col min="16134" max="16134" width="10.125" style="16" customWidth="1"/>
    <col min="16135" max="16136" width="12.625" style="16" customWidth="1"/>
    <col min="16137" max="16137" width="10.125" style="16" customWidth="1"/>
    <col min="16138" max="16384" width="9" style="16"/>
  </cols>
  <sheetData>
    <row r="1" customFormat="1" ht="32.25" customHeight="1" spans="1:9">
      <c r="A1" s="17" t="s">
        <v>2079</v>
      </c>
      <c r="B1" s="17"/>
      <c r="C1" s="17"/>
      <c r="D1" s="17"/>
      <c r="E1" s="17"/>
      <c r="F1" s="17"/>
      <c r="G1" s="17"/>
      <c r="H1" s="17"/>
      <c r="I1" s="17"/>
    </row>
    <row r="2" customFormat="1" ht="15.95" customHeight="1" spans="1:9">
      <c r="A2" s="14"/>
      <c r="B2" s="14"/>
      <c r="C2" s="14"/>
      <c r="D2" s="14"/>
      <c r="E2" s="14"/>
      <c r="F2" s="14"/>
      <c r="G2" s="14"/>
      <c r="H2" s="18" t="s">
        <v>2073</v>
      </c>
      <c r="I2" s="18"/>
    </row>
    <row r="3" s="12" customFormat="1" ht="15.95" customHeight="1" spans="1:9">
      <c r="A3" s="19" t="s">
        <v>2074</v>
      </c>
      <c r="B3" s="20" t="s">
        <v>29</v>
      </c>
      <c r="C3" s="20"/>
      <c r="D3" s="20"/>
      <c r="E3" s="20"/>
      <c r="F3" s="20"/>
      <c r="G3" s="20" t="s">
        <v>30</v>
      </c>
      <c r="H3" s="20"/>
      <c r="I3" s="20"/>
    </row>
    <row r="4" s="12" customFormat="1" ht="15.95" customHeight="1" spans="1:10">
      <c r="A4" s="19"/>
      <c r="B4" s="20" t="s">
        <v>32</v>
      </c>
      <c r="C4" s="20" t="s">
        <v>33</v>
      </c>
      <c r="D4" s="20" t="s">
        <v>2075</v>
      </c>
      <c r="E4" s="20" t="s">
        <v>35</v>
      </c>
      <c r="F4" s="20"/>
      <c r="G4" s="20" t="s">
        <v>36</v>
      </c>
      <c r="H4" s="20" t="s">
        <v>37</v>
      </c>
      <c r="I4" s="20"/>
      <c r="J4" s="27" t="s">
        <v>31</v>
      </c>
    </row>
    <row r="5" s="12" customFormat="1" ht="15.95" customHeight="1" spans="1:10">
      <c r="A5" s="19"/>
      <c r="B5" s="20"/>
      <c r="C5" s="20"/>
      <c r="D5" s="20"/>
      <c r="E5" s="20" t="s">
        <v>42</v>
      </c>
      <c r="F5" s="20" t="s">
        <v>43</v>
      </c>
      <c r="G5" s="20"/>
      <c r="H5" s="20" t="s">
        <v>42</v>
      </c>
      <c r="I5" s="20" t="s">
        <v>43</v>
      </c>
      <c r="J5" s="19" t="s">
        <v>39</v>
      </c>
    </row>
    <row r="6" s="13" customFormat="1" ht="27" customHeight="1" spans="1:10">
      <c r="A6" s="21" t="s">
        <v>2080</v>
      </c>
      <c r="B6" s="22">
        <v>4190.8801</v>
      </c>
      <c r="C6" s="22">
        <v>4118.17</v>
      </c>
      <c r="D6" s="23">
        <v>98.2650398421086</v>
      </c>
      <c r="E6" s="22">
        <v>248.14849</v>
      </c>
      <c r="F6" s="23">
        <v>6.41207004557449</v>
      </c>
      <c r="G6" s="22">
        <v>4466.34</v>
      </c>
      <c r="H6" s="22">
        <v>348.17</v>
      </c>
      <c r="I6" s="23">
        <v>8.45448342346236</v>
      </c>
      <c r="J6" s="28">
        <v>3870.02151</v>
      </c>
    </row>
    <row r="7" ht="27" customHeight="1" spans="1:10">
      <c r="A7" s="24" t="s">
        <v>2081</v>
      </c>
      <c r="B7" s="25">
        <v>1287.8801</v>
      </c>
      <c r="C7" s="25">
        <v>1274.17</v>
      </c>
      <c r="D7" s="26">
        <v>98.9354521434099</v>
      </c>
      <c r="E7" s="25">
        <v>147.690785</v>
      </c>
      <c r="F7" s="26">
        <v>13.1108308997961</v>
      </c>
      <c r="G7" s="25">
        <v>1470.34</v>
      </c>
      <c r="H7" s="25">
        <v>196.17</v>
      </c>
      <c r="I7" s="26">
        <v>15.3959047850758</v>
      </c>
      <c r="J7" s="29">
        <v>1126.479215</v>
      </c>
    </row>
    <row r="8" customFormat="1" ht="27" customHeight="1" spans="1:10">
      <c r="A8" s="24" t="s">
        <v>2082</v>
      </c>
      <c r="B8" s="25">
        <v>2903</v>
      </c>
      <c r="C8" s="25">
        <v>2844</v>
      </c>
      <c r="D8" s="26">
        <v>97.9676197037547</v>
      </c>
      <c r="E8" s="25">
        <v>100.457705</v>
      </c>
      <c r="F8" s="26">
        <v>3.6616058437692</v>
      </c>
      <c r="G8" s="25">
        <v>2996</v>
      </c>
      <c r="H8" s="25">
        <v>152</v>
      </c>
      <c r="I8" s="26">
        <v>5.34458509142053</v>
      </c>
      <c r="J8" s="29">
        <v>2743.542295</v>
      </c>
    </row>
    <row r="9" customFormat="1" ht="18" customHeight="1"/>
    <row r="10" customFormat="1" ht="18" customHeight="1"/>
    <row r="11" customFormat="1" ht="18" customHeight="1"/>
    <row r="12" customFormat="1" ht="18" customHeight="1"/>
    <row r="13" customFormat="1" ht="13.5"/>
    <row r="14" customFormat="1" ht="18" customHeight="1"/>
    <row r="15" customFormat="1" ht="18" customHeight="1"/>
    <row r="16" customFormat="1" ht="18" customHeight="1"/>
    <row r="17" customFormat="1" ht="18" customHeight="1"/>
    <row r="18" customFormat="1" ht="18" customHeight="1"/>
    <row r="19" customFormat="1" ht="18" customHeight="1"/>
    <row r="20" customFormat="1" ht="18" customHeight="1"/>
    <row r="21" customFormat="1" ht="18" customHeight="1"/>
    <row r="22" customFormat="1" ht="18" customHeight="1"/>
    <row r="23" customFormat="1" ht="18" customHeight="1"/>
    <row r="24" customFormat="1" ht="18" customHeight="1"/>
    <row r="25" customFormat="1" ht="18" customHeight="1"/>
    <row r="26" customFormat="1" ht="18" customHeight="1"/>
    <row r="27" customFormat="1" ht="18" customHeight="1"/>
    <row r="28" customFormat="1" ht="18" customHeight="1"/>
    <row r="29" customFormat="1" ht="18" customHeight="1"/>
    <row r="30" customFormat="1" ht="18" customHeight="1"/>
    <row r="31" customFormat="1" ht="18" customHeight="1"/>
    <row r="32" customFormat="1" ht="18" customHeight="1"/>
    <row r="33" customFormat="1" ht="18" customHeight="1"/>
    <row r="34" customFormat="1" ht="18" customHeight="1"/>
    <row r="35" customFormat="1" ht="18" customHeight="1"/>
    <row r="36" customFormat="1" ht="18" customHeight="1"/>
    <row r="37" customFormat="1" ht="18" customHeight="1"/>
    <row r="38" customFormat="1" ht="18" customHeight="1"/>
    <row r="39" customFormat="1" ht="18" customHeight="1"/>
    <row r="40" customFormat="1" ht="18" customHeight="1"/>
    <row r="41" customFormat="1" ht="18" customHeight="1"/>
    <row r="42" customFormat="1" ht="18" customHeight="1"/>
    <row r="43" customFormat="1" ht="13.5"/>
    <row r="44" customFormat="1" ht="18" customHeight="1"/>
    <row r="45" customFormat="1" ht="18" customHeight="1"/>
    <row r="46" customFormat="1" ht="18" customHeight="1"/>
    <row r="47" customFormat="1" ht="18" customHeight="1"/>
    <row r="48" customFormat="1" ht="18" customHeight="1"/>
    <row r="49" customFormat="1" ht="18" customHeight="1"/>
    <row r="50" customFormat="1" ht="18" customHeight="1"/>
    <row r="51" customFormat="1" ht="18" customHeight="1"/>
    <row r="52" customFormat="1" ht="18" customHeight="1"/>
    <row r="53" customFormat="1" ht="18" customHeight="1"/>
    <row r="54" customFormat="1" ht="18" customHeight="1"/>
    <row r="55" customFormat="1" ht="18" customHeight="1"/>
    <row r="56" customFormat="1" ht="18" customHeight="1"/>
    <row r="57" customFormat="1" ht="19" customHeight="1"/>
    <row r="58" customFormat="1" ht="19" customHeight="1"/>
    <row r="59" customFormat="1" ht="19" customHeight="1"/>
    <row r="60" customFormat="1" ht="19" customHeight="1"/>
    <row r="61" customFormat="1" ht="13.5"/>
    <row r="62" customFormat="1" ht="13.5"/>
    <row r="63" customFormat="1" ht="13.5"/>
    <row r="64" customFormat="1" ht="13.5"/>
    <row r="65" customFormat="1" ht="19" customHeight="1"/>
    <row r="66" customFormat="1" ht="18" customHeight="1"/>
    <row r="67" customFormat="1" ht="18" customHeight="1"/>
    <row r="68" customFormat="1" ht="18" customHeight="1"/>
    <row r="69" customFormat="1" ht="18" customHeight="1"/>
    <row r="70" customFormat="1" ht="18" customHeight="1"/>
    <row r="71" customFormat="1" ht="13.5"/>
    <row r="72" customFormat="1" ht="13.5"/>
    <row r="73" customFormat="1" ht="13.5"/>
    <row r="74" customFormat="1" ht="13.5"/>
    <row r="75" customFormat="1" ht="13.5"/>
    <row r="76" customFormat="1" ht="13.5"/>
    <row r="77" customFormat="1" ht="13.5"/>
    <row r="78" customFormat="1" ht="13.5"/>
    <row r="79" customFormat="1" ht="13.5"/>
    <row r="80" customFormat="1" ht="13.5"/>
    <row r="81" customFormat="1" ht="13.5"/>
    <row r="82" customFormat="1" ht="13.5"/>
    <row r="83" customFormat="1" ht="13.5"/>
    <row r="84" customFormat="1" ht="13.5"/>
    <row r="85" customFormat="1" ht="13.5"/>
    <row r="86" customFormat="1" ht="13.5"/>
    <row r="87" customFormat="1" ht="13.5"/>
    <row r="88" customFormat="1" ht="13.5"/>
    <row r="89" customFormat="1" ht="13.5"/>
    <row r="90" customFormat="1" ht="13.5"/>
    <row r="91" customFormat="1" ht="13.5"/>
    <row r="92" customFormat="1" ht="13.5"/>
    <row r="93" customFormat="1" ht="13.5"/>
    <row r="94" customFormat="1" ht="13.5"/>
    <row r="95" customFormat="1" ht="13.5"/>
    <row r="96" customFormat="1" ht="13.5"/>
    <row r="97" customFormat="1" ht="13.5"/>
    <row r="98" customFormat="1" ht="13.5"/>
    <row r="99" customFormat="1" ht="13.5"/>
    <row r="100" customFormat="1" ht="13.5"/>
    <row r="101" customFormat="1" ht="13.5"/>
    <row r="102" customFormat="1" ht="13.5"/>
    <row r="103" customFormat="1" ht="13.5"/>
    <row r="104" customFormat="1" ht="13.5"/>
    <row r="105" customFormat="1" ht="13.5"/>
    <row r="106" customFormat="1" ht="13.5"/>
    <row r="107" customFormat="1" ht="13.5"/>
    <row r="108" customFormat="1" ht="13.5"/>
    <row r="109" customFormat="1" ht="13.5"/>
    <row r="110" customFormat="1" ht="13.5"/>
    <row r="111" customFormat="1" ht="13.5"/>
    <row r="112" customFormat="1" ht="13.5"/>
    <row r="113" customFormat="1" ht="13.5"/>
    <row r="114" customFormat="1" ht="13.5"/>
    <row r="115" customFormat="1" ht="13.5"/>
    <row r="116" customFormat="1" ht="13.5"/>
    <row r="117" customFormat="1" ht="13.5"/>
    <row r="118" customFormat="1" ht="13.5"/>
    <row r="119" customFormat="1" ht="13.5"/>
    <row r="120" customFormat="1" ht="13.5"/>
    <row r="121" customFormat="1" ht="13.5"/>
    <row r="122" customFormat="1" ht="13.5"/>
    <row r="123" customFormat="1" ht="13.5"/>
    <row r="124" customFormat="1" ht="13.5"/>
    <row r="125" customFormat="1" ht="13.5"/>
    <row r="126" customFormat="1" ht="13.5"/>
    <row r="127" customFormat="1" ht="13.5"/>
    <row r="128" customFormat="1" ht="13.5"/>
    <row r="129" customFormat="1" ht="13.5"/>
    <row r="130" customFormat="1" ht="13.5"/>
    <row r="131" customFormat="1" ht="13.5"/>
    <row r="132" customFormat="1" ht="13.5"/>
    <row r="133" customFormat="1" ht="13.5"/>
    <row r="134" customFormat="1" ht="13.5"/>
    <row r="135" customFormat="1" ht="13.5"/>
    <row r="136" customFormat="1" ht="13.5"/>
    <row r="137" customFormat="1" ht="13.5"/>
    <row r="138" customFormat="1" ht="13.5"/>
    <row r="139" customFormat="1" ht="13.5"/>
    <row r="140" customFormat="1" ht="13.5"/>
    <row r="141" customFormat="1" ht="13.5"/>
    <row r="142" customFormat="1" ht="13.5"/>
    <row r="143" customFormat="1" ht="13.5"/>
    <row r="144" customFormat="1" ht="13.5"/>
    <row r="145" customFormat="1" ht="13.5"/>
    <row r="146" customFormat="1" ht="13.5"/>
    <row r="147" customFormat="1" ht="13.5"/>
    <row r="148" customFormat="1" ht="13.5"/>
    <row r="149" customFormat="1" ht="13.5"/>
    <row r="150" customFormat="1" ht="13.5"/>
    <row r="151" customFormat="1" ht="13.5"/>
    <row r="152" customFormat="1" ht="13.5"/>
    <row r="153" customFormat="1" ht="13.5"/>
    <row r="154" customFormat="1" ht="13.5"/>
    <row r="155" customFormat="1" ht="13.5"/>
    <row r="156" customFormat="1" ht="13.5"/>
    <row r="157" customFormat="1" ht="13.5"/>
    <row r="158" customFormat="1" ht="13.5"/>
    <row r="159" customFormat="1" ht="13.5"/>
    <row r="160" customFormat="1" ht="13.5"/>
    <row r="161" customFormat="1" ht="13.5"/>
    <row r="162" customFormat="1" ht="13.5"/>
    <row r="163" customFormat="1" ht="13.5"/>
    <row r="164" customFormat="1" ht="13.5"/>
    <row r="165" customFormat="1" ht="13.5"/>
    <row r="166" customFormat="1" ht="13.5"/>
    <row r="167" customFormat="1" ht="13.5"/>
    <row r="168" customFormat="1" ht="13.5"/>
    <row r="169" customFormat="1" ht="13.5"/>
    <row r="170" customFormat="1" ht="13.5"/>
    <row r="171" customFormat="1" ht="13.5"/>
    <row r="172" customFormat="1" ht="13.5"/>
    <row r="173" customFormat="1" ht="13.5"/>
    <row r="174" customFormat="1" ht="13.5"/>
    <row r="175" customFormat="1" ht="13.5"/>
    <row r="176" customFormat="1" ht="13.5"/>
    <row r="177" customFormat="1" ht="13.5"/>
    <row r="178" customFormat="1" ht="13.5"/>
    <row r="179" customFormat="1" ht="13.5"/>
    <row r="180" customFormat="1" ht="13.5"/>
    <row r="181" customFormat="1" ht="13.5"/>
    <row r="182" customFormat="1" ht="13.5"/>
    <row r="183" customFormat="1" ht="13.5"/>
    <row r="184" customFormat="1" ht="13.5"/>
    <row r="185" customFormat="1" ht="13.5"/>
    <row r="186" customFormat="1" ht="13.5"/>
    <row r="187" customFormat="1" ht="13.5"/>
    <row r="188" customFormat="1" ht="13.5"/>
    <row r="189" customFormat="1" ht="13.5"/>
    <row r="190" customFormat="1" ht="13.5"/>
    <row r="191" customFormat="1" ht="13.5"/>
    <row r="192" customFormat="1" ht="13.5"/>
    <row r="193" customFormat="1" ht="13.5"/>
    <row r="194" customFormat="1" ht="13.5"/>
    <row r="195" customFormat="1" ht="13.5"/>
    <row r="196" customFormat="1" ht="13.5"/>
    <row r="197" customFormat="1" ht="13.5"/>
    <row r="198" customFormat="1" ht="13.5"/>
    <row r="199" customFormat="1" ht="13.5"/>
    <row r="200" customFormat="1" ht="13.5"/>
    <row r="201" customFormat="1" ht="13.5"/>
    <row r="202" customFormat="1" ht="13.5"/>
    <row r="203" customFormat="1" ht="13.5"/>
    <row r="204" customFormat="1" ht="13.5"/>
    <row r="205" customFormat="1" ht="13.5"/>
    <row r="206" customFormat="1" ht="13.5"/>
    <row r="207" customFormat="1" ht="13.5"/>
    <row r="208" customFormat="1" ht="13.5"/>
    <row r="209" customFormat="1" ht="13.5"/>
    <row r="210" customFormat="1" ht="13.5"/>
    <row r="211" customFormat="1" ht="13.5"/>
    <row r="212" customFormat="1" ht="13.5"/>
    <row r="213" customFormat="1" ht="13.5"/>
    <row r="214" customFormat="1" ht="13.5"/>
    <row r="215" customFormat="1" ht="13.5"/>
    <row r="216" customFormat="1" ht="13.5"/>
    <row r="217" customFormat="1" ht="13.5"/>
    <row r="218" customFormat="1" ht="13.5"/>
    <row r="219" customFormat="1" ht="13.5"/>
    <row r="220" customFormat="1" ht="13.5"/>
    <row r="221" customFormat="1" ht="13.5"/>
    <row r="222" customFormat="1" ht="13.5"/>
    <row r="223" customFormat="1" ht="13.5"/>
    <row r="224" customFormat="1" ht="13.5"/>
    <row r="225" customFormat="1" ht="13.5"/>
    <row r="226" customFormat="1" ht="13.5"/>
    <row r="227" customFormat="1" ht="13.5"/>
    <row r="228" customFormat="1" ht="13.5"/>
    <row r="229" customFormat="1" ht="13.5"/>
    <row r="230" customFormat="1" ht="13.5"/>
    <row r="231" customFormat="1" ht="13.5"/>
    <row r="232" customFormat="1" ht="13.5"/>
    <row r="233" customFormat="1" ht="13.5"/>
    <row r="234" customFormat="1" ht="13.5"/>
    <row r="235" customFormat="1" ht="13.5"/>
    <row r="236" customFormat="1" ht="13.5"/>
    <row r="237" customFormat="1" ht="13.5"/>
    <row r="238" customFormat="1" ht="13.5"/>
    <row r="239" customFormat="1" ht="13.5"/>
    <row r="240" customFormat="1" ht="13.5"/>
    <row r="241" customFormat="1" ht="13.5"/>
    <row r="242" customFormat="1" ht="13.5"/>
    <row r="243" customFormat="1" ht="13.5"/>
    <row r="244" customFormat="1" ht="13.5"/>
    <row r="245" customFormat="1" ht="13.5"/>
    <row r="246" customFormat="1" ht="13.5"/>
    <row r="247" customFormat="1" ht="13.5"/>
    <row r="248" customFormat="1" ht="13.5"/>
    <row r="249" customFormat="1" ht="13.5"/>
    <row r="250" customFormat="1" ht="13.5"/>
    <row r="251" customFormat="1" ht="13.5"/>
    <row r="252" customFormat="1" ht="13.5"/>
    <row r="253" customFormat="1" ht="13.5"/>
    <row r="254" customFormat="1" ht="13.5"/>
    <row r="255" customFormat="1" ht="13.5"/>
    <row r="256" customFormat="1" ht="13.5"/>
    <row r="257" customFormat="1" ht="13.5"/>
    <row r="258" customFormat="1" ht="13.5"/>
    <row r="259" customFormat="1" ht="13.5"/>
    <row r="260" customFormat="1" ht="13.5"/>
    <row r="261" customFormat="1" ht="13.5"/>
    <row r="262" customFormat="1" ht="13.5"/>
    <row r="263" customFormat="1" ht="13.5"/>
    <row r="264" customFormat="1" ht="13.5"/>
    <row r="265" customFormat="1" ht="13.5"/>
    <row r="266" customFormat="1" ht="13.5"/>
    <row r="267" customFormat="1" ht="13.5"/>
    <row r="268" customFormat="1" ht="13.5"/>
    <row r="269" customFormat="1" ht="13.5"/>
    <row r="270" customFormat="1" ht="13.5"/>
    <row r="271" customFormat="1" ht="13.5"/>
    <row r="272" customFormat="1" ht="13.5"/>
    <row r="273" customFormat="1" ht="13.5"/>
    <row r="274" customFormat="1" ht="13.5"/>
    <row r="275" customFormat="1" ht="13.5"/>
    <row r="276" customFormat="1" ht="13.5"/>
    <row r="277" customFormat="1" ht="13.5"/>
    <row r="278" customFormat="1" ht="13.5"/>
    <row r="279" customFormat="1" ht="13.5"/>
    <row r="280" customFormat="1" ht="13.5"/>
    <row r="281" customFormat="1" ht="13.5"/>
    <row r="282" customFormat="1" ht="13.5"/>
    <row r="283" customFormat="1" ht="13.5"/>
    <row r="284" customFormat="1" ht="13.5"/>
    <row r="285" customFormat="1" ht="13.5"/>
    <row r="286" customFormat="1" ht="13.5"/>
    <row r="287" customFormat="1" ht="13.5"/>
    <row r="288" customFormat="1" ht="13.5"/>
    <row r="289" customFormat="1" ht="13.5"/>
    <row r="290" customFormat="1" ht="13.5"/>
    <row r="291" customFormat="1" ht="13.5"/>
    <row r="292" customFormat="1" ht="13.5"/>
    <row r="293" customFormat="1" ht="13.5"/>
    <row r="294" customFormat="1" ht="13.5"/>
    <row r="295" customFormat="1" ht="13.5"/>
    <row r="296" customFormat="1" ht="13.5"/>
    <row r="297" customFormat="1" ht="13.5"/>
    <row r="298" customFormat="1" ht="13.5"/>
    <row r="299" customFormat="1" ht="13.5"/>
    <row r="300" customFormat="1" ht="13.5"/>
    <row r="301" customFormat="1" ht="13.5"/>
    <row r="302" customFormat="1" ht="13.5"/>
    <row r="303" customFormat="1" ht="13.5"/>
    <row r="304" customFormat="1" ht="13.5"/>
    <row r="305" customFormat="1" ht="13.5"/>
    <row r="306" customFormat="1" ht="13.5"/>
    <row r="307" customFormat="1" ht="13.5"/>
    <row r="308" customFormat="1" ht="13.5"/>
    <row r="309" customFormat="1" ht="13.5"/>
    <row r="310" customFormat="1" ht="13.5"/>
    <row r="311" customFormat="1" ht="13.5"/>
    <row r="312" customFormat="1" ht="13.5"/>
    <row r="313" customFormat="1" ht="13.5"/>
    <row r="314" customFormat="1" ht="13.5"/>
    <row r="315" customFormat="1" ht="13.5"/>
    <row r="316" customFormat="1" ht="13.5"/>
    <row r="317" customFormat="1" ht="13.5"/>
    <row r="318" customFormat="1" ht="13.5"/>
    <row r="319" customFormat="1" ht="13.5"/>
    <row r="320" customFormat="1" ht="13.5"/>
    <row r="321" customFormat="1" ht="13.5"/>
    <row r="322" customFormat="1" ht="13.5"/>
    <row r="323" customFormat="1" ht="13.5"/>
    <row r="324" customFormat="1" ht="13.5"/>
    <row r="325" customFormat="1" ht="13.5"/>
    <row r="326" customFormat="1" ht="13.5"/>
    <row r="327" customFormat="1" ht="13.5"/>
    <row r="328" customFormat="1" ht="13.5"/>
    <row r="329" customFormat="1" ht="13.5"/>
    <row r="330" customFormat="1" ht="13.5"/>
    <row r="331" customFormat="1" ht="13.5"/>
    <row r="332" customFormat="1" ht="13.5"/>
    <row r="333" customFormat="1" ht="13.5"/>
    <row r="334" customFormat="1" ht="13.5"/>
    <row r="335" customFormat="1" ht="13.5"/>
    <row r="336" customFormat="1" ht="13.5"/>
    <row r="337" customFormat="1" ht="13.5"/>
    <row r="338" customFormat="1" ht="13.5"/>
    <row r="339" customFormat="1" ht="13.5"/>
    <row r="340" customFormat="1" ht="13.5"/>
    <row r="341" customFormat="1" ht="13.5"/>
    <row r="342" customFormat="1" ht="13.5"/>
    <row r="343" customFormat="1" ht="13.5"/>
    <row r="344" customFormat="1" ht="13.5"/>
    <row r="345" customFormat="1" ht="13.5"/>
    <row r="346" customFormat="1" ht="13.5"/>
    <row r="347" customFormat="1" ht="13.5"/>
    <row r="348" customFormat="1" ht="13.5"/>
    <row r="349" customFormat="1" ht="13.5"/>
    <row r="350" customFormat="1" ht="13.5"/>
    <row r="351" customFormat="1" ht="13.5"/>
    <row r="352" customFormat="1" ht="13.5"/>
    <row r="353" customFormat="1" ht="13.5"/>
    <row r="354" customFormat="1" ht="13.5"/>
    <row r="355" customFormat="1" ht="13.5"/>
    <row r="356" customFormat="1" ht="13.5"/>
    <row r="357" customFormat="1" ht="13.5"/>
    <row r="358" customFormat="1" ht="13.5"/>
    <row r="359" customFormat="1" ht="13.5"/>
    <row r="360" customFormat="1" ht="13.5"/>
    <row r="361" customFormat="1" ht="13.5"/>
    <row r="362" customFormat="1" ht="13.5"/>
    <row r="363" customFormat="1" ht="13.5"/>
    <row r="364" customFormat="1" ht="13.5"/>
    <row r="365" customFormat="1" ht="13.5"/>
    <row r="366" customFormat="1" ht="13.5"/>
    <row r="367" customFormat="1" ht="13.5"/>
    <row r="368" customFormat="1" ht="13.5"/>
    <row r="369" customFormat="1" ht="13.5"/>
    <row r="370" customFormat="1" ht="13.5"/>
    <row r="371" customFormat="1" ht="13.5"/>
    <row r="372" customFormat="1" ht="13.5"/>
    <row r="373" customFormat="1" ht="13.5"/>
    <row r="374" customFormat="1" ht="13.5"/>
    <row r="375" customFormat="1" ht="13.5"/>
    <row r="376" customFormat="1" ht="13.5"/>
    <row r="377" customFormat="1" ht="13.5"/>
    <row r="378" customFormat="1" ht="13.5"/>
    <row r="379" customFormat="1" ht="13.5"/>
    <row r="380" customFormat="1" ht="13.5"/>
    <row r="381" customFormat="1" ht="13.5"/>
    <row r="382" customFormat="1" ht="13.5"/>
    <row r="383" customFormat="1" ht="13.5"/>
    <row r="384" customFormat="1" ht="13.5"/>
    <row r="385" customFormat="1" ht="13.5"/>
    <row r="386" customFormat="1" ht="13.5"/>
    <row r="387" customFormat="1" ht="13.5"/>
    <row r="388" customFormat="1" ht="13.5"/>
    <row r="389" customFormat="1" ht="13.5"/>
    <row r="390" customFormat="1" ht="13.5"/>
    <row r="391" customFormat="1" ht="13.5"/>
    <row r="392" customFormat="1" ht="13.5"/>
    <row r="393" customFormat="1" ht="13.5"/>
    <row r="394" customFormat="1" ht="13.5"/>
    <row r="395" customFormat="1" ht="13.5"/>
    <row r="396" customFormat="1" ht="13.5"/>
    <row r="397" customFormat="1" ht="13.5"/>
    <row r="398" customFormat="1" ht="13.5"/>
    <row r="399" customFormat="1" ht="13.5"/>
    <row r="400" customFormat="1" ht="13.5"/>
    <row r="401" customFormat="1" ht="13.5"/>
    <row r="402" customFormat="1" ht="13.5"/>
    <row r="403" customFormat="1" ht="13.5"/>
    <row r="404" customFormat="1" ht="13.5"/>
    <row r="405" customFormat="1" ht="13.5"/>
    <row r="406" customFormat="1" ht="13.5"/>
    <row r="407" customFormat="1" ht="13.5"/>
    <row r="408" customFormat="1" ht="13.5"/>
    <row r="409" customFormat="1" ht="13.5"/>
    <row r="410" customFormat="1" ht="13.5"/>
    <row r="411" customFormat="1" ht="13.5"/>
    <row r="412" customFormat="1" ht="13.5"/>
    <row r="413" customFormat="1" ht="13.5"/>
    <row r="414" customFormat="1" ht="13.5"/>
    <row r="415" customFormat="1" ht="13.5"/>
    <row r="416" customFormat="1" ht="13.5"/>
    <row r="417" customFormat="1" ht="13.5"/>
    <row r="418" customFormat="1" ht="13.5"/>
    <row r="419" customFormat="1" ht="13.5"/>
    <row r="420" customFormat="1" ht="13.5"/>
    <row r="421" customFormat="1" ht="13.5"/>
    <row r="422" customFormat="1" ht="13.5"/>
    <row r="423" customFormat="1" ht="13.5"/>
    <row r="424" customFormat="1" ht="13.5"/>
    <row r="425" customFormat="1" ht="13.5"/>
    <row r="426" customFormat="1" ht="13.5"/>
    <row r="427" customFormat="1" ht="13.5"/>
    <row r="428" customFormat="1" ht="13.5"/>
    <row r="429" customFormat="1" ht="13.5"/>
    <row r="430" customFormat="1" ht="13.5"/>
    <row r="431" customFormat="1" ht="13.5"/>
    <row r="432" customFormat="1" ht="13.5"/>
    <row r="433" customFormat="1" ht="13.5"/>
    <row r="434" customFormat="1" ht="13.5"/>
    <row r="435" customFormat="1" ht="13.5"/>
    <row r="436" customFormat="1" ht="13.5"/>
    <row r="437" customFormat="1" ht="13.5"/>
    <row r="438" customFormat="1" ht="13.5"/>
    <row r="439" customFormat="1" ht="13.5"/>
    <row r="440" customFormat="1" ht="13.5"/>
    <row r="441" customFormat="1" ht="13.5"/>
    <row r="442" customFormat="1" ht="13.5"/>
    <row r="443" customFormat="1" ht="13.5"/>
    <row r="444" customFormat="1" ht="13.5"/>
    <row r="445" customFormat="1" ht="13.5"/>
    <row r="446" customFormat="1" ht="13.5"/>
    <row r="447" customFormat="1" ht="13.5"/>
    <row r="448" customFormat="1" ht="13.5"/>
    <row r="449" customFormat="1" ht="13.5"/>
    <row r="450" customFormat="1" ht="13.5"/>
    <row r="451" customFormat="1" ht="13.5"/>
    <row r="452" customFormat="1" ht="13.5"/>
    <row r="453" customFormat="1" ht="13.5"/>
    <row r="454" customFormat="1" ht="13.5"/>
    <row r="455" customFormat="1" ht="13.5"/>
    <row r="456" customFormat="1" ht="13.5"/>
    <row r="457" customFormat="1" ht="13.5"/>
    <row r="458" customFormat="1" ht="13.5"/>
    <row r="459" customFormat="1" ht="13.5"/>
    <row r="460" customFormat="1" ht="13.5"/>
    <row r="461" customFormat="1" ht="13.5"/>
    <row r="462" customFormat="1" ht="13.5"/>
    <row r="463" customFormat="1" ht="13.5"/>
    <row r="464" customFormat="1" ht="13.5"/>
    <row r="465" customFormat="1" ht="13.5"/>
    <row r="466" customFormat="1" ht="13.5"/>
    <row r="467" customFormat="1" ht="13.5"/>
    <row r="468" customFormat="1" ht="13.5"/>
    <row r="469" customFormat="1" ht="13.5"/>
    <row r="470" customFormat="1" ht="13.5"/>
    <row r="471" customFormat="1" ht="13.5"/>
    <row r="472" customFormat="1" ht="13.5"/>
    <row r="473" customFormat="1" ht="13.5"/>
    <row r="474" customFormat="1" ht="13.5"/>
    <row r="475" customFormat="1" ht="13.5"/>
    <row r="476" customFormat="1" ht="13.5"/>
    <row r="477" customFormat="1" ht="13.5"/>
    <row r="478" customFormat="1" ht="13.5"/>
    <row r="479" customFormat="1" ht="13.5"/>
    <row r="480" customFormat="1" ht="13.5"/>
    <row r="481" customFormat="1" ht="13.5"/>
    <row r="482" customFormat="1" ht="13.5"/>
    <row r="483" customFormat="1" ht="13.5"/>
    <row r="484" customFormat="1" ht="13.5"/>
    <row r="485" customFormat="1" ht="13.5"/>
    <row r="486" customFormat="1" ht="13.5"/>
    <row r="487" customFormat="1" ht="13.5"/>
    <row r="488" customFormat="1" ht="13.5"/>
    <row r="489" customFormat="1" ht="13.5"/>
    <row r="490" customFormat="1" ht="13.5"/>
    <row r="491" customFormat="1" ht="13.5"/>
    <row r="492" customFormat="1" ht="13.5"/>
    <row r="493" customFormat="1" ht="13.5"/>
    <row r="494" customFormat="1" ht="13.5"/>
    <row r="495" customFormat="1" ht="13.5"/>
    <row r="496" customFormat="1" ht="13.5"/>
    <row r="497" customFormat="1" ht="13.5"/>
    <row r="498" customFormat="1" ht="13.5"/>
    <row r="499" customFormat="1" ht="13.5"/>
    <row r="500" customFormat="1" ht="13.5"/>
    <row r="501" customFormat="1" ht="13.5"/>
    <row r="502" customFormat="1" ht="13.5"/>
    <row r="503" customFormat="1" ht="13.5"/>
    <row r="504" customFormat="1" ht="13.5"/>
    <row r="505" customFormat="1" ht="13.5"/>
    <row r="506" customFormat="1" ht="13.5"/>
    <row r="507" customFormat="1" ht="13.5"/>
    <row r="508" customFormat="1" ht="13.5"/>
    <row r="509" customFormat="1" ht="13.5"/>
    <row r="510" customFormat="1" ht="13.5"/>
    <row r="511" customFormat="1" ht="13.5"/>
    <row r="512" customFormat="1" ht="13.5"/>
    <row r="513" customFormat="1" ht="13.5"/>
    <row r="514" customFormat="1" ht="13.5"/>
    <row r="515" customFormat="1" ht="13.5"/>
    <row r="516" customFormat="1" ht="13.5"/>
    <row r="517" customFormat="1" ht="13.5"/>
    <row r="518" customFormat="1" ht="13.5"/>
    <row r="519" customFormat="1" ht="13.5"/>
    <row r="520" customFormat="1" ht="13.5"/>
    <row r="521" customFormat="1" ht="13.5"/>
    <row r="522" customFormat="1" ht="13.5"/>
    <row r="523" customFormat="1" ht="13.5"/>
    <row r="524" customFormat="1" ht="13.5"/>
    <row r="525" customFormat="1" ht="13.5"/>
    <row r="526" customFormat="1" ht="13.5"/>
    <row r="527" customFormat="1" ht="13.5"/>
    <row r="528" customFormat="1" ht="13.5"/>
    <row r="529" customFormat="1" ht="13.5"/>
    <row r="530" customFormat="1" ht="13.5"/>
    <row r="531" customFormat="1" ht="13.5"/>
    <row r="532" customFormat="1" ht="13.5"/>
    <row r="533" customFormat="1" ht="13.5"/>
    <row r="534" customFormat="1" ht="13.5"/>
    <row r="535" customFormat="1" ht="13.5"/>
    <row r="536" customFormat="1" ht="13.5"/>
    <row r="537" customFormat="1" ht="13.5"/>
    <row r="538" customFormat="1" ht="13.5"/>
    <row r="539" customFormat="1" ht="13.5"/>
    <row r="540" customFormat="1" ht="13.5"/>
    <row r="541" customFormat="1" ht="13.5"/>
    <row r="542" customFormat="1" ht="13.5"/>
    <row r="543" customFormat="1" ht="13.5"/>
    <row r="544" customFormat="1" ht="13.5"/>
    <row r="545" customFormat="1" ht="13.5"/>
    <row r="546" customFormat="1" ht="13.5"/>
    <row r="547" customFormat="1" ht="13.5"/>
    <row r="548" customFormat="1" ht="13.5"/>
    <row r="549" customFormat="1" ht="13.5"/>
    <row r="550" customFormat="1" ht="13.5"/>
    <row r="551" customFormat="1" ht="13.5"/>
    <row r="552" customFormat="1" ht="13.5"/>
    <row r="553" customFormat="1" ht="13.5"/>
    <row r="554" customFormat="1" ht="13.5"/>
    <row r="555" customFormat="1" ht="13.5"/>
    <row r="556" customFormat="1" ht="13.5"/>
    <row r="557" customFormat="1" ht="13.5"/>
    <row r="558" customFormat="1" ht="13.5"/>
    <row r="559" customFormat="1" ht="13.5"/>
    <row r="560" customFormat="1" ht="13.5"/>
    <row r="561" customFormat="1" ht="13.5"/>
    <row r="562" customFormat="1" ht="13.5"/>
    <row r="563" customFormat="1" ht="13.5"/>
    <row r="564" customFormat="1" ht="13.5"/>
    <row r="565" customFormat="1" ht="13.5"/>
    <row r="566" customFormat="1" ht="13.5"/>
    <row r="567" customFormat="1" ht="13.5"/>
    <row r="568" customFormat="1" ht="13.5"/>
    <row r="569" customFormat="1" ht="13.5"/>
    <row r="570" customFormat="1" ht="13.5"/>
    <row r="571" customFormat="1" ht="13.5"/>
    <row r="572" customFormat="1" ht="13.5"/>
    <row r="573" customFormat="1" ht="13.5"/>
    <row r="574" customFormat="1" ht="13.5"/>
    <row r="575" customFormat="1" ht="13.5"/>
    <row r="576" customFormat="1" ht="13.5"/>
    <row r="577" customFormat="1" ht="13.5"/>
    <row r="578" customFormat="1" ht="13.5"/>
    <row r="579" customFormat="1" ht="13.5"/>
    <row r="580" customFormat="1" ht="13.5"/>
    <row r="581" customFormat="1" ht="13.5"/>
    <row r="582" customFormat="1" ht="13.5"/>
    <row r="583" customFormat="1" ht="13.5"/>
    <row r="584" customFormat="1" ht="13.5"/>
    <row r="585" customFormat="1" ht="13.5"/>
    <row r="586" customFormat="1" ht="13.5"/>
    <row r="587" customFormat="1" ht="13.5"/>
    <row r="588" customFormat="1" ht="13.5"/>
    <row r="589" customFormat="1" ht="13.5"/>
    <row r="590" customFormat="1" ht="13.5"/>
    <row r="591" customFormat="1" ht="13.5"/>
    <row r="592" customFormat="1" ht="13.5"/>
    <row r="593" customFormat="1" ht="13.5"/>
    <row r="594" customFormat="1" ht="13.5"/>
    <row r="595" customFormat="1" ht="13.5"/>
    <row r="596" customFormat="1" ht="13.5"/>
    <row r="597" customFormat="1" ht="13.5"/>
    <row r="598" customFormat="1" ht="13.5"/>
    <row r="599" customFormat="1" ht="13.5"/>
    <row r="600" customFormat="1" ht="13.5"/>
    <row r="601" customFormat="1" ht="13.5"/>
    <row r="602" customFormat="1" ht="13.5"/>
    <row r="603" customFormat="1" ht="13.5"/>
    <row r="604" customFormat="1" ht="13.5"/>
    <row r="605" customFormat="1" ht="13.5"/>
    <row r="606" customFormat="1" ht="13.5"/>
    <row r="607" customFormat="1" ht="13.5"/>
    <row r="608" customFormat="1" ht="13.5"/>
    <row r="609" customFormat="1" ht="13.5"/>
    <row r="610" customFormat="1" ht="13.5"/>
    <row r="611" customFormat="1" ht="13.5"/>
    <row r="612" customFormat="1" ht="13.5"/>
    <row r="613" customFormat="1" ht="13.5"/>
    <row r="614" customFormat="1" ht="13.5"/>
    <row r="615" customFormat="1" ht="13.5"/>
    <row r="616" customFormat="1" ht="13.5"/>
    <row r="617" customFormat="1" ht="13.5"/>
    <row r="618" customFormat="1" ht="13.5"/>
    <row r="619" customFormat="1" ht="13.5"/>
    <row r="620" customFormat="1" ht="13.5"/>
    <row r="621" customFormat="1" ht="13.5"/>
    <row r="622" customFormat="1" ht="13.5"/>
    <row r="623" customFormat="1" ht="13.5"/>
    <row r="624" customFormat="1" ht="13.5"/>
    <row r="625" customFormat="1" ht="13.5"/>
    <row r="626" customFormat="1" ht="13.5"/>
    <row r="627" customFormat="1" ht="13.5"/>
    <row r="628" customFormat="1" ht="13.5"/>
    <row r="629" customFormat="1" ht="13.5"/>
    <row r="630" customFormat="1" ht="13.5"/>
    <row r="631" customFormat="1" ht="13.5"/>
    <row r="632" customFormat="1" ht="13.5"/>
    <row r="633" customFormat="1" ht="13.5"/>
    <row r="634" customFormat="1" ht="13.5"/>
    <row r="635" customFormat="1" ht="13.5"/>
    <row r="636" customFormat="1" ht="13.5"/>
    <row r="637" customFormat="1" ht="13.5"/>
    <row r="638" customFormat="1" ht="13.5"/>
    <row r="639" customFormat="1" ht="13.5"/>
    <row r="640" customFormat="1" ht="13.5"/>
    <row r="641" customFormat="1" ht="13.5"/>
    <row r="642" customFormat="1" ht="13.5"/>
    <row r="643" customFormat="1" ht="13.5"/>
    <row r="644" customFormat="1" ht="13.5"/>
    <row r="645" customFormat="1" ht="13.5"/>
    <row r="646" customFormat="1" ht="13.5"/>
    <row r="647" customFormat="1" ht="13.5"/>
    <row r="648" customFormat="1" ht="13.5"/>
    <row r="649" customFormat="1" ht="13.5"/>
    <row r="650" customFormat="1" ht="13.5"/>
    <row r="651" customFormat="1" ht="13.5"/>
    <row r="652" customFormat="1" ht="13.5"/>
    <row r="653" customFormat="1" ht="13.5"/>
    <row r="654" customFormat="1" ht="13.5"/>
    <row r="655" customFormat="1" ht="13.5"/>
    <row r="656" customFormat="1" ht="13.5"/>
    <row r="657" customFormat="1" ht="13.5"/>
    <row r="658" customFormat="1" ht="13.5"/>
    <row r="659" customFormat="1" ht="13.5"/>
    <row r="660" customFormat="1" ht="13.5"/>
    <row r="661" customFormat="1" ht="13.5"/>
    <row r="662" customFormat="1" ht="13.5"/>
    <row r="663" customFormat="1" ht="13.5"/>
    <row r="664" customFormat="1" ht="13.5"/>
    <row r="665" customFormat="1" ht="13.5"/>
    <row r="666" customFormat="1" ht="13.5"/>
    <row r="667" customFormat="1" ht="13.5"/>
    <row r="668" customFormat="1" ht="13.5"/>
    <row r="669" customFormat="1" ht="13.5"/>
    <row r="670" customFormat="1" ht="13.5"/>
    <row r="671" customFormat="1" ht="13.5"/>
    <row r="672" customFormat="1" ht="13.5"/>
    <row r="673" customFormat="1" ht="13.5"/>
    <row r="674" customFormat="1" ht="13.5"/>
    <row r="675" customFormat="1" ht="13.5"/>
    <row r="676" customFormat="1" ht="13.5"/>
    <row r="677" customFormat="1" ht="13.5"/>
    <row r="678" customFormat="1" ht="13.5"/>
    <row r="679" customFormat="1" ht="13.5"/>
    <row r="680" customFormat="1" ht="13.5"/>
    <row r="681" customFormat="1" ht="13.5"/>
    <row r="682" customFormat="1" ht="13.5"/>
    <row r="683" customFormat="1" ht="13.5"/>
    <row r="684" customFormat="1" ht="13.5"/>
    <row r="685" customFormat="1" ht="13.5"/>
    <row r="686" customFormat="1" ht="13.5"/>
    <row r="687" customFormat="1" ht="13.5"/>
    <row r="688" customFormat="1" ht="13.5"/>
    <row r="689" customFormat="1" ht="13.5"/>
    <row r="690" customFormat="1" ht="13.5"/>
    <row r="691" customFormat="1" ht="13.5"/>
    <row r="692" customFormat="1" ht="13.5"/>
    <row r="693" customFormat="1" ht="13.5"/>
    <row r="694" customFormat="1" ht="13.5"/>
    <row r="695" customFormat="1" ht="13.5"/>
    <row r="696" customFormat="1" ht="13.5"/>
    <row r="697" customFormat="1" ht="13.5"/>
    <row r="698" customFormat="1" ht="13.5"/>
    <row r="699" customFormat="1" ht="13.5"/>
    <row r="700" customFormat="1" ht="13.5"/>
    <row r="701" customFormat="1" ht="13.5"/>
    <row r="702" customFormat="1" ht="13.5"/>
    <row r="703" customFormat="1" ht="13.5"/>
    <row r="704" customFormat="1" ht="13.5"/>
    <row r="705" customFormat="1" ht="13.5"/>
    <row r="706" customFormat="1" ht="13.5"/>
    <row r="707" customFormat="1" ht="13.5"/>
    <row r="708" customFormat="1" ht="13.5"/>
    <row r="709" customFormat="1" ht="13.5"/>
    <row r="710" customFormat="1" ht="13.5"/>
    <row r="711" customFormat="1" ht="13.5"/>
    <row r="712" customFormat="1" ht="13.5"/>
    <row r="713" customFormat="1" ht="13.5"/>
    <row r="714" customFormat="1" ht="13.5"/>
    <row r="715" customFormat="1" ht="13.5"/>
    <row r="716" customFormat="1" ht="13.5"/>
    <row r="717" customFormat="1" ht="13.5"/>
    <row r="718" customFormat="1" ht="13.5"/>
    <row r="719" customFormat="1" ht="13.5"/>
    <row r="720" customFormat="1" ht="13.5"/>
    <row r="721" customFormat="1" ht="13.5"/>
    <row r="722" customFormat="1" ht="13.5"/>
    <row r="723" customFormat="1" ht="13.5"/>
    <row r="724" customFormat="1" ht="13.5"/>
    <row r="725" customFormat="1" ht="13.5"/>
    <row r="726" customFormat="1" ht="13.5"/>
    <row r="727" customFormat="1" ht="13.5"/>
    <row r="728" customFormat="1" ht="13.5"/>
    <row r="729" customFormat="1" ht="13.5"/>
    <row r="730" customFormat="1" ht="13.5"/>
    <row r="731" customFormat="1" ht="13.5"/>
    <row r="732" customFormat="1" ht="13.5"/>
    <row r="733" customFormat="1" ht="13.5"/>
    <row r="734" customFormat="1" ht="13.5"/>
    <row r="735" customFormat="1" ht="13.5"/>
    <row r="736" customFormat="1" ht="13.5"/>
    <row r="737" customFormat="1" ht="13.5"/>
    <row r="738" customFormat="1" ht="13.5"/>
    <row r="739" customFormat="1" ht="13.5"/>
    <row r="740" customFormat="1" ht="13.5"/>
    <row r="741" customFormat="1" ht="13.5"/>
    <row r="742" customFormat="1" ht="13.5"/>
    <row r="743" customFormat="1" ht="13.5"/>
    <row r="744" customFormat="1" ht="13.5"/>
    <row r="745" customFormat="1" ht="13.5"/>
    <row r="746" customFormat="1" ht="13.5"/>
    <row r="747" customFormat="1" ht="13.5"/>
    <row r="748" customFormat="1" ht="13.5"/>
    <row r="749" customFormat="1" ht="13.5"/>
    <row r="750" customFormat="1" ht="13.5"/>
    <row r="751" customFormat="1" ht="13.5"/>
    <row r="752" customFormat="1" ht="13.5"/>
    <row r="753" customFormat="1" ht="13.5"/>
    <row r="754" customFormat="1" ht="13.5"/>
    <row r="755" customFormat="1" ht="13.5"/>
    <row r="756" customFormat="1" ht="13.5"/>
    <row r="757" customFormat="1" ht="13.5"/>
    <row r="758" customFormat="1" ht="13.5"/>
    <row r="759" customFormat="1" ht="13.5"/>
    <row r="760" customFormat="1" ht="13.5"/>
    <row r="761" customFormat="1" ht="13.5"/>
    <row r="762" customFormat="1" ht="13.5"/>
    <row r="763" customFormat="1" ht="13.5"/>
    <row r="764" customFormat="1" ht="13.5"/>
    <row r="765" customFormat="1" ht="13.5"/>
    <row r="766" customFormat="1" ht="13.5"/>
    <row r="767" customFormat="1" ht="13.5"/>
    <row r="768" customFormat="1" ht="13.5"/>
    <row r="769" customFormat="1" ht="13.5"/>
    <row r="770" customFormat="1" ht="13.5"/>
    <row r="771" customFormat="1" ht="13.5"/>
    <row r="772" customFormat="1" ht="13.5"/>
    <row r="773" customFormat="1" ht="13.5"/>
    <row r="774" customFormat="1" ht="13.5"/>
    <row r="775" customFormat="1" ht="13.5"/>
    <row r="776" customFormat="1" ht="13.5"/>
    <row r="777" customFormat="1" ht="13.5"/>
    <row r="778" customFormat="1" ht="13.5"/>
    <row r="779" customFormat="1" ht="13.5"/>
    <row r="780" customFormat="1" ht="13.5"/>
    <row r="781" customFormat="1" ht="13.5"/>
    <row r="782" customFormat="1" ht="13.5"/>
    <row r="783" customFormat="1" ht="13.5"/>
    <row r="784" customFormat="1" ht="13.5"/>
    <row r="785" customFormat="1" ht="13.5"/>
    <row r="786" customFormat="1" ht="13.5"/>
    <row r="787" customFormat="1" ht="13.5"/>
    <row r="788" customFormat="1" ht="13.5"/>
    <row r="789" customFormat="1" ht="13.5"/>
    <row r="790" customFormat="1" ht="13.5"/>
    <row r="791" customFormat="1" ht="13.5"/>
    <row r="792" customFormat="1" ht="13.5"/>
    <row r="793" customFormat="1" ht="13.5"/>
    <row r="794" customFormat="1" ht="13.5"/>
    <row r="795" customFormat="1" ht="13.5"/>
    <row r="796" customFormat="1" ht="13.5"/>
    <row r="797" customFormat="1" ht="13.5"/>
    <row r="798" customFormat="1" ht="13.5"/>
    <row r="799" customFormat="1" ht="13.5"/>
    <row r="800" customFormat="1" ht="13.5"/>
    <row r="801" customFormat="1" ht="13.5"/>
    <row r="802" customFormat="1" ht="13.5"/>
    <row r="803" customFormat="1" ht="13.5"/>
    <row r="804" customFormat="1" ht="13.5"/>
    <row r="805" customFormat="1" ht="13.5"/>
    <row r="806" customFormat="1" ht="13.5"/>
    <row r="807" customFormat="1" ht="13.5"/>
    <row r="808" customFormat="1" ht="13.5"/>
    <row r="809" customFormat="1" ht="13.5"/>
    <row r="810" customFormat="1" ht="13.5"/>
    <row r="811" customFormat="1" ht="13.5"/>
    <row r="812" customFormat="1" ht="13.5"/>
    <row r="813" customFormat="1" ht="13.5"/>
    <row r="814" customFormat="1" ht="13.5"/>
    <row r="815" customFormat="1" ht="13.5"/>
    <row r="816" customFormat="1" ht="13.5"/>
    <row r="817" customFormat="1" ht="13.5"/>
    <row r="818" customFormat="1" ht="13.5"/>
    <row r="819" customFormat="1" ht="13.5"/>
    <row r="820" customFormat="1" ht="13.5"/>
    <row r="821" customFormat="1" ht="13.5"/>
    <row r="822" customFormat="1" ht="13.5"/>
    <row r="823" customFormat="1" ht="13.5"/>
    <row r="824" customFormat="1" ht="13.5"/>
    <row r="825" customFormat="1" ht="13.5"/>
    <row r="826" customFormat="1" ht="13.5"/>
    <row r="827" customFormat="1" ht="13.5"/>
    <row r="828" customFormat="1" ht="13.5"/>
    <row r="829" customFormat="1" ht="13.5"/>
    <row r="830" customFormat="1" ht="13.5"/>
    <row r="831" customFormat="1" ht="13.5"/>
    <row r="832" customFormat="1" ht="13.5"/>
    <row r="833" customFormat="1" ht="13.5"/>
    <row r="834" customFormat="1" ht="13.5"/>
    <row r="835" customFormat="1" ht="13.5"/>
    <row r="836" customFormat="1" ht="13.5"/>
    <row r="837" customFormat="1" ht="13.5"/>
    <row r="838" customFormat="1" ht="13.5"/>
    <row r="839" customFormat="1" ht="13.5"/>
    <row r="840" customFormat="1" ht="13.5"/>
    <row r="841" customFormat="1" ht="13.5"/>
    <row r="842" customFormat="1" ht="13.5"/>
    <row r="843" customFormat="1" ht="13.5"/>
    <row r="844" customFormat="1" ht="13.5"/>
    <row r="845" customFormat="1" ht="13.5"/>
    <row r="846" customFormat="1" ht="13.5"/>
    <row r="847" customFormat="1" ht="13.5"/>
    <row r="848" customFormat="1" ht="13.5"/>
    <row r="849" customFormat="1" ht="13.5"/>
    <row r="850" customFormat="1" ht="13.5"/>
    <row r="851" customFormat="1" ht="13.5"/>
    <row r="852" customFormat="1" ht="13.5"/>
    <row r="853" customFormat="1" ht="13.5"/>
    <row r="854" customFormat="1" ht="13.5"/>
    <row r="855" customFormat="1" ht="13.5"/>
    <row r="856" customFormat="1" ht="13.5"/>
    <row r="857" customFormat="1" ht="13.5"/>
    <row r="858" customFormat="1" ht="13.5"/>
    <row r="859" customFormat="1" ht="13.5"/>
    <row r="860" customFormat="1" ht="13.5"/>
    <row r="861" customFormat="1" ht="13.5"/>
    <row r="862" customFormat="1" ht="13.5"/>
    <row r="863" customFormat="1" ht="13.5"/>
    <row r="864" customFormat="1" ht="13.5"/>
    <row r="865" customFormat="1" ht="13.5"/>
    <row r="866" customFormat="1" ht="13.5"/>
    <row r="867" customFormat="1" ht="13.5"/>
    <row r="868" customFormat="1" ht="13.5"/>
    <row r="869" customFormat="1" ht="13.5"/>
    <row r="870" customFormat="1" ht="13.5"/>
    <row r="871" customFormat="1" ht="13.5"/>
    <row r="872" customFormat="1" ht="13.5"/>
    <row r="873" customFormat="1" ht="13.5"/>
    <row r="874" customFormat="1" ht="13.5"/>
    <row r="875" customFormat="1" ht="13.5"/>
    <row r="876" customFormat="1" ht="13.5"/>
    <row r="877" customFormat="1" ht="13.5"/>
    <row r="878" customFormat="1" ht="13.5"/>
    <row r="879" customFormat="1" ht="13.5"/>
    <row r="880" customFormat="1" ht="13.5"/>
    <row r="881" customFormat="1" ht="13.5"/>
    <row r="882" customFormat="1" ht="13.5"/>
    <row r="883" customFormat="1" ht="13.5"/>
    <row r="884" customFormat="1" ht="13.5"/>
    <row r="885" customFormat="1" ht="13.5"/>
    <row r="886" customFormat="1" ht="13.5"/>
    <row r="887" customFormat="1" ht="13.5"/>
    <row r="888" customFormat="1" ht="13.5"/>
    <row r="889" customFormat="1" ht="13.5"/>
    <row r="890" customFormat="1" ht="13.5"/>
    <row r="891" customFormat="1" ht="13.5"/>
    <row r="892" customFormat="1" ht="13.5"/>
    <row r="893" customFormat="1" ht="13.5"/>
    <row r="894" customFormat="1" ht="13.5"/>
    <row r="895" customFormat="1" ht="13.5"/>
    <row r="896" customFormat="1" ht="13.5"/>
    <row r="897" customFormat="1" ht="13.5"/>
    <row r="898" customFormat="1" ht="13.5"/>
    <row r="899" customFormat="1" ht="13.5"/>
    <row r="900" customFormat="1" ht="13.5"/>
    <row r="901" customFormat="1" ht="13.5"/>
    <row r="902" customFormat="1" ht="13.5"/>
    <row r="903" customFormat="1" ht="13.5"/>
    <row r="904" customFormat="1" ht="13.5"/>
    <row r="905" customFormat="1" ht="13.5"/>
    <row r="906" customFormat="1" ht="13.5"/>
    <row r="907" customFormat="1" ht="13.5"/>
    <row r="908" customFormat="1" ht="13.5"/>
    <row r="909" customFormat="1" ht="13.5"/>
    <row r="910" customFormat="1" ht="13.5"/>
    <row r="911" customFormat="1" ht="13.5"/>
    <row r="912" customFormat="1" ht="13.5"/>
    <row r="913" customFormat="1" ht="13.5"/>
    <row r="914" customFormat="1" ht="13.5"/>
    <row r="915" customFormat="1" ht="13.5"/>
    <row r="916" customFormat="1" ht="13.5"/>
    <row r="917" customFormat="1" ht="13.5"/>
    <row r="918" customFormat="1" ht="13.5"/>
    <row r="919" customFormat="1" ht="13.5"/>
    <row r="920" customFormat="1" ht="13.5"/>
    <row r="921" customFormat="1" ht="13.5"/>
    <row r="922" customFormat="1" ht="13.5"/>
    <row r="923" customFormat="1" ht="13.5"/>
    <row r="924" customFormat="1" ht="13.5"/>
    <row r="925" customFormat="1" ht="13.5"/>
    <row r="926" customFormat="1" ht="13.5"/>
    <row r="927" customFormat="1" ht="13.5"/>
    <row r="928" customFormat="1" ht="13.5"/>
    <row r="929" customFormat="1" ht="13.5"/>
    <row r="930" customFormat="1" ht="13.5"/>
    <row r="931" customFormat="1" ht="13.5"/>
    <row r="932" customFormat="1" ht="13.5"/>
    <row r="933" customFormat="1" ht="13.5"/>
    <row r="934" customFormat="1" ht="13.5"/>
    <row r="935" customFormat="1" ht="13.5"/>
    <row r="936" customFormat="1" ht="13.5"/>
    <row r="937" customFormat="1" ht="13.5"/>
    <row r="938" customFormat="1" ht="13.5"/>
    <row r="939" customFormat="1" ht="13.5"/>
    <row r="940" customFormat="1" ht="13.5"/>
    <row r="941" customFormat="1" ht="13.5"/>
    <row r="942" customFormat="1" ht="13.5"/>
    <row r="943" customFormat="1" ht="13.5"/>
    <row r="944" customFormat="1" ht="13.5"/>
    <row r="945" customFormat="1" ht="13.5"/>
    <row r="946" customFormat="1" ht="13.5"/>
    <row r="947" customFormat="1" ht="13.5"/>
    <row r="948" customFormat="1" ht="13.5"/>
    <row r="949" customFormat="1" ht="13.5"/>
    <row r="950" customFormat="1" ht="13.5"/>
    <row r="951" customFormat="1" ht="13.5"/>
    <row r="952" customFormat="1" ht="13.5"/>
    <row r="953" customFormat="1" ht="13.5"/>
    <row r="954" customFormat="1" ht="13.5"/>
    <row r="955" customFormat="1" ht="13.5"/>
    <row r="956" customFormat="1" ht="13.5"/>
    <row r="957" customFormat="1" ht="13.5"/>
    <row r="958" customFormat="1" ht="13.5"/>
    <row r="959" customFormat="1" ht="13.5"/>
    <row r="960" customFormat="1" ht="13.5"/>
    <row r="961" customFormat="1" ht="13.5"/>
    <row r="962" customFormat="1" ht="13.5"/>
    <row r="963" customFormat="1" ht="13.5"/>
    <row r="964" customFormat="1" ht="13.5"/>
    <row r="965" customFormat="1" ht="13.5"/>
    <row r="966" customFormat="1" ht="13.5"/>
    <row r="967" customFormat="1" ht="13.5"/>
    <row r="968" customFormat="1" ht="13.5"/>
    <row r="969" customFormat="1" ht="13.5"/>
    <row r="970" customFormat="1" ht="13.5"/>
    <row r="971" customFormat="1" ht="13.5"/>
    <row r="972" customFormat="1" ht="13.5"/>
    <row r="973" customFormat="1" ht="13.5"/>
    <row r="974" customFormat="1" ht="13.5"/>
    <row r="975" customFormat="1" ht="13.5"/>
    <row r="976" customFormat="1" ht="13.5"/>
    <row r="977" customFormat="1" ht="13.5"/>
    <row r="978" customFormat="1" ht="13.5"/>
    <row r="979" customFormat="1" ht="13.5"/>
    <row r="980" customFormat="1" ht="13.5"/>
    <row r="981" customFormat="1" ht="13.5"/>
    <row r="982" customFormat="1" ht="13.5"/>
    <row r="983" customFormat="1" ht="13.5"/>
    <row r="984" customFormat="1" ht="13.5"/>
    <row r="985" customFormat="1" ht="13.5"/>
    <row r="986" customFormat="1" ht="13.5"/>
    <row r="987" customFormat="1" ht="13.5"/>
    <row r="988" customFormat="1" ht="13.5"/>
    <row r="989" customFormat="1" ht="13.5"/>
    <row r="990" customFormat="1" ht="13.5"/>
    <row r="991" customFormat="1" ht="13.5"/>
    <row r="992" customFormat="1" ht="13.5"/>
    <row r="993" customFormat="1" ht="13.5"/>
    <row r="994" customFormat="1" ht="13.5"/>
    <row r="995" customFormat="1" ht="13.5"/>
    <row r="996" customFormat="1" ht="13.5"/>
    <row r="997" customFormat="1" ht="13.5"/>
    <row r="998" customFormat="1" ht="13.5"/>
    <row r="999" customFormat="1" ht="13.5"/>
    <row r="1000" customFormat="1" ht="13.5"/>
    <row r="1001" customFormat="1" ht="13.5"/>
    <row r="1002" customFormat="1" ht="13.5"/>
    <row r="1003" customFormat="1" ht="13.5"/>
    <row r="1004" customFormat="1" ht="13.5"/>
    <row r="1005" customFormat="1" ht="13.5"/>
    <row r="1006" customFormat="1" ht="13.5"/>
    <row r="1007" customFormat="1" ht="13.5"/>
    <row r="1008" customFormat="1" ht="13.5"/>
    <row r="1009" customFormat="1" ht="13.5"/>
    <row r="1010" customFormat="1" ht="13.5"/>
    <row r="1011" customFormat="1" ht="13.5"/>
    <row r="1012" customFormat="1" ht="13.5"/>
    <row r="1013" customFormat="1" ht="13.5"/>
    <row r="1014" customFormat="1" ht="13.5"/>
    <row r="1015" customFormat="1" ht="13.5"/>
    <row r="1016" customFormat="1" ht="13.5"/>
    <row r="1017" customFormat="1" ht="13.5"/>
    <row r="1018" customFormat="1" ht="13.5"/>
    <row r="1019" customFormat="1" ht="13.5"/>
    <row r="1020" customFormat="1" ht="13.5"/>
    <row r="1021" customFormat="1" ht="13.5"/>
    <row r="1022" customFormat="1" ht="13.5"/>
    <row r="1023" customFormat="1" ht="13.5"/>
    <row r="1024" customFormat="1" ht="13.5"/>
    <row r="1025" customFormat="1" ht="13.5"/>
    <row r="1026" customFormat="1" ht="13.5"/>
    <row r="1027" customFormat="1" ht="13.5"/>
    <row r="1028" customFormat="1" ht="13.5"/>
    <row r="1029" customFormat="1" ht="13.5"/>
    <row r="1030" customFormat="1" ht="13.5"/>
    <row r="1031" customFormat="1" ht="13.5"/>
    <row r="1032" customFormat="1" ht="13.5"/>
    <row r="1033" customFormat="1" ht="13.5"/>
    <row r="1034" customFormat="1" ht="13.5"/>
    <row r="1035" customFormat="1" ht="13.5"/>
    <row r="1036" customFormat="1" ht="13.5"/>
    <row r="1037" customFormat="1" ht="13.5"/>
    <row r="1038" customFormat="1" ht="13.5"/>
    <row r="1039" customFormat="1" ht="13.5"/>
    <row r="1040" customFormat="1" ht="13.5"/>
    <row r="1041" customFormat="1" ht="13.5"/>
    <row r="1042" customFormat="1" ht="13.5"/>
    <row r="1043" customFormat="1" ht="13.5"/>
    <row r="1044" customFormat="1" ht="13.5"/>
    <row r="1045" customFormat="1" ht="13.5"/>
    <row r="1046" customFormat="1" ht="13.5"/>
    <row r="1047" customFormat="1" ht="13.5"/>
    <row r="1048" customFormat="1" ht="13.5"/>
    <row r="1049" customFormat="1" ht="13.5"/>
    <row r="1050" customFormat="1" ht="13.5"/>
    <row r="1051" customFormat="1" ht="13.5"/>
    <row r="1052" customFormat="1" ht="13.5"/>
    <row r="1053" customFormat="1" ht="13.5"/>
    <row r="1054" customFormat="1" ht="13.5"/>
    <row r="1055" customFormat="1" ht="13.5"/>
    <row r="1056" customFormat="1" ht="13.5"/>
    <row r="1057" customFormat="1" ht="13.5"/>
    <row r="1058" customFormat="1" ht="13.5"/>
    <row r="1059" customFormat="1" ht="13.5"/>
    <row r="1060" customFormat="1" ht="13.5"/>
    <row r="1061" customFormat="1" ht="13.5"/>
    <row r="1062" customFormat="1" ht="13.5"/>
    <row r="1063" customFormat="1" ht="13.5"/>
    <row r="1064" customFormat="1" ht="13.5"/>
    <row r="1065" customFormat="1" ht="13.5"/>
    <row r="1066" customFormat="1" ht="13.5"/>
    <row r="1067" customFormat="1" ht="13.5"/>
    <row r="1068" customFormat="1" ht="13.5"/>
    <row r="1069" customFormat="1" ht="13.5"/>
    <row r="1070" customFormat="1" ht="13.5"/>
    <row r="1071" customFormat="1" ht="13.5"/>
    <row r="1072" customFormat="1" ht="13.5"/>
    <row r="1073" customFormat="1" ht="13.5"/>
    <row r="1074" customFormat="1" ht="13.5"/>
    <row r="1075" customFormat="1" ht="13.5"/>
    <row r="1076" customFormat="1" ht="13.5"/>
    <row r="1077" customFormat="1" ht="13.5"/>
    <row r="1078" customFormat="1" ht="13.5"/>
    <row r="1079" customFormat="1" ht="13.5"/>
    <row r="1080" customFormat="1" ht="13.5"/>
    <row r="1081" customFormat="1" ht="13.5"/>
    <row r="1082" customFormat="1" ht="13.5"/>
    <row r="1083" customFormat="1" ht="13.5"/>
    <row r="1084" customFormat="1" ht="13.5"/>
    <row r="1085" customFormat="1" ht="13.5"/>
    <row r="1086" customFormat="1" ht="13.5"/>
    <row r="1087" customFormat="1" ht="13.5"/>
    <row r="1088" customFormat="1" ht="13.5"/>
    <row r="1089" customFormat="1" ht="13.5"/>
    <row r="1090" customFormat="1" ht="13.5"/>
    <row r="1091" customFormat="1" ht="13.5"/>
    <row r="1092" customFormat="1" ht="13.5"/>
    <row r="1093" customFormat="1" ht="13.5"/>
    <row r="1094" customFormat="1" ht="13.5"/>
    <row r="1095" customFormat="1" ht="13.5"/>
    <row r="1096" customFormat="1" ht="13.5"/>
    <row r="1097" customFormat="1" ht="13.5"/>
    <row r="1098" customFormat="1" ht="13.5"/>
    <row r="1099" customFormat="1" ht="13.5"/>
    <row r="1100" customFormat="1" ht="13.5"/>
    <row r="1101" customFormat="1" ht="13.5"/>
    <row r="1102" customFormat="1" ht="13.5"/>
    <row r="1103" customFormat="1" ht="13.5"/>
    <row r="1104" customFormat="1" ht="13.5"/>
    <row r="1105" customFormat="1" ht="13.5"/>
    <row r="1106" customFormat="1" ht="13.5"/>
    <row r="1107" customFormat="1" ht="13.5"/>
    <row r="1108" customFormat="1" ht="13.5"/>
    <row r="1109" customFormat="1" ht="13.5"/>
    <row r="1110" customFormat="1" ht="13.5"/>
    <row r="1111" customFormat="1" ht="13.5"/>
    <row r="1112" customFormat="1" ht="13.5"/>
    <row r="1113" customFormat="1" ht="13.5"/>
    <row r="1114" customFormat="1" ht="13.5"/>
    <row r="1115" customFormat="1" ht="13.5"/>
    <row r="1116" customFormat="1" ht="13.5"/>
    <row r="1117" customFormat="1" ht="13.5"/>
    <row r="1118" customFormat="1" ht="13.5"/>
    <row r="1119" customFormat="1" ht="13.5"/>
    <row r="1120" customFormat="1" ht="13.5"/>
    <row r="1121" customFormat="1" ht="13.5"/>
    <row r="1122" customFormat="1" ht="13.5"/>
    <row r="1123" customFormat="1" ht="13.5"/>
    <row r="1124" customFormat="1" ht="13.5"/>
    <row r="1125" customFormat="1" ht="13.5"/>
    <row r="1126" customFormat="1" ht="13.5"/>
    <row r="1127" customFormat="1" ht="13.5"/>
    <row r="1128" customFormat="1" ht="13.5"/>
    <row r="1129" customFormat="1" ht="13.5"/>
    <row r="1130" customFormat="1" ht="13.5"/>
    <row r="1131" customFormat="1" ht="13.5"/>
    <row r="1132" customFormat="1" ht="13.5"/>
    <row r="1133" customFormat="1" ht="13.5"/>
    <row r="1134" customFormat="1" ht="13.5"/>
    <row r="1135" customFormat="1" ht="13.5"/>
    <row r="1136" customFormat="1" ht="13.5"/>
    <row r="1137" customFormat="1" ht="13.5"/>
    <row r="1138" customFormat="1" ht="13.5"/>
    <row r="1139" customFormat="1" ht="13.5"/>
    <row r="1140" customFormat="1" ht="13.5"/>
    <row r="1141" customFormat="1" ht="13.5"/>
    <row r="1142" customFormat="1" ht="13.5"/>
    <row r="1143" customFormat="1" ht="13.5"/>
    <row r="1144" customFormat="1" ht="13.5"/>
    <row r="1145" customFormat="1" ht="13.5"/>
    <row r="1146" customFormat="1" ht="13.5"/>
    <row r="1147" customFormat="1" ht="13.5"/>
    <row r="1148" customFormat="1" ht="13.5"/>
    <row r="1149" customFormat="1" ht="13.5"/>
    <row r="1150" customFormat="1" ht="13.5"/>
    <row r="1151" customFormat="1" ht="13.5"/>
    <row r="1152" customFormat="1" ht="13.5"/>
    <row r="1153" customFormat="1" ht="13.5"/>
    <row r="1154" customFormat="1" ht="13.5"/>
    <row r="1155" customFormat="1" ht="13.5"/>
    <row r="1156" customFormat="1" ht="13.5"/>
    <row r="1157" customFormat="1" ht="13.5"/>
    <row r="1158" customFormat="1" ht="13.5"/>
    <row r="1159" customFormat="1" ht="13.5"/>
    <row r="1160" customFormat="1" ht="13.5"/>
    <row r="1161" customFormat="1" ht="13.5"/>
    <row r="1162" customFormat="1" ht="13.5"/>
    <row r="1163" customFormat="1" ht="13.5"/>
    <row r="1164" customFormat="1" ht="13.5"/>
    <row r="1165" customFormat="1" ht="13.5"/>
    <row r="1166" customFormat="1" ht="13.5"/>
    <row r="1167" customFormat="1" ht="13.5"/>
    <row r="1168" customFormat="1" ht="13.5"/>
    <row r="1169" customFormat="1" ht="13.5"/>
    <row r="1170" customFormat="1" ht="13.5"/>
    <row r="1171" customFormat="1" ht="13.5"/>
    <row r="1172" customFormat="1" ht="13.5"/>
    <row r="1173" customFormat="1" ht="13.5"/>
    <row r="1174" customFormat="1" ht="13.5"/>
    <row r="1175" customFormat="1" ht="13.5"/>
    <row r="1176" customFormat="1" ht="13.5"/>
    <row r="1177" customFormat="1" ht="13.5"/>
    <row r="1178" customFormat="1" ht="13.5"/>
    <row r="1179" customFormat="1" ht="13.5"/>
    <row r="1180" customFormat="1" ht="13.5"/>
    <row r="1181" customFormat="1" ht="13.5"/>
    <row r="1182" customFormat="1" ht="13.5"/>
    <row r="1183" customFormat="1" ht="13.5"/>
    <row r="1184" customFormat="1" ht="13.5"/>
    <row r="1185" customFormat="1" ht="13.5"/>
    <row r="1186" customFormat="1" ht="13.5"/>
    <row r="1187" customFormat="1" ht="13.5"/>
    <row r="1188" customFormat="1" ht="13.5"/>
    <row r="1189" customFormat="1" ht="13.5"/>
    <row r="1190" customFormat="1" ht="13.5"/>
    <row r="1191" customFormat="1" ht="13.5"/>
    <row r="1192" customFormat="1" ht="13.5"/>
    <row r="1193" customFormat="1" ht="13.5"/>
    <row r="1194" customFormat="1" ht="13.5"/>
    <row r="1195" customFormat="1" ht="13.5"/>
    <row r="1196" customFormat="1" ht="13.5"/>
    <row r="1197" customFormat="1" ht="13.5"/>
    <row r="1198" customFormat="1" ht="13.5"/>
    <row r="1199" customFormat="1" ht="13.5"/>
    <row r="1200" customFormat="1" ht="13.5"/>
    <row r="1201" customFormat="1" ht="13.5"/>
    <row r="1202" customFormat="1" ht="13.5"/>
    <row r="1203" customFormat="1" ht="13.5"/>
    <row r="1204" customFormat="1" ht="13.5"/>
    <row r="1205" customFormat="1" ht="13.5"/>
    <row r="1206" customFormat="1" ht="13.5"/>
    <row r="1207" customFormat="1" ht="13.5"/>
    <row r="1208" customFormat="1" ht="13.5"/>
    <row r="1209" customFormat="1" ht="13.5"/>
    <row r="1210" customFormat="1" ht="13.5"/>
    <row r="1211" customFormat="1" ht="13.5"/>
    <row r="1212" customFormat="1" ht="13.5"/>
    <row r="1213" customFormat="1" ht="13.5"/>
    <row r="1214" customFormat="1" ht="13.5"/>
    <row r="1215" customFormat="1" ht="13.5"/>
    <row r="1216" customFormat="1" ht="13.5"/>
    <row r="1217" customFormat="1" ht="13.5"/>
    <row r="1218" customFormat="1" ht="13.5"/>
    <row r="1219" customFormat="1" ht="13.5"/>
    <row r="1220" customFormat="1" ht="13.5"/>
    <row r="1221" customFormat="1" ht="13.5"/>
    <row r="1222" customFormat="1" ht="13.5"/>
    <row r="1223" customFormat="1" ht="13.5"/>
    <row r="1224" customFormat="1" ht="13.5"/>
    <row r="1225" customFormat="1" ht="13.5"/>
    <row r="1226" customFormat="1" ht="13.5"/>
    <row r="1227" customFormat="1" ht="13.5"/>
    <row r="1228" customFormat="1" ht="13.5"/>
    <row r="1229" customFormat="1" ht="13.5"/>
    <row r="1230" customFormat="1" ht="13.5"/>
    <row r="1231" customFormat="1" ht="13.5"/>
    <row r="1232" customFormat="1" ht="13.5"/>
    <row r="1233" customFormat="1" ht="13.5"/>
    <row r="1234" customFormat="1" ht="13.5"/>
    <row r="1235" customFormat="1" ht="13.5"/>
    <row r="1236" customFormat="1" ht="13.5"/>
    <row r="1237" customFormat="1" ht="13.5"/>
    <row r="1238" customFormat="1" ht="13.5"/>
    <row r="1239" customFormat="1" ht="13.5"/>
    <row r="1240" customFormat="1" ht="13.5"/>
    <row r="1241" customFormat="1" ht="13.5"/>
    <row r="1242" customFormat="1" ht="13.5"/>
    <row r="1243" customFormat="1" ht="13.5"/>
    <row r="1244" customFormat="1" ht="13.5"/>
    <row r="1245" customFormat="1" ht="13.5"/>
    <row r="1246" customFormat="1" ht="13.5"/>
    <row r="1247" customFormat="1" ht="13.5"/>
    <row r="1248" customFormat="1" ht="13.5"/>
    <row r="1249" customFormat="1" ht="13.5"/>
    <row r="1250" customFormat="1" ht="13.5"/>
    <row r="1251" customFormat="1" ht="13.5"/>
    <row r="1252" customFormat="1" ht="13.5"/>
    <row r="1253" customFormat="1" ht="13.5"/>
    <row r="1254" customFormat="1" ht="13.5"/>
    <row r="1255" customFormat="1" ht="13.5"/>
    <row r="1256" customFormat="1" ht="13.5"/>
    <row r="1257" customFormat="1" ht="13.5"/>
    <row r="1258" customFormat="1" ht="13.5"/>
    <row r="1259" customFormat="1" ht="13.5"/>
    <row r="1260" customFormat="1" ht="13.5"/>
    <row r="1261" customFormat="1" ht="13.5"/>
    <row r="1262" customFormat="1" ht="13.5"/>
    <row r="1263" customFormat="1" ht="13.5"/>
    <row r="1264" customFormat="1" ht="13.5"/>
    <row r="1265" customFormat="1" ht="13.5"/>
    <row r="1266" customFormat="1" ht="13.5"/>
    <row r="1267" customFormat="1" ht="13.5"/>
    <row r="1268" customFormat="1" ht="13.5"/>
    <row r="1269" customFormat="1" ht="13.5"/>
    <row r="1270" customFormat="1" ht="13.5"/>
    <row r="1271" customFormat="1" ht="13.5"/>
    <row r="1272" customFormat="1" ht="13.5"/>
    <row r="1273" customFormat="1" ht="13.5"/>
    <row r="1274" customFormat="1" ht="13.5"/>
    <row r="1275" customFormat="1" ht="13.5"/>
    <row r="1276" customFormat="1" ht="13.5"/>
    <row r="1277" customFormat="1" ht="13.5"/>
    <row r="1278" customFormat="1" ht="13.5"/>
    <row r="1279" customFormat="1" ht="13.5"/>
    <row r="1280" customFormat="1" ht="13.5"/>
    <row r="1281" customFormat="1" ht="13.5"/>
    <row r="1282" customFormat="1" ht="13.5"/>
    <row r="1283" customFormat="1" ht="13.5"/>
    <row r="1284" customFormat="1" ht="13.5"/>
    <row r="1285" customFormat="1" ht="13.5"/>
    <row r="1286" customFormat="1" ht="13.5"/>
    <row r="1287" customFormat="1" ht="13.5"/>
    <row r="1288" customFormat="1" ht="13.5"/>
    <row r="1289" customFormat="1" ht="13.5"/>
    <row r="1290" customFormat="1" ht="13.5"/>
    <row r="1291" customFormat="1" ht="13.5"/>
    <row r="1292" customFormat="1" ht="13.5"/>
    <row r="1293" customFormat="1" ht="13.5"/>
    <row r="1294" customFormat="1" ht="13.5"/>
    <row r="1295" customFormat="1" ht="13.5"/>
    <row r="1296" customFormat="1" ht="13.5"/>
    <row r="1297" customFormat="1" ht="13.5"/>
    <row r="1298" customFormat="1" ht="13.5"/>
    <row r="1299" customFormat="1" ht="13.5"/>
    <row r="1300" customFormat="1" ht="13.5"/>
    <row r="1301" customFormat="1" ht="13.5"/>
    <row r="1302" customFormat="1" ht="13.5"/>
    <row r="1303" customFormat="1" ht="13.5"/>
    <row r="1304" customFormat="1" ht="13.5"/>
    <row r="1305" customFormat="1" ht="13.5"/>
    <row r="1306" customFormat="1" ht="13.5"/>
    <row r="1307" customFormat="1" ht="13.5"/>
    <row r="1308" customFormat="1" ht="13.5"/>
    <row r="1309" customFormat="1" ht="13.5"/>
    <row r="1310" customFormat="1" ht="13.5"/>
    <row r="1311" customFormat="1" ht="13.5"/>
    <row r="1312" customFormat="1" ht="13.5"/>
    <row r="1313" customFormat="1" ht="13.5"/>
    <row r="1314" customFormat="1" ht="13.5"/>
    <row r="1315" customFormat="1" ht="13.5"/>
    <row r="1316" customFormat="1" ht="13.5"/>
    <row r="1317" customFormat="1" ht="13.5"/>
    <row r="1318" customFormat="1" ht="13.5"/>
    <row r="1319" customFormat="1" ht="13.5"/>
    <row r="1320" customFormat="1" ht="13.5"/>
    <row r="1321" customFormat="1" ht="13.5"/>
    <row r="1322" customFormat="1" ht="13.5"/>
    <row r="1323" customFormat="1" ht="13.5"/>
    <row r="1324" customFormat="1" ht="13.5"/>
    <row r="1325" customFormat="1" ht="13.5"/>
    <row r="1326" customFormat="1" ht="13.5"/>
    <row r="1327" customFormat="1" ht="13.5"/>
    <row r="1328" customFormat="1" ht="13.5"/>
    <row r="1329" customFormat="1" ht="13.5"/>
    <row r="1330" customFormat="1" ht="13.5"/>
    <row r="1331" customFormat="1" ht="13.5"/>
    <row r="1332" customFormat="1" ht="13.5"/>
    <row r="1333" customFormat="1" ht="13.5"/>
    <row r="1334" customFormat="1" ht="13.5"/>
    <row r="1335" customFormat="1" ht="13.5"/>
    <row r="1336" customFormat="1" ht="13.5"/>
    <row r="1337" customFormat="1" ht="13.5"/>
    <row r="1338" customFormat="1" ht="13.5"/>
    <row r="1339" customFormat="1" ht="13.5"/>
    <row r="1340" customFormat="1" ht="13.5"/>
    <row r="1341" customFormat="1" ht="13.5"/>
    <row r="1342" customFormat="1" ht="13.5"/>
    <row r="1343" customFormat="1" ht="13.5"/>
    <row r="1344" customFormat="1" ht="13.5"/>
    <row r="1345" customFormat="1" ht="13.5"/>
    <row r="1346" customFormat="1" ht="13.5"/>
    <row r="1347" customFormat="1" ht="13.5"/>
    <row r="1348" customFormat="1" ht="13.5"/>
    <row r="1349" customFormat="1" ht="13.5"/>
    <row r="1350" customFormat="1" ht="13.5"/>
    <row r="1351" customFormat="1" ht="13.5"/>
    <row r="1352" customFormat="1" ht="13.5"/>
    <row r="1353" customFormat="1" ht="13.5"/>
    <row r="1354" customFormat="1" ht="13.5"/>
    <row r="1355" customFormat="1" ht="13.5"/>
    <row r="1356" customFormat="1" ht="13.5"/>
    <row r="1357" customFormat="1" ht="13.5"/>
    <row r="1358" customFormat="1" ht="13.5"/>
    <row r="1359" customFormat="1" ht="13.5"/>
    <row r="1360" customFormat="1" ht="13.5"/>
    <row r="1361" customFormat="1" ht="13.5"/>
    <row r="1362" customFormat="1" ht="13.5"/>
    <row r="1363" customFormat="1" ht="13.5"/>
    <row r="1364" customFormat="1" ht="13.5"/>
    <row r="1365" customFormat="1" ht="13.5"/>
    <row r="1366" customFormat="1" ht="13.5"/>
    <row r="1367" customFormat="1" ht="13.5"/>
    <row r="1368" customFormat="1" ht="13.5"/>
    <row r="1369" customFormat="1" ht="13.5"/>
    <row r="1370" customFormat="1" ht="13.5"/>
    <row r="1371" customFormat="1" ht="13.5"/>
    <row r="1372" customFormat="1" ht="13.5"/>
    <row r="1373" customFormat="1" ht="13.5"/>
    <row r="1374" customFormat="1" ht="13.5"/>
    <row r="1375" customFormat="1" ht="13.5"/>
    <row r="1376" customFormat="1" ht="13.5"/>
    <row r="1377" customFormat="1" ht="13.5"/>
    <row r="1378" customFormat="1" ht="13.5"/>
    <row r="1379" customFormat="1" ht="13.5"/>
    <row r="1380" customFormat="1" ht="13.5"/>
    <row r="1381" customFormat="1" ht="13.5"/>
    <row r="1382" customFormat="1" ht="13.5"/>
    <row r="1383" customFormat="1" ht="13.5"/>
    <row r="1384" customFormat="1" ht="13.5"/>
    <row r="1385" customFormat="1" ht="13.5"/>
    <row r="1386" customFormat="1" ht="13.5"/>
    <row r="1387" customFormat="1" ht="13.5"/>
    <row r="1388" customFormat="1" ht="13.5"/>
    <row r="1389" customFormat="1" ht="13.5"/>
    <row r="1390" customFormat="1" ht="13.5"/>
    <row r="1391" customFormat="1" ht="13.5"/>
    <row r="1392" customFormat="1" ht="13.5"/>
    <row r="1393" customFormat="1" ht="13.5"/>
    <row r="1394" customFormat="1" ht="13.5"/>
    <row r="1395" customFormat="1" ht="13.5"/>
    <row r="1396" customFormat="1" ht="13.5"/>
    <row r="1397" customFormat="1" ht="13.5"/>
    <row r="1398" customFormat="1" ht="13.5"/>
    <row r="1399" customFormat="1" ht="13.5"/>
    <row r="1400" customFormat="1" ht="13.5"/>
    <row r="1401" customFormat="1" ht="13.5"/>
    <row r="1402" customFormat="1" ht="13.5"/>
    <row r="1403" customFormat="1" ht="13.5"/>
    <row r="1404" customFormat="1" ht="13.5"/>
    <row r="1405" customFormat="1" ht="13.5"/>
    <row r="1406" customFormat="1" ht="13.5"/>
    <row r="1407" customFormat="1" ht="13.5"/>
    <row r="1408" customFormat="1" ht="13.5"/>
    <row r="1409" customFormat="1" ht="13.5"/>
    <row r="1410" customFormat="1" ht="13.5"/>
    <row r="1411" customFormat="1" ht="13.5"/>
    <row r="1412" customFormat="1" ht="13.5"/>
    <row r="1413" customFormat="1" ht="13.5"/>
    <row r="1414" customFormat="1" ht="13.5"/>
    <row r="1415" customFormat="1" ht="13.5"/>
    <row r="1416" customFormat="1" ht="13.5"/>
    <row r="1417" customFormat="1" ht="13.5"/>
    <row r="1418" customFormat="1" ht="13.5"/>
    <row r="1419" customFormat="1" ht="13.5"/>
    <row r="1420" customFormat="1" ht="13.5"/>
    <row r="1421" customFormat="1" ht="13.5"/>
    <row r="1422" customFormat="1" ht="13.5"/>
    <row r="1423" customFormat="1" ht="13.5"/>
    <row r="1424" customFormat="1" ht="13.5"/>
    <row r="1425" customFormat="1" ht="13.5"/>
    <row r="1426" customFormat="1" ht="13.5"/>
    <row r="1427" customFormat="1" ht="13.5"/>
    <row r="1428" customFormat="1" ht="13.5"/>
    <row r="1429" customFormat="1" ht="13.5"/>
    <row r="1430" customFormat="1" ht="13.5"/>
    <row r="1431" customFormat="1" ht="13.5"/>
    <row r="1432" customFormat="1" ht="13.5"/>
    <row r="1433" customFormat="1" ht="13.5"/>
    <row r="1434" customFormat="1" ht="13.5"/>
    <row r="1435" customFormat="1" ht="13.5"/>
    <row r="1436" customFormat="1" ht="13.5"/>
    <row r="1437" customFormat="1" ht="13.5"/>
    <row r="1438" customFormat="1" ht="13.5"/>
    <row r="1439" customFormat="1" ht="13.5"/>
    <row r="1440" customFormat="1" ht="13.5"/>
    <row r="1441" customFormat="1" ht="13.5"/>
    <row r="1442" customFormat="1" ht="13.5"/>
    <row r="1443" customFormat="1" ht="13.5"/>
    <row r="1444" customFormat="1" ht="13.5"/>
    <row r="1445" customFormat="1" ht="13.5"/>
    <row r="1446" customFormat="1" ht="13.5"/>
    <row r="1447" customFormat="1" ht="13.5"/>
    <row r="1448" customFormat="1" ht="13.5"/>
    <row r="1449" customFormat="1" ht="13.5"/>
    <row r="1450" customFormat="1" ht="13.5"/>
    <row r="1451" customFormat="1" ht="13.5"/>
    <row r="1452" customFormat="1" ht="13.5"/>
    <row r="1453" customFormat="1" ht="13.5"/>
    <row r="1454" customFormat="1" ht="13.5"/>
    <row r="1455" customFormat="1" ht="13.5"/>
    <row r="1456" customFormat="1" ht="13.5"/>
    <row r="1457" customFormat="1" ht="13.5"/>
    <row r="1458" customFormat="1" ht="13.5"/>
    <row r="1459" customFormat="1" ht="13.5"/>
    <row r="1460" customFormat="1" ht="13.5"/>
    <row r="1461" customFormat="1" ht="13.5"/>
    <row r="1462" customFormat="1" ht="13.5"/>
    <row r="1463" customFormat="1" ht="13.5"/>
    <row r="1464" customFormat="1" ht="13.5"/>
    <row r="1465" customFormat="1" ht="13.5"/>
    <row r="1466" customFormat="1" ht="13.5"/>
    <row r="1467" customFormat="1" ht="13.5"/>
    <row r="1468" customFormat="1" ht="13.5"/>
    <row r="1469" customFormat="1" ht="13.5"/>
    <row r="1470" customFormat="1" ht="13.5"/>
    <row r="1471" customFormat="1" ht="13.5"/>
    <row r="1472" customFormat="1" ht="13.5"/>
    <row r="1473" customFormat="1" ht="13.5"/>
    <row r="1474" customFormat="1" ht="13.5"/>
    <row r="1475" customFormat="1" ht="13.5"/>
    <row r="1476" customFormat="1" ht="13.5"/>
    <row r="1477" customFormat="1" ht="13.5"/>
    <row r="1478" customFormat="1" ht="13.5"/>
    <row r="1479" customFormat="1" ht="13.5"/>
    <row r="1480" customFormat="1" ht="13.5"/>
    <row r="1481" customFormat="1" ht="13.5"/>
    <row r="1482" customFormat="1" ht="13.5"/>
    <row r="1483" customFormat="1" ht="13.5"/>
    <row r="1484" customFormat="1" ht="13.5"/>
    <row r="1485" customFormat="1" ht="13.5"/>
    <row r="1486" customFormat="1" ht="13.5"/>
    <row r="1487" customFormat="1" ht="13.5"/>
    <row r="1488" customFormat="1" ht="13.5"/>
    <row r="1489" customFormat="1" ht="13.5"/>
    <row r="1490" customFormat="1" ht="13.5"/>
    <row r="1491" customFormat="1" ht="13.5"/>
    <row r="1492" customFormat="1" ht="13.5"/>
    <row r="1493" customFormat="1" ht="13.5"/>
    <row r="1494" customFormat="1" ht="13.5"/>
    <row r="1495" customFormat="1" ht="13.5"/>
    <row r="1496" customFormat="1" ht="13.5"/>
    <row r="1497" customFormat="1" ht="13.5"/>
    <row r="1498" customFormat="1" ht="13.5"/>
    <row r="1499" customFormat="1" ht="13.5"/>
    <row r="1500" customFormat="1" ht="13.5"/>
    <row r="1501" customFormat="1" ht="13.5"/>
    <row r="1502" customFormat="1" ht="13.5"/>
    <row r="1503" customFormat="1" ht="13.5"/>
    <row r="1504" customFormat="1" ht="13.5"/>
    <row r="1505" customFormat="1" ht="13.5"/>
    <row r="1506" customFormat="1" ht="13.5"/>
    <row r="1507" customFormat="1" ht="13.5"/>
    <row r="1508" customFormat="1" ht="13.5"/>
    <row r="1509" customFormat="1" ht="13.5"/>
    <row r="1510" customFormat="1" ht="13.5"/>
    <row r="1511" customFormat="1" ht="13.5"/>
    <row r="1512" customFormat="1" ht="13.5"/>
    <row r="1513" customFormat="1" ht="13.5"/>
    <row r="1514" customFormat="1" ht="13.5"/>
    <row r="1515" customFormat="1" ht="13.5"/>
    <row r="1516" customFormat="1" ht="13.5"/>
    <row r="1517" customFormat="1" ht="13.5"/>
    <row r="1518" customFormat="1" ht="13.5"/>
    <row r="1519" customFormat="1" ht="13.5"/>
    <row r="1520" customFormat="1" ht="13.5"/>
    <row r="1521" customFormat="1" ht="13.5"/>
    <row r="1522" customFormat="1" ht="13.5"/>
    <row r="1523" customFormat="1" ht="13.5"/>
    <row r="1524" customFormat="1" ht="13.5"/>
    <row r="1525" customFormat="1" ht="13.5"/>
    <row r="1526" customFormat="1" ht="13.5"/>
    <row r="1527" customFormat="1" ht="13.5"/>
    <row r="1528" customFormat="1" ht="13.5"/>
    <row r="1529" customFormat="1" ht="13.5"/>
    <row r="1530" customFormat="1" ht="13.5"/>
    <row r="1531" customFormat="1" ht="13.5"/>
    <row r="1532" customFormat="1" ht="13.5"/>
    <row r="1533" customFormat="1" ht="13.5"/>
    <row r="1534" customFormat="1" ht="13.5"/>
    <row r="1535" customFormat="1" ht="13.5"/>
    <row r="1536" customFormat="1" ht="13.5"/>
    <row r="1537" customFormat="1" ht="13.5"/>
    <row r="1538" customFormat="1" ht="13.5"/>
    <row r="1539" customFormat="1" ht="13.5"/>
    <row r="1540" customFormat="1" ht="13.5"/>
    <row r="1541" customFormat="1" ht="13.5"/>
    <row r="1542" customFormat="1" ht="13.5"/>
    <row r="1543" customFormat="1" ht="13.5"/>
    <row r="1544" customFormat="1" ht="13.5"/>
    <row r="1545" customFormat="1" ht="13.5"/>
    <row r="1546" customFormat="1" ht="13.5"/>
    <row r="1547" customFormat="1" ht="13.5"/>
    <row r="1548" customFormat="1" ht="13.5"/>
    <row r="1549" customFormat="1" ht="13.5"/>
    <row r="1550" customFormat="1" ht="13.5"/>
    <row r="1551" customFormat="1" ht="13.5"/>
    <row r="1552" customFormat="1" ht="13.5"/>
    <row r="1553" customFormat="1" ht="13.5"/>
    <row r="1554" customFormat="1" ht="13.5"/>
    <row r="1555" customFormat="1" ht="13.5"/>
    <row r="1556" customFormat="1" ht="13.5"/>
    <row r="1557" customFormat="1" ht="13.5"/>
    <row r="1558" customFormat="1" ht="13.5"/>
    <row r="1559" customFormat="1" ht="13.5"/>
    <row r="1560" customFormat="1" ht="13.5"/>
    <row r="1561" customFormat="1" ht="13.5"/>
    <row r="1562" customFormat="1" ht="13.5"/>
    <row r="1563" customFormat="1" ht="13.5"/>
    <row r="1564" customFormat="1" ht="13.5"/>
    <row r="1565" customFormat="1" ht="13.5"/>
    <row r="1566" customFormat="1" ht="13.5"/>
    <row r="1567" customFormat="1" ht="13.5"/>
    <row r="1568" customFormat="1" ht="13.5"/>
    <row r="1569" customFormat="1" ht="13.5"/>
    <row r="1570" customFormat="1" ht="13.5"/>
    <row r="1571" customFormat="1" ht="13.5"/>
    <row r="1572" customFormat="1" ht="13.5"/>
    <row r="1573" customFormat="1" ht="13.5"/>
    <row r="1574" customFormat="1" ht="13.5"/>
    <row r="1575" customFormat="1" ht="13.5"/>
    <row r="1576" customFormat="1" ht="13.5"/>
    <row r="1577" customFormat="1" ht="13.5"/>
    <row r="1578" customFormat="1" ht="13.5"/>
    <row r="1579" customFormat="1" ht="13.5"/>
    <row r="1580" customFormat="1" ht="13.5"/>
    <row r="1581" customFormat="1" ht="13.5"/>
    <row r="1582" customFormat="1" ht="13.5"/>
    <row r="1583" customFormat="1" ht="13.5"/>
    <row r="1584" customFormat="1" ht="13.5"/>
    <row r="1585" customFormat="1" ht="13.5"/>
    <row r="1586" customFormat="1" ht="13.5"/>
    <row r="1587" customFormat="1" ht="13.5"/>
    <row r="1588" customFormat="1" ht="13.5"/>
    <row r="1589" customFormat="1" ht="13.5"/>
    <row r="1590" customFormat="1" ht="13.5"/>
    <row r="1591" customFormat="1" ht="13.5"/>
    <row r="1592" customFormat="1" ht="13.5"/>
    <row r="1593" customFormat="1" ht="13.5"/>
    <row r="1594" customFormat="1" ht="13.5"/>
    <row r="1595" customFormat="1" ht="13.5"/>
    <row r="1596" customFormat="1" ht="13.5"/>
    <row r="1597" customFormat="1" ht="13.5"/>
    <row r="1598" customFormat="1" ht="13.5"/>
    <row r="1599" customFormat="1" ht="13.5"/>
    <row r="1600" customFormat="1" ht="13.5"/>
    <row r="1601" customFormat="1" ht="13.5"/>
    <row r="1602" customFormat="1" ht="13.5"/>
    <row r="1603" customFormat="1" ht="13.5"/>
    <row r="1604" customFormat="1" ht="13.5"/>
    <row r="1605" customFormat="1" ht="13.5"/>
    <row r="1606" customFormat="1" ht="13.5"/>
    <row r="1607" customFormat="1" ht="13.5"/>
    <row r="1608" customFormat="1" ht="13.5"/>
    <row r="1609" customFormat="1" ht="13.5"/>
    <row r="1610" customFormat="1" ht="13.5"/>
    <row r="1611" customFormat="1" ht="13.5"/>
    <row r="1612" customFormat="1" ht="13.5"/>
    <row r="1613" customFormat="1" ht="13.5"/>
    <row r="1614" customFormat="1" ht="13.5"/>
    <row r="1615" customFormat="1" ht="13.5"/>
    <row r="1616" customFormat="1" ht="13.5"/>
    <row r="1617" customFormat="1" ht="13.5"/>
    <row r="1618" customFormat="1" ht="13.5"/>
    <row r="1619" customFormat="1" ht="13.5"/>
    <row r="1620" customFormat="1" ht="13.5"/>
    <row r="1621" customFormat="1" ht="13.5"/>
    <row r="1622" customFormat="1" ht="13.5"/>
    <row r="1623" customFormat="1" ht="13.5"/>
    <row r="1624" customFormat="1" ht="13.5"/>
    <row r="1625" customFormat="1" ht="13.5"/>
    <row r="1626" customFormat="1" ht="13.5"/>
    <row r="1627" customFormat="1" ht="13.5"/>
    <row r="1628" customFormat="1" ht="13.5"/>
    <row r="1629" customFormat="1" ht="13.5"/>
    <row r="1630" customFormat="1" ht="13.5"/>
    <row r="1631" customFormat="1" ht="13.5"/>
    <row r="1632" customFormat="1" ht="13.5"/>
    <row r="1633" customFormat="1" ht="13.5"/>
    <row r="1634" customFormat="1" ht="13.5"/>
    <row r="1635" customFormat="1" ht="13.5"/>
    <row r="1636" customFormat="1" ht="13.5"/>
    <row r="1637" customFormat="1" ht="13.5"/>
    <row r="1638" customFormat="1" ht="13.5"/>
    <row r="1639" customFormat="1" ht="13.5"/>
    <row r="1640" customFormat="1" ht="13.5"/>
    <row r="1641" customFormat="1" ht="13.5"/>
    <row r="1642" customFormat="1" ht="13.5"/>
    <row r="1643" customFormat="1" ht="13.5"/>
    <row r="1644" customFormat="1" ht="13.5"/>
    <row r="1645" customFormat="1" ht="13.5"/>
    <row r="1646" customFormat="1" ht="13.5"/>
    <row r="1647" customFormat="1" ht="13.5"/>
    <row r="1648" customFormat="1" ht="13.5"/>
    <row r="1649" customFormat="1" ht="13.5"/>
    <row r="1650" customFormat="1" ht="13.5"/>
    <row r="1651" customFormat="1" ht="13.5"/>
    <row r="1652" customFormat="1" ht="13.5"/>
    <row r="1653" customFormat="1" ht="13.5"/>
    <row r="1654" customFormat="1" ht="13.5"/>
    <row r="1655" customFormat="1" ht="13.5"/>
    <row r="1656" customFormat="1" ht="13.5"/>
    <row r="1657" customFormat="1" ht="13.5"/>
    <row r="1658" customFormat="1" ht="13.5"/>
    <row r="1659" customFormat="1" ht="13.5"/>
    <row r="1660" customFormat="1" ht="13.5"/>
    <row r="1661" customFormat="1" ht="13.5"/>
    <row r="1662" customFormat="1" ht="13.5"/>
    <row r="1663" customFormat="1" ht="13.5"/>
    <row r="1664" customFormat="1" ht="13.5"/>
    <row r="1665" customFormat="1" ht="13.5"/>
    <row r="1666" customFormat="1" ht="13.5"/>
    <row r="1667" customFormat="1" ht="13.5"/>
    <row r="1668" customFormat="1" ht="13.5"/>
    <row r="1669" customFormat="1" ht="13.5"/>
    <row r="1670" customFormat="1" ht="13.5"/>
    <row r="1671" customFormat="1" ht="13.5"/>
    <row r="1672" customFormat="1" ht="13.5"/>
    <row r="1673" customFormat="1" ht="13.5"/>
    <row r="1674" customFormat="1" ht="13.5"/>
    <row r="1675" customFormat="1" ht="13.5"/>
    <row r="1676" customFormat="1" ht="13.5"/>
    <row r="1677" customFormat="1" ht="13.5"/>
    <row r="1678" customFormat="1" ht="13.5"/>
    <row r="1679" customFormat="1" ht="13.5"/>
    <row r="1680" customFormat="1" ht="13.5"/>
    <row r="1681" customFormat="1" ht="13.5"/>
    <row r="1682" customFormat="1" ht="13.5"/>
    <row r="1683" customFormat="1" ht="13.5"/>
    <row r="1684" customFormat="1" ht="13.5"/>
    <row r="1685" customFormat="1" ht="13.5"/>
    <row r="1686" customFormat="1" ht="13.5"/>
    <row r="1687" customFormat="1" ht="13.5"/>
    <row r="1688" customFormat="1" ht="13.5"/>
    <row r="1689" customFormat="1" ht="13.5"/>
    <row r="1690" customFormat="1" ht="13.5"/>
    <row r="1691" customFormat="1" ht="13.5"/>
    <row r="1692" customFormat="1" ht="13.5"/>
    <row r="1693" customFormat="1" ht="13.5"/>
    <row r="1694" customFormat="1" ht="13.5"/>
    <row r="1695" customFormat="1" ht="13.5"/>
    <row r="1696" customFormat="1" ht="13.5"/>
    <row r="1697" customFormat="1" ht="13.5"/>
    <row r="1698" customFormat="1" ht="13.5"/>
    <row r="1699" customFormat="1" ht="13.5"/>
    <row r="1700" customFormat="1" ht="13.5"/>
    <row r="1701" customFormat="1" ht="13.5"/>
    <row r="1702" customFormat="1" ht="13.5"/>
    <row r="1703" customFormat="1" ht="13.5"/>
    <row r="1704" customFormat="1" ht="13.5"/>
    <row r="1705" customFormat="1" ht="13.5"/>
    <row r="1706" customFormat="1" ht="13.5"/>
    <row r="1707" customFormat="1" ht="13.5"/>
    <row r="1708" customFormat="1" ht="13.5"/>
    <row r="1709" customFormat="1" ht="13.5"/>
    <row r="1710" customFormat="1" ht="13.5"/>
    <row r="1711" customFormat="1" ht="13.5"/>
    <row r="1712" customFormat="1" ht="13.5"/>
    <row r="1713" customFormat="1" ht="13.5"/>
    <row r="1714" customFormat="1" ht="13.5"/>
    <row r="1715" customFormat="1" ht="13.5"/>
    <row r="1716" customFormat="1" ht="13.5"/>
    <row r="1717" customFormat="1" ht="13.5"/>
    <row r="1718" customFormat="1" ht="13.5"/>
    <row r="1719" customFormat="1" ht="13.5"/>
    <row r="1720" customFormat="1" ht="13.5"/>
    <row r="1721" customFormat="1" ht="13.5"/>
    <row r="1722" customFormat="1" ht="13.5"/>
    <row r="1723" customFormat="1" ht="13.5"/>
    <row r="1724" customFormat="1" ht="13.5"/>
    <row r="1725" customFormat="1" ht="13.5"/>
    <row r="1726" customFormat="1" ht="13.5"/>
    <row r="1727" customFormat="1" ht="13.5"/>
    <row r="1728" customFormat="1" ht="13.5"/>
    <row r="1729" customFormat="1" ht="13.5"/>
    <row r="1730" customFormat="1" ht="13.5"/>
    <row r="1731" customFormat="1" ht="13.5"/>
    <row r="1732" customFormat="1" ht="13.5"/>
    <row r="1733" customFormat="1" ht="13.5"/>
    <row r="1734" customFormat="1" ht="13.5"/>
    <row r="1735" customFormat="1" ht="13.5"/>
    <row r="1736" customFormat="1" ht="13.5"/>
    <row r="1737" customFormat="1" ht="13.5"/>
    <row r="1738" customFormat="1" ht="13.5"/>
    <row r="1739" customFormat="1" ht="13.5"/>
    <row r="1740" customFormat="1" ht="13.5"/>
    <row r="1741" customFormat="1" ht="13.5"/>
    <row r="1742" customFormat="1" ht="13.5"/>
    <row r="1743" customFormat="1" ht="13.5"/>
    <row r="1744" customFormat="1" ht="13.5"/>
    <row r="1745" customFormat="1" ht="13.5"/>
    <row r="1746" customFormat="1" ht="13.5"/>
    <row r="1747" customFormat="1" ht="13.5"/>
    <row r="1748" customFormat="1" ht="13.5"/>
    <row r="1749" customFormat="1" ht="13.5"/>
    <row r="1750" customFormat="1" ht="13.5"/>
    <row r="1751" customFormat="1" ht="13.5"/>
    <row r="1752" customFormat="1" ht="13.5"/>
    <row r="1753" customFormat="1" ht="13.5"/>
    <row r="1754" customFormat="1" ht="13.5"/>
    <row r="1755" customFormat="1" ht="13.5"/>
    <row r="1756" customFormat="1" ht="13.5"/>
    <row r="1757" customFormat="1" ht="13.5"/>
    <row r="1758" customFormat="1" ht="13.5"/>
    <row r="1759" customFormat="1" ht="13.5"/>
    <row r="1760" customFormat="1" ht="13.5"/>
    <row r="1761" customFormat="1" ht="13.5"/>
    <row r="1762" customFormat="1" ht="13.5"/>
    <row r="1763" customFormat="1" ht="13.5"/>
    <row r="1764" customFormat="1" ht="13.5"/>
    <row r="1765" customFormat="1" ht="13.5"/>
    <row r="1766" customFormat="1" ht="13.5"/>
    <row r="1767" customFormat="1" ht="13.5"/>
    <row r="1768" customFormat="1" ht="13.5"/>
    <row r="1769" customFormat="1" ht="13.5"/>
    <row r="1770" customFormat="1" ht="13.5"/>
    <row r="1771" customFormat="1" ht="13.5"/>
    <row r="1772" customFormat="1" ht="13.5"/>
    <row r="1773" customFormat="1" ht="13.5"/>
    <row r="1774" customFormat="1" ht="13.5"/>
    <row r="1775" customFormat="1" ht="13.5"/>
    <row r="1776" customFormat="1" ht="13.5"/>
    <row r="1777" customFormat="1" ht="13.5"/>
    <row r="1778" customFormat="1" ht="13.5"/>
    <row r="1779" customFormat="1" ht="13.5"/>
    <row r="1780" customFormat="1" ht="13.5"/>
    <row r="1781" customFormat="1" ht="13.5"/>
    <row r="1782" customFormat="1" ht="13.5"/>
    <row r="1783" customFormat="1" ht="13.5"/>
    <row r="1784" customFormat="1" ht="13.5"/>
    <row r="1785" customFormat="1" ht="13.5"/>
    <row r="1786" customFormat="1" ht="13.5"/>
    <row r="1787" customFormat="1" ht="13.5"/>
    <row r="1788" customFormat="1" ht="13.5"/>
    <row r="1789" customFormat="1" ht="13.5"/>
    <row r="1790" customFormat="1" ht="13.5"/>
    <row r="1791" customFormat="1" ht="13.5"/>
    <row r="1792" customFormat="1" ht="13.5"/>
    <row r="1793" customFormat="1" ht="13.5"/>
    <row r="1794" customFormat="1" ht="13.5"/>
    <row r="1795" customFormat="1" ht="13.5"/>
    <row r="1796" customFormat="1" ht="13.5"/>
    <row r="1797" customFormat="1" ht="13.5"/>
    <row r="1798" customFormat="1" ht="13.5"/>
    <row r="1799" customFormat="1" ht="13.5"/>
    <row r="1800" customFormat="1" ht="13.5"/>
    <row r="1801" customFormat="1" ht="13.5"/>
    <row r="1802" customFormat="1" ht="13.5"/>
    <row r="1803" customFormat="1" ht="13.5"/>
    <row r="1804" customFormat="1" ht="13.5"/>
    <row r="1805" customFormat="1" ht="13.5"/>
    <row r="1806" customFormat="1" ht="13.5"/>
    <row r="1807" customFormat="1" ht="13.5"/>
    <row r="1808" customFormat="1" ht="13.5"/>
    <row r="1809" customFormat="1" ht="13.5"/>
    <row r="1810" customFormat="1" ht="13.5"/>
    <row r="1811" customFormat="1" ht="13.5"/>
    <row r="1812" customFormat="1" ht="13.5"/>
    <row r="1813" customFormat="1" ht="13.5"/>
    <row r="1814" customFormat="1" ht="13.5"/>
    <row r="1815" customFormat="1" ht="13.5"/>
    <row r="1816" customFormat="1" ht="13.5"/>
    <row r="1817" customFormat="1" ht="13.5"/>
    <row r="1818" customFormat="1" ht="13.5"/>
    <row r="1819" customFormat="1" ht="13.5"/>
    <row r="1820" customFormat="1" ht="13.5"/>
    <row r="1821" customFormat="1" ht="13.5"/>
    <row r="1822" customFormat="1" ht="13.5"/>
    <row r="1823" customFormat="1" ht="13.5"/>
    <row r="1824" customFormat="1" ht="13.5"/>
    <row r="1825" customFormat="1" ht="13.5"/>
    <row r="1826" customFormat="1" ht="13.5"/>
    <row r="1827" customFormat="1" ht="13.5"/>
    <row r="1828" customFormat="1" ht="13.5"/>
    <row r="1829" customFormat="1" ht="13.5"/>
    <row r="1830" customFormat="1" ht="13.5"/>
    <row r="1831" customFormat="1" ht="13.5"/>
    <row r="1832" customFormat="1" ht="13.5"/>
    <row r="1833" customFormat="1" ht="13.5"/>
    <row r="1834" customFormat="1" ht="13.5"/>
    <row r="1835" customFormat="1" ht="13.5"/>
    <row r="1836" customFormat="1" ht="13.5"/>
    <row r="1837" customFormat="1" ht="13.5"/>
    <row r="1838" customFormat="1" ht="13.5"/>
    <row r="1839" customFormat="1" ht="13.5"/>
    <row r="1840" customFormat="1" ht="13.5"/>
    <row r="1841" customFormat="1" ht="13.5"/>
    <row r="1842" customFormat="1" ht="13.5"/>
    <row r="1843" customFormat="1" ht="13.5"/>
    <row r="1844" customFormat="1" ht="13.5"/>
    <row r="1845" customFormat="1" ht="13.5"/>
    <row r="1846" customFormat="1" ht="13.5"/>
    <row r="1847" customFormat="1" ht="13.5"/>
    <row r="1848" customFormat="1" ht="13.5"/>
    <row r="1849" customFormat="1" ht="13.5"/>
    <row r="1850" customFormat="1" ht="13.5"/>
    <row r="1851" customFormat="1" ht="13.5"/>
    <row r="1852" customFormat="1" ht="13.5"/>
    <row r="1853" customFormat="1" ht="13.5"/>
    <row r="1854" customFormat="1" ht="13.5"/>
    <row r="1855" customFormat="1" ht="13.5"/>
    <row r="1856" customFormat="1" ht="13.5"/>
    <row r="1857" customFormat="1" ht="13.5"/>
    <row r="1858" customFormat="1" ht="13.5"/>
    <row r="1859" customFormat="1" ht="13.5"/>
    <row r="1860" customFormat="1" ht="13.5"/>
    <row r="1861" customFormat="1" ht="13.5"/>
    <row r="1862" customFormat="1" ht="13.5"/>
    <row r="1863" customFormat="1" ht="13.5"/>
    <row r="1864" customFormat="1" ht="13.5"/>
    <row r="1865" customFormat="1" ht="13.5"/>
    <row r="1866" customFormat="1" ht="13.5"/>
    <row r="1867" customFormat="1" ht="13.5"/>
    <row r="1868" customFormat="1" ht="13.5"/>
    <row r="1869" customFormat="1" ht="13.5"/>
    <row r="1870" customFormat="1" ht="13.5"/>
    <row r="1871" customFormat="1" ht="13.5"/>
    <row r="1872" customFormat="1" ht="13.5"/>
    <row r="1873" customFormat="1" ht="13.5"/>
    <row r="1874" customFormat="1" ht="13.5"/>
    <row r="1875" customFormat="1" ht="13.5"/>
    <row r="1876" customFormat="1" ht="13.5"/>
    <row r="1877" customFormat="1" ht="13.5"/>
    <row r="1878" customFormat="1" ht="13.5"/>
    <row r="1879" customFormat="1" ht="13.5"/>
    <row r="1880" customFormat="1" ht="13.5"/>
    <row r="1881" customFormat="1" ht="13.5"/>
    <row r="1882" customFormat="1" ht="13.5"/>
    <row r="1883" customFormat="1" ht="13.5"/>
    <row r="1884" customFormat="1" ht="13.5"/>
    <row r="1885" customFormat="1" ht="13.5"/>
    <row r="1886" customFormat="1" ht="13.5"/>
    <row r="1887" customFormat="1" ht="13.5"/>
    <row r="1888" customFormat="1" ht="13.5"/>
    <row r="1889" customFormat="1" ht="13.5"/>
    <row r="1890" customFormat="1" ht="13.5"/>
    <row r="1891" customFormat="1" ht="13.5"/>
    <row r="1892" customFormat="1" ht="13.5"/>
    <row r="1893" customFormat="1" ht="13.5"/>
    <row r="1894" customFormat="1" ht="13.5"/>
    <row r="1895" customFormat="1" ht="13.5"/>
    <row r="1896" customFormat="1" ht="13.5"/>
    <row r="1897" customFormat="1" ht="13.5"/>
    <row r="1898" customFormat="1" ht="13.5"/>
    <row r="1899" customFormat="1" ht="13.5"/>
    <row r="1900" customFormat="1" ht="13.5"/>
    <row r="1901" customFormat="1" ht="13.5"/>
    <row r="1902" customFormat="1" ht="13.5"/>
    <row r="1903" customFormat="1" ht="13.5"/>
    <row r="1904" customFormat="1" ht="13.5"/>
    <row r="1905" customFormat="1" ht="13.5"/>
    <row r="1906" customFormat="1" ht="13.5"/>
    <row r="1907" customFormat="1" ht="13.5"/>
    <row r="1908" customFormat="1" ht="13.5"/>
    <row r="1909" customFormat="1" ht="13.5"/>
    <row r="1910" customFormat="1" ht="13.5"/>
    <row r="1911" customFormat="1" ht="13.5"/>
    <row r="1912" customFormat="1" ht="13.5"/>
    <row r="1913" customFormat="1" ht="13.5"/>
    <row r="1914" customFormat="1" ht="13.5"/>
    <row r="1915" customFormat="1" ht="13.5"/>
    <row r="1916" customFormat="1" ht="13.5"/>
    <row r="1917" customFormat="1" ht="13.5"/>
    <row r="1918" customFormat="1" ht="13.5"/>
    <row r="1919" customFormat="1" ht="13.5"/>
    <row r="1920" customFormat="1" ht="13.5"/>
    <row r="1921" customFormat="1" ht="13.5"/>
    <row r="1922" customFormat="1" ht="13.5"/>
    <row r="1923" customFormat="1" ht="13.5"/>
    <row r="1924" customFormat="1" ht="13.5"/>
    <row r="1925" customFormat="1" ht="13.5"/>
    <row r="1926" customFormat="1" ht="13.5"/>
    <row r="1927" customFormat="1" ht="13.5"/>
    <row r="1928" customFormat="1" ht="13.5"/>
    <row r="1929" customFormat="1" ht="13.5"/>
    <row r="1930" customFormat="1" ht="13.5"/>
    <row r="1931" customFormat="1" ht="13.5"/>
    <row r="1932" customFormat="1" ht="13.5"/>
    <row r="1933" customFormat="1" ht="13.5"/>
    <row r="1934" customFormat="1" ht="13.5"/>
    <row r="1935" customFormat="1" ht="13.5"/>
    <row r="1936" customFormat="1" ht="13.5"/>
    <row r="1937" customFormat="1" ht="13.5"/>
    <row r="1938" customFormat="1" ht="13.5"/>
    <row r="1939" customFormat="1" ht="13.5"/>
    <row r="1940" customFormat="1" ht="13.5"/>
    <row r="1941" customFormat="1" ht="13.5"/>
    <row r="1942" customFormat="1" ht="13.5"/>
    <row r="1943" customFormat="1" ht="13.5"/>
    <row r="1944" customFormat="1" ht="13.5"/>
    <row r="1945" customFormat="1" ht="13.5"/>
    <row r="1946" customFormat="1" ht="13.5"/>
    <row r="1947" customFormat="1" ht="13.5"/>
    <row r="1948" customFormat="1" ht="13.5"/>
    <row r="1949" customFormat="1" ht="13.5"/>
    <row r="1950" customFormat="1" ht="13.5"/>
    <row r="1951" customFormat="1" ht="13.5"/>
    <row r="1952" customFormat="1" ht="13.5"/>
    <row r="1953" customFormat="1" ht="13.5"/>
    <row r="1954" customFormat="1" ht="13.5"/>
    <row r="1955" customFormat="1" ht="13.5"/>
    <row r="1956" customFormat="1" ht="13.5"/>
    <row r="1957" customFormat="1" ht="13.5"/>
    <row r="1958" customFormat="1" ht="13.5"/>
    <row r="1959" customFormat="1" ht="13.5"/>
    <row r="1960" customFormat="1" ht="13.5"/>
    <row r="1961" customFormat="1" ht="13.5"/>
    <row r="1962" customFormat="1" ht="13.5"/>
    <row r="1963" customFormat="1" ht="13.5"/>
    <row r="1964" customFormat="1" ht="13.5"/>
    <row r="1965" customFormat="1" ht="13.5"/>
    <row r="1966" customFormat="1" ht="13.5"/>
    <row r="1967" customFormat="1" ht="13.5"/>
    <row r="1968" customFormat="1" ht="13.5"/>
    <row r="1969" customFormat="1" ht="13.5"/>
    <row r="1970" customFormat="1" ht="13.5"/>
    <row r="1971" customFormat="1" ht="13.5"/>
    <row r="1972" customFormat="1" ht="13.5"/>
    <row r="1973" customFormat="1" ht="13.5"/>
    <row r="1974" customFormat="1" ht="13.5"/>
    <row r="1975" customFormat="1" ht="13.5"/>
    <row r="1976" customFormat="1" ht="13.5"/>
    <row r="1977" customFormat="1" ht="13.5"/>
    <row r="1978" customFormat="1" ht="13.5"/>
    <row r="1979" customFormat="1" ht="13.5"/>
    <row r="1980" customFormat="1" ht="13.5"/>
    <row r="1981" customFormat="1" ht="13.5"/>
    <row r="1982" customFormat="1" ht="13.5"/>
    <row r="1983" customFormat="1" ht="13.5"/>
    <row r="1984" customFormat="1" ht="13.5"/>
    <row r="1985" customFormat="1" ht="13.5"/>
    <row r="1986" customFormat="1" ht="13.5"/>
    <row r="1987" customFormat="1" ht="13.5"/>
    <row r="1988" customFormat="1" ht="13.5"/>
    <row r="1989" customFormat="1" ht="13.5"/>
    <row r="1990" customFormat="1" ht="13.5"/>
    <row r="1991" customFormat="1" ht="13.5"/>
    <row r="1992" customFormat="1" ht="13.5"/>
    <row r="1993" customFormat="1" ht="13.5"/>
    <row r="1994" customFormat="1" ht="13.5"/>
    <row r="1995" customFormat="1" ht="13.5"/>
    <row r="1996" customFormat="1" ht="13.5"/>
    <row r="1997" customFormat="1" ht="13.5"/>
    <row r="1998" customFormat="1" ht="13.5"/>
    <row r="1999" customFormat="1" ht="13.5"/>
    <row r="2000" customFormat="1" ht="13.5"/>
    <row r="2001" customFormat="1" ht="13.5"/>
    <row r="2002" customFormat="1" ht="13.5"/>
    <row r="2003" customFormat="1" ht="13.5"/>
    <row r="2004" customFormat="1" ht="13.5"/>
    <row r="2005" customFormat="1" ht="13.5"/>
    <row r="2006" customFormat="1" ht="13.5"/>
    <row r="2007" customFormat="1" ht="13.5"/>
    <row r="2008" customFormat="1" ht="13.5"/>
    <row r="2009" customFormat="1" ht="13.5"/>
    <row r="2010" customFormat="1" ht="13.5"/>
    <row r="2011" customFormat="1" ht="13.5"/>
    <row r="2012" customFormat="1" ht="13.5"/>
    <row r="2013" customFormat="1" ht="13.5"/>
    <row r="2014" customFormat="1" ht="13.5"/>
    <row r="2015" customFormat="1" ht="13.5"/>
    <row r="2016" customFormat="1" ht="13.5"/>
    <row r="2017" customFormat="1" ht="13.5"/>
    <row r="2018" customFormat="1" ht="13.5"/>
    <row r="2019" customFormat="1" ht="13.5"/>
    <row r="2020" customFormat="1" ht="13.5"/>
    <row r="2021" customFormat="1" ht="13.5"/>
    <row r="2022" customFormat="1" ht="13.5"/>
    <row r="2023" customFormat="1" ht="13.5"/>
    <row r="2024" customFormat="1" ht="13.5"/>
    <row r="2025" customFormat="1" ht="13.5"/>
    <row r="2026" customFormat="1" ht="13.5"/>
    <row r="2027" customFormat="1" ht="13.5"/>
    <row r="2028" customFormat="1" ht="13.5"/>
    <row r="2029" customFormat="1" ht="13.5"/>
    <row r="2030" customFormat="1" ht="13.5"/>
    <row r="2031" customFormat="1" ht="13.5"/>
    <row r="2032" customFormat="1" ht="13.5"/>
    <row r="2033" customFormat="1" ht="13.5"/>
    <row r="2034" customFormat="1" ht="13.5"/>
    <row r="2035" customFormat="1" ht="13.5"/>
    <row r="2036" customFormat="1" ht="13.5"/>
    <row r="2037" customFormat="1" ht="13.5"/>
    <row r="2038" customFormat="1" ht="13.5"/>
    <row r="2039" customFormat="1" ht="13.5"/>
    <row r="2040" customFormat="1" ht="13.5"/>
    <row r="2041" customFormat="1" ht="13.5"/>
    <row r="2042" customFormat="1" ht="13.5"/>
    <row r="2043" customFormat="1" ht="13.5"/>
    <row r="2044" customFormat="1" ht="13.5"/>
    <row r="2045" customFormat="1" ht="13.5"/>
    <row r="2046" customFormat="1" ht="13.5"/>
    <row r="2047" customFormat="1" ht="13.5"/>
    <row r="2048" customFormat="1" ht="13.5"/>
    <row r="2049" customFormat="1" ht="13.5"/>
    <row r="2050" customFormat="1" ht="13.5"/>
    <row r="2051" customFormat="1" ht="13.5"/>
    <row r="2052" customFormat="1" ht="13.5"/>
    <row r="2053" customFormat="1" ht="13.5"/>
    <row r="2054" customFormat="1" ht="13.5"/>
    <row r="2055" customFormat="1" ht="13.5"/>
    <row r="2056" customFormat="1" ht="13.5"/>
    <row r="2057" customFormat="1" ht="13.5"/>
    <row r="2058" customFormat="1" ht="13.5"/>
    <row r="2059" customFormat="1" ht="13.5"/>
    <row r="2060" customFormat="1" ht="13.5"/>
    <row r="2061" customFormat="1" ht="13.5"/>
    <row r="2062" customFormat="1" ht="13.5"/>
    <row r="2063" customFormat="1" ht="13.5"/>
    <row r="2064" customFormat="1" ht="13.5"/>
    <row r="2065" customFormat="1" ht="13.5"/>
    <row r="2066" customFormat="1" ht="13.5"/>
    <row r="2067" customFormat="1" ht="13.5"/>
    <row r="2068" customFormat="1" ht="13.5"/>
    <row r="2069" customFormat="1" ht="13.5"/>
    <row r="2070" customFormat="1" ht="13.5"/>
    <row r="2071" customFormat="1" ht="13.5"/>
    <row r="2072" customFormat="1" ht="13.5"/>
    <row r="2073" customFormat="1" ht="13.5"/>
    <row r="2074" customFormat="1" ht="13.5"/>
    <row r="2075" customFormat="1" ht="13.5"/>
    <row r="2076" customFormat="1" ht="13.5"/>
    <row r="2077" customFormat="1" ht="13.5"/>
    <row r="2078" customFormat="1" ht="13.5"/>
    <row r="2079" customFormat="1" ht="13.5"/>
    <row r="2080" customFormat="1" ht="13.5"/>
    <row r="2081" customFormat="1" ht="13.5"/>
    <row r="2082" customFormat="1" ht="13.5"/>
    <row r="2083" customFormat="1" ht="13.5"/>
    <row r="2084" customFormat="1" ht="13.5"/>
    <row r="2085" customFormat="1" ht="13.5"/>
    <row r="2086" customFormat="1" ht="13.5"/>
    <row r="2087" customFormat="1" ht="13.5"/>
    <row r="2088" customFormat="1" ht="13.5"/>
    <row r="2089" customFormat="1" ht="13.5"/>
    <row r="2090" customFormat="1" ht="13.5"/>
    <row r="2091" customFormat="1" ht="13.5"/>
    <row r="2092" customFormat="1" ht="13.5"/>
    <row r="2093" customFormat="1" ht="13.5"/>
    <row r="2094" customFormat="1" ht="13.5"/>
    <row r="2095" customFormat="1" ht="13.5"/>
    <row r="2096" customFormat="1" ht="13.5"/>
    <row r="2097" customFormat="1" ht="13.5"/>
    <row r="2098" customFormat="1" ht="13.5"/>
    <row r="2099" customFormat="1" ht="13.5"/>
    <row r="2100" customFormat="1" ht="13.5"/>
    <row r="2101" customFormat="1" ht="13.5"/>
    <row r="2102" customFormat="1" ht="13.5"/>
    <row r="2103" customFormat="1" ht="13.5"/>
    <row r="2104" customFormat="1" ht="13.5"/>
    <row r="2105" customFormat="1" ht="13.5"/>
    <row r="2106" customFormat="1" ht="13.5"/>
    <row r="2107" customFormat="1" ht="13.5"/>
    <row r="2108" customFormat="1" ht="13.5"/>
    <row r="2109" customFormat="1" ht="13.5"/>
    <row r="2110" customFormat="1" ht="13.5"/>
    <row r="2111" customFormat="1" ht="13.5"/>
    <row r="2112" customFormat="1" ht="13.5"/>
    <row r="2113" customFormat="1" ht="13.5"/>
    <row r="2114" customFormat="1" ht="13.5"/>
    <row r="2115" customFormat="1" ht="13.5"/>
    <row r="2116" customFormat="1" ht="13.5"/>
    <row r="2117" customFormat="1" ht="13.5"/>
    <row r="2118" customFormat="1" ht="13.5"/>
    <row r="2119" customFormat="1" ht="13.5"/>
    <row r="2120" customFormat="1" ht="13.5"/>
    <row r="2121" customFormat="1" ht="13.5"/>
    <row r="2122" customFormat="1" ht="13.5"/>
    <row r="2123" customFormat="1" ht="13.5"/>
    <row r="2124" customFormat="1" ht="13.5"/>
    <row r="2125" customFormat="1" ht="13.5"/>
    <row r="2126" customFormat="1" ht="13.5"/>
    <row r="2127" customFormat="1" ht="13.5"/>
    <row r="2128" customFormat="1" ht="13.5"/>
    <row r="2129" customFormat="1" ht="13.5"/>
    <row r="2130" customFormat="1" ht="13.5"/>
    <row r="2131" customFormat="1" ht="13.5"/>
    <row r="2132" customFormat="1" ht="13.5"/>
    <row r="2133" customFormat="1" ht="13.5"/>
    <row r="2134" customFormat="1" ht="13.5"/>
    <row r="2135" customFormat="1" ht="13.5"/>
    <row r="2136" customFormat="1" ht="13.5"/>
    <row r="2137" customFormat="1" ht="13.5"/>
    <row r="2138" customFormat="1" ht="13.5"/>
    <row r="2139" customFormat="1" ht="13.5"/>
    <row r="2140" customFormat="1" ht="13.5"/>
    <row r="2141" customFormat="1" ht="13.5"/>
    <row r="2142" customFormat="1" ht="13.5"/>
    <row r="2143" customFormat="1" ht="13.5"/>
    <row r="2144" customFormat="1" ht="13.5"/>
    <row r="2145" customFormat="1" ht="13.5"/>
    <row r="2146" customFormat="1" ht="13.5"/>
    <row r="2147" customFormat="1" ht="13.5"/>
    <row r="2148" customFormat="1" ht="13.5"/>
    <row r="2149" customFormat="1" ht="13.5"/>
    <row r="2150" customFormat="1" ht="13.5"/>
    <row r="2151" customFormat="1" ht="13.5"/>
    <row r="2152" customFormat="1" ht="13.5"/>
    <row r="2153" customFormat="1" ht="13.5"/>
    <row r="2154" customFormat="1" ht="13.5"/>
    <row r="2155" customFormat="1" ht="13.5"/>
    <row r="2156" customFormat="1" ht="13.5"/>
    <row r="2157" customFormat="1" ht="13.5"/>
    <row r="2158" customFormat="1" ht="13.5"/>
    <row r="2159" customFormat="1" ht="13.5"/>
    <row r="2160" customFormat="1" ht="13.5"/>
    <row r="2161" customFormat="1" ht="13.5"/>
    <row r="2162" customFormat="1" ht="13.5"/>
    <row r="2163" customFormat="1" ht="13.5"/>
    <row r="2164" customFormat="1" ht="13.5"/>
    <row r="2165" customFormat="1" ht="13.5"/>
    <row r="2166" customFormat="1" ht="13.5"/>
    <row r="2167" customFormat="1" ht="13.5"/>
    <row r="2168" customFormat="1" ht="13.5"/>
    <row r="2169" customFormat="1" ht="13.5"/>
    <row r="2170" customFormat="1" ht="13.5"/>
    <row r="2171" customFormat="1" ht="13.5"/>
    <row r="2172" customFormat="1" ht="13.5"/>
    <row r="2173" customFormat="1" ht="13.5"/>
    <row r="2174" customFormat="1" ht="13.5"/>
    <row r="2175" customFormat="1" ht="13.5"/>
    <row r="2176" customFormat="1" ht="13.5"/>
    <row r="2177" customFormat="1" ht="13.5"/>
    <row r="2178" customFormat="1" ht="13.5"/>
    <row r="2179" customFormat="1" ht="13.5"/>
    <row r="2180" customFormat="1" ht="13.5"/>
    <row r="2181" customFormat="1" ht="13.5"/>
    <row r="2182" customFormat="1" ht="13.5"/>
    <row r="2183" customFormat="1" ht="13.5"/>
    <row r="2184" customFormat="1" ht="13.5"/>
    <row r="2185" customFormat="1" ht="13.5"/>
    <row r="2186" customFormat="1" ht="13.5"/>
    <row r="2187" customFormat="1" ht="13.5"/>
    <row r="2188" customFormat="1" ht="13.5"/>
    <row r="2189" customFormat="1" ht="13.5"/>
    <row r="2190" customFormat="1" ht="13.5"/>
    <row r="2191" customFormat="1" ht="13.5"/>
    <row r="2192" customFormat="1" ht="13.5"/>
    <row r="2193" customFormat="1" ht="13.5"/>
    <row r="2194" customFormat="1" ht="13.5"/>
    <row r="2195" customFormat="1" ht="13.5"/>
    <row r="2196" customFormat="1" ht="13.5"/>
    <row r="2197" customFormat="1" ht="13.5"/>
    <row r="2198" customFormat="1" ht="13.5"/>
    <row r="2199" customFormat="1" ht="13.5"/>
    <row r="2200" customFormat="1" ht="13.5"/>
    <row r="2201" customFormat="1" ht="13.5"/>
    <row r="2202" customFormat="1" ht="13.5"/>
    <row r="2203" customFormat="1" ht="13.5"/>
    <row r="2204" customFormat="1" ht="13.5"/>
    <row r="2205" customFormat="1" ht="13.5"/>
    <row r="2206" customFormat="1" ht="13.5"/>
    <row r="2207" customFormat="1" ht="13.5"/>
    <row r="2208" customFormat="1" ht="13.5"/>
    <row r="2209" customFormat="1" ht="13.5"/>
    <row r="2210" customFormat="1" ht="13.5"/>
    <row r="2211" customFormat="1" ht="13.5"/>
    <row r="2212" customFormat="1" ht="13.5"/>
    <row r="2213" customFormat="1" ht="13.5"/>
    <row r="2214" customFormat="1" ht="13.5"/>
    <row r="2215" customFormat="1" ht="13.5"/>
    <row r="2216" customFormat="1" ht="13.5"/>
    <row r="2217" customFormat="1" ht="13.5"/>
    <row r="2218" customFormat="1" ht="13.5"/>
    <row r="2219" customFormat="1" ht="13.5"/>
    <row r="2220" customFormat="1" ht="13.5"/>
    <row r="2221" customFormat="1" ht="13.5"/>
    <row r="2222" customFormat="1" ht="13.5"/>
    <row r="2223" customFormat="1" ht="13.5"/>
    <row r="2224" customFormat="1" ht="13.5"/>
    <row r="2225" customFormat="1" ht="13.5"/>
    <row r="2226" customFormat="1" ht="13.5"/>
    <row r="2227" customFormat="1" ht="13.5"/>
    <row r="2228" customFormat="1" ht="13.5"/>
    <row r="2229" customFormat="1" ht="13.5"/>
    <row r="2230" customFormat="1" ht="13.5"/>
    <row r="2231" customFormat="1" ht="13.5"/>
    <row r="2232" customFormat="1" ht="13.5"/>
    <row r="2233" customFormat="1" ht="13.5"/>
    <row r="2234" customFormat="1" ht="13.5"/>
    <row r="2235" customFormat="1" ht="13.5"/>
    <row r="2236" customFormat="1" ht="13.5"/>
    <row r="2237" customFormat="1" ht="13.5"/>
    <row r="2238" customFormat="1" ht="13.5"/>
    <row r="2239" customFormat="1" ht="13.5"/>
    <row r="2240" customFormat="1" ht="13.5"/>
    <row r="2241" customFormat="1" ht="13.5"/>
    <row r="2242" customFormat="1" ht="13.5"/>
    <row r="2243" customFormat="1" ht="13.5"/>
    <row r="2244" customFormat="1" ht="13.5"/>
    <row r="2245" customFormat="1" ht="13.5"/>
    <row r="2246" customFormat="1" ht="13.5"/>
    <row r="2247" customFormat="1" ht="13.5"/>
    <row r="2248" customFormat="1" ht="13.5"/>
    <row r="2249" customFormat="1" ht="13.5"/>
    <row r="2250" customFormat="1" ht="13.5"/>
    <row r="2251" customFormat="1" ht="13.5"/>
    <row r="2252" customFormat="1" ht="13.5"/>
    <row r="2253" customFormat="1" ht="13.5"/>
    <row r="2254" customFormat="1" ht="13.5"/>
    <row r="2255" customFormat="1" ht="13.5"/>
    <row r="2256" customFormat="1" ht="13.5"/>
    <row r="2257" customFormat="1" ht="13.5"/>
    <row r="2258" customFormat="1" ht="13.5"/>
    <row r="2259" customFormat="1" ht="13.5"/>
    <row r="2260" customFormat="1" ht="13.5"/>
    <row r="2261" customFormat="1" ht="13.5"/>
    <row r="2262" customFormat="1" ht="13.5"/>
    <row r="2263" customFormat="1" ht="13.5"/>
    <row r="2264" customFormat="1" ht="13.5"/>
    <row r="2265" customFormat="1" ht="13.5"/>
    <row r="2266" customFormat="1" ht="13.5"/>
    <row r="2267" customFormat="1" ht="13.5"/>
    <row r="2268" customFormat="1" ht="13.5"/>
    <row r="2269" customFormat="1" ht="13.5"/>
    <row r="2270" customFormat="1" ht="13.5"/>
    <row r="2271" customFormat="1" ht="13.5"/>
    <row r="2272" customFormat="1" ht="13.5"/>
    <row r="2273" customFormat="1" ht="13.5"/>
    <row r="2274" customFormat="1" ht="13.5"/>
    <row r="2275" customFormat="1" ht="13.5"/>
    <row r="2276" customFormat="1" ht="13.5"/>
    <row r="2277" customFormat="1" ht="13.5"/>
    <row r="2278" customFormat="1" ht="13.5"/>
    <row r="2279" customFormat="1" ht="13.5"/>
    <row r="2280" customFormat="1" ht="13.5"/>
    <row r="2281" customFormat="1" ht="13.5"/>
    <row r="2282" customFormat="1" ht="13.5"/>
    <row r="2283" customFormat="1" ht="13.5"/>
    <row r="2284" customFormat="1" ht="13.5"/>
    <row r="2285" customFormat="1" ht="13.5"/>
    <row r="2286" customFormat="1" ht="13.5"/>
    <row r="2287" customFormat="1" ht="13.5"/>
    <row r="2288" customFormat="1" ht="13.5"/>
    <row r="2289" customFormat="1" ht="13.5"/>
    <row r="2290" customFormat="1" ht="13.5"/>
    <row r="2291" customFormat="1" ht="13.5"/>
    <row r="2292" customFormat="1" ht="13.5"/>
    <row r="2293" customFormat="1" ht="13.5"/>
    <row r="2294" customFormat="1" ht="13.5"/>
    <row r="2295" customFormat="1" ht="13.5"/>
    <row r="2296" customFormat="1" ht="13.5"/>
    <row r="2297" customFormat="1" ht="13.5"/>
    <row r="2298" customFormat="1" ht="13.5"/>
    <row r="2299" customFormat="1" ht="13.5"/>
    <row r="2300" customFormat="1" ht="13.5"/>
    <row r="2301" customFormat="1" ht="13.5"/>
    <row r="2302" customFormat="1" ht="13.5"/>
    <row r="2303" customFormat="1" ht="13.5"/>
    <row r="2304" customFormat="1" ht="13.5"/>
    <row r="2305" customFormat="1" ht="13.5"/>
    <row r="2306" customFormat="1" ht="13.5"/>
    <row r="2307" customFormat="1" ht="13.5"/>
    <row r="2308" customFormat="1" ht="13.5"/>
    <row r="2309" customFormat="1" ht="13.5"/>
    <row r="2310" customFormat="1" ht="13.5"/>
    <row r="2311" customFormat="1" ht="13.5"/>
    <row r="2312" customFormat="1" ht="13.5"/>
    <row r="2313" customFormat="1" ht="13.5"/>
    <row r="2314" customFormat="1" ht="13.5"/>
    <row r="2315" customFormat="1" ht="13.5"/>
    <row r="2316" customFormat="1" ht="13.5"/>
    <row r="2317" customFormat="1" ht="13.5"/>
    <row r="2318" customFormat="1" ht="13.5"/>
    <row r="2319" customFormat="1" ht="13.5"/>
    <row r="2320" customFormat="1" ht="13.5"/>
    <row r="2321" customFormat="1" ht="13.5"/>
    <row r="2322" customFormat="1" ht="13.5"/>
    <row r="2323" customFormat="1" ht="13.5"/>
    <row r="2324" customFormat="1" ht="13.5"/>
    <row r="2325" customFormat="1" ht="13.5"/>
    <row r="2326" customFormat="1" ht="13.5"/>
    <row r="2327" customFormat="1" ht="13.5"/>
    <row r="2328" customFormat="1" ht="13.5"/>
    <row r="2329" customFormat="1" ht="13.5"/>
    <row r="2330" customFormat="1" ht="13.5"/>
    <row r="2331" customFormat="1" ht="13.5"/>
    <row r="2332" customFormat="1" ht="13.5"/>
    <row r="2333" customFormat="1" ht="13.5"/>
    <row r="2334" customFormat="1" ht="13.5"/>
    <row r="2335" customFormat="1" ht="13.5"/>
    <row r="2336" customFormat="1" ht="13.5"/>
    <row r="2337" customFormat="1" ht="13.5"/>
    <row r="2338" customFormat="1" ht="13.5"/>
    <row r="2339" customFormat="1" ht="13.5"/>
    <row r="2340" customFormat="1" ht="13.5"/>
    <row r="2341" customFormat="1" ht="13.5"/>
    <row r="2342" customFormat="1" ht="13.5"/>
    <row r="2343" customFormat="1" ht="13.5"/>
    <row r="2344" customFormat="1" ht="13.5"/>
    <row r="2345" customFormat="1" ht="13.5"/>
    <row r="2346" customFormat="1" ht="13.5"/>
    <row r="2347" customFormat="1" ht="13.5"/>
    <row r="2348" customFormat="1" ht="13.5"/>
    <row r="2349" customFormat="1" ht="13.5"/>
    <row r="2350" customFormat="1" ht="13.5"/>
    <row r="2351" customFormat="1" ht="13.5"/>
    <row r="2352" customFormat="1" ht="13.5"/>
    <row r="2353" customFormat="1" ht="13.5"/>
    <row r="2354" customFormat="1" ht="13.5"/>
    <row r="2355" customFormat="1" ht="13.5"/>
    <row r="2356" customFormat="1" ht="13.5"/>
    <row r="2357" customFormat="1" ht="13.5"/>
    <row r="2358" customFormat="1" ht="13.5"/>
    <row r="2359" customFormat="1" ht="13.5"/>
    <row r="2360" customFormat="1" ht="13.5"/>
    <row r="2361" customFormat="1" ht="13.5"/>
    <row r="2362" customFormat="1" ht="13.5"/>
    <row r="2363" customFormat="1" ht="13.5"/>
    <row r="2364" customFormat="1" ht="13.5"/>
    <row r="2365" customFormat="1" ht="13.5"/>
    <row r="2366" customFormat="1" ht="13.5"/>
    <row r="2367" customFormat="1" ht="13.5"/>
    <row r="2368" customFormat="1" ht="13.5"/>
    <row r="2369" customFormat="1" ht="13.5"/>
    <row r="2370" customFormat="1" ht="13.5"/>
    <row r="2371" customFormat="1" ht="13.5"/>
    <row r="2372" customFormat="1" ht="13.5"/>
    <row r="2373" customFormat="1" ht="13.5"/>
    <row r="2374" customFormat="1" ht="13.5"/>
    <row r="2375" customFormat="1" ht="13.5"/>
    <row r="2376" customFormat="1" ht="13.5"/>
    <row r="2377" customFormat="1" ht="13.5"/>
    <row r="2378" customFormat="1" ht="13.5"/>
    <row r="2379" customFormat="1" ht="13.5"/>
    <row r="2380" customFormat="1" ht="13.5"/>
    <row r="2381" customFormat="1" ht="13.5"/>
    <row r="2382" customFormat="1" ht="13.5"/>
    <row r="2383" customFormat="1" ht="13.5"/>
    <row r="2384" customFormat="1" ht="13.5"/>
    <row r="2385" customFormat="1" ht="13.5"/>
    <row r="2386" customFormat="1" ht="13.5"/>
    <row r="2387" customFormat="1" ht="13.5"/>
    <row r="2388" customFormat="1" ht="13.5"/>
    <row r="2389" customFormat="1" ht="13.5"/>
    <row r="2390" customFormat="1" ht="13.5"/>
    <row r="2391" customFormat="1" ht="13.5"/>
    <row r="2392" customFormat="1" ht="13.5"/>
    <row r="2393" customFormat="1" ht="13.5"/>
    <row r="2394" customFormat="1" ht="13.5"/>
    <row r="2395" customFormat="1" ht="13.5"/>
    <row r="2396" customFormat="1" ht="13.5"/>
    <row r="2397" customFormat="1" ht="13.5"/>
    <row r="2398" customFormat="1" ht="13.5"/>
    <row r="2399" customFormat="1" ht="13.5"/>
    <row r="2400" customFormat="1" ht="13.5"/>
    <row r="2401" customFormat="1" ht="13.5"/>
    <row r="2402" customFormat="1" ht="13.5"/>
    <row r="2403" customFormat="1" ht="13.5"/>
    <row r="2404" customFormat="1" ht="13.5"/>
    <row r="2405" customFormat="1" ht="13.5"/>
    <row r="2406" customFormat="1" ht="13.5"/>
    <row r="2407" customFormat="1" ht="13.5"/>
    <row r="2408" customFormat="1" ht="13.5"/>
    <row r="2409" customFormat="1" ht="13.5"/>
    <row r="2410" customFormat="1" ht="13.5"/>
    <row r="2411" customFormat="1" ht="13.5"/>
    <row r="2412" customFormat="1" ht="13.5"/>
    <row r="2413" customFormat="1" ht="13.5"/>
    <row r="2414" customFormat="1" ht="13.5"/>
    <row r="2415" customFormat="1" ht="13.5"/>
    <row r="2416" customFormat="1" ht="13.5"/>
    <row r="2417" customFormat="1" ht="13.5"/>
    <row r="2418" customFormat="1" ht="13.5"/>
    <row r="2419" customFormat="1" ht="13.5"/>
    <row r="2420" customFormat="1" ht="13.5"/>
    <row r="2421" customFormat="1" ht="13.5"/>
    <row r="2422" customFormat="1" ht="13.5"/>
    <row r="2423" customFormat="1" ht="13.5"/>
    <row r="2424" customFormat="1" ht="13.5"/>
    <row r="2425" customFormat="1" ht="13.5"/>
    <row r="2426" customFormat="1" ht="13.5"/>
    <row r="2427" customFormat="1" ht="13.5"/>
    <row r="2428" customFormat="1" ht="13.5"/>
    <row r="2429" customFormat="1" ht="13.5"/>
    <row r="2430" customFormat="1" ht="13.5"/>
    <row r="2431" customFormat="1" ht="13.5"/>
    <row r="2432" customFormat="1" ht="13.5"/>
    <row r="2433" customFormat="1" ht="13.5"/>
    <row r="2434" customFormat="1" ht="13.5"/>
    <row r="2435" customFormat="1" ht="13.5"/>
    <row r="2436" customFormat="1" ht="13.5"/>
    <row r="2437" customFormat="1" ht="13.5"/>
    <row r="2438" customFormat="1" ht="13.5"/>
    <row r="2439" customFormat="1" ht="13.5"/>
    <row r="2440" customFormat="1" ht="13.5"/>
    <row r="2441" customFormat="1" ht="13.5"/>
    <row r="2442" customFormat="1" ht="13.5"/>
    <row r="2443" customFormat="1" ht="13.5"/>
    <row r="2444" customFormat="1" ht="13.5"/>
    <row r="2445" customFormat="1" ht="13.5"/>
    <row r="2446" customFormat="1" ht="13.5"/>
    <row r="2447" customFormat="1" ht="13.5"/>
    <row r="2448" customFormat="1" ht="13.5"/>
    <row r="2449" customFormat="1" ht="13.5"/>
    <row r="2450" customFormat="1" ht="13.5"/>
    <row r="2451" customFormat="1" ht="13.5"/>
    <row r="2452" customFormat="1" ht="13.5"/>
    <row r="2453" customFormat="1" ht="13.5"/>
    <row r="2454" customFormat="1" ht="13.5"/>
    <row r="2455" customFormat="1" ht="13.5"/>
    <row r="2456" customFormat="1" ht="13.5"/>
    <row r="2457" customFormat="1" ht="13.5"/>
    <row r="2458" customFormat="1" ht="13.5"/>
    <row r="2459" customFormat="1" ht="13.5"/>
    <row r="2460" customFormat="1" ht="13.5"/>
    <row r="2461" customFormat="1" ht="13.5"/>
    <row r="2462" customFormat="1" ht="13.5"/>
    <row r="2463" customFormat="1" ht="13.5"/>
    <row r="2464" customFormat="1" ht="13.5"/>
    <row r="2465" customFormat="1" ht="13.5"/>
    <row r="2466" customFormat="1" ht="13.5"/>
    <row r="2467" customFormat="1" ht="13.5"/>
    <row r="2468" customFormat="1" ht="13.5"/>
    <row r="2469" customFormat="1" ht="13.5"/>
    <row r="2470" customFormat="1" ht="13.5"/>
    <row r="2471" customFormat="1" ht="13.5"/>
    <row r="2472" customFormat="1" ht="13.5"/>
    <row r="2473" customFormat="1" ht="13.5"/>
    <row r="2474" customFormat="1" ht="13.5"/>
    <row r="2475" customFormat="1" ht="13.5"/>
    <row r="2476" customFormat="1" ht="13.5"/>
    <row r="2477" customFormat="1" ht="13.5"/>
    <row r="2478" customFormat="1" ht="13.5"/>
    <row r="2479" customFormat="1" ht="13.5"/>
    <row r="2480" customFormat="1" ht="13.5"/>
    <row r="2481" customFormat="1" ht="13.5"/>
    <row r="2482" customFormat="1" ht="13.5"/>
    <row r="2483" customFormat="1" ht="13.5"/>
    <row r="2484" customFormat="1" ht="13.5"/>
    <row r="2485" customFormat="1" ht="13.5"/>
    <row r="2486" customFormat="1" ht="13.5"/>
    <row r="2487" customFormat="1" ht="13.5"/>
    <row r="2488" customFormat="1" ht="13.5"/>
    <row r="2489" customFormat="1" ht="13.5"/>
    <row r="2490" customFormat="1" ht="13.5"/>
    <row r="2491" customFormat="1" ht="13.5"/>
    <row r="2492" customFormat="1" ht="13.5"/>
    <row r="2493" customFormat="1" ht="13.5"/>
    <row r="2494" customFormat="1" ht="13.5"/>
    <row r="2495" customFormat="1" ht="13.5"/>
    <row r="2496" customFormat="1" ht="13.5"/>
    <row r="2497" customFormat="1" ht="13.5"/>
    <row r="2498" customFormat="1" ht="13.5"/>
    <row r="2499" customFormat="1" ht="13.5"/>
    <row r="2500" customFormat="1" ht="13.5"/>
    <row r="2501" customFormat="1" ht="13.5"/>
    <row r="2502" customFormat="1" ht="13.5"/>
    <row r="2503" customFormat="1" ht="13.5"/>
    <row r="2504" customFormat="1" ht="13.5"/>
    <row r="2505" customFormat="1" ht="13.5"/>
    <row r="2506" customFormat="1" ht="13.5"/>
    <row r="2507" customFormat="1" ht="13.5"/>
    <row r="2508" customFormat="1" ht="13.5"/>
    <row r="2509" customFormat="1" ht="13.5"/>
    <row r="2510" customFormat="1" ht="13.5"/>
    <row r="2511" customFormat="1" ht="13.5"/>
    <row r="2512" customFormat="1" ht="13.5"/>
    <row r="2513" customFormat="1" ht="13.5"/>
    <row r="2514" customFormat="1" ht="13.5"/>
    <row r="2515" customFormat="1" ht="13.5"/>
    <row r="2516" customFormat="1" ht="13.5"/>
    <row r="2517" customFormat="1" ht="13.5"/>
    <row r="2518" customFormat="1" ht="13.5"/>
    <row r="2519" customFormat="1" ht="13.5"/>
    <row r="2520" customFormat="1" ht="13.5"/>
    <row r="2521" customFormat="1" ht="13.5"/>
    <row r="2522" customFormat="1" ht="13.5"/>
    <row r="2523" customFormat="1" ht="13.5"/>
    <row r="2524" customFormat="1" ht="13.5"/>
    <row r="2525" customFormat="1" ht="13.5"/>
    <row r="2526" customFormat="1" ht="13.5"/>
    <row r="2527" customFormat="1" ht="13.5"/>
    <row r="2528" customFormat="1" ht="13.5"/>
    <row r="2529" customFormat="1" ht="13.5"/>
    <row r="2530" customFormat="1" ht="13.5"/>
    <row r="2531" customFormat="1" ht="13.5"/>
    <row r="2532" customFormat="1" ht="13.5"/>
    <row r="2533" customFormat="1" ht="13.5"/>
    <row r="2534" customFormat="1" ht="13.5"/>
    <row r="2535" customFormat="1" ht="13.5"/>
    <row r="2536" customFormat="1" ht="13.5"/>
    <row r="2537" customFormat="1" ht="13.5"/>
    <row r="2538" customFormat="1" ht="13.5"/>
    <row r="2539" customFormat="1" ht="13.5"/>
    <row r="2540" customFormat="1" ht="13.5"/>
    <row r="2541" customFormat="1" ht="13.5"/>
    <row r="2542" customFormat="1" ht="13.5"/>
    <row r="2543" customFormat="1" ht="13.5"/>
    <row r="2544" customFormat="1" ht="13.5"/>
    <row r="2545" customFormat="1" ht="13.5"/>
    <row r="2546" customFormat="1" ht="13.5"/>
    <row r="2547" customFormat="1" ht="13.5"/>
    <row r="2548" customFormat="1" ht="13.5"/>
    <row r="2549" customFormat="1" ht="13.5"/>
    <row r="2550" customFormat="1" ht="13.5"/>
    <row r="2551" customFormat="1" ht="13.5"/>
    <row r="2552" customFormat="1" ht="13.5"/>
    <row r="2553" customFormat="1" ht="13.5"/>
    <row r="2554" customFormat="1" ht="13.5"/>
    <row r="2555" customFormat="1" ht="13.5"/>
    <row r="2556" customFormat="1" ht="13.5"/>
    <row r="2557" customFormat="1" ht="13.5"/>
    <row r="2558" customFormat="1" ht="13.5"/>
    <row r="2559" customFormat="1" ht="13.5"/>
    <row r="2560" customFormat="1" ht="13.5"/>
    <row r="2561" customFormat="1" ht="13.5"/>
    <row r="2562" customFormat="1" ht="13.5"/>
    <row r="2563" customFormat="1" ht="13.5"/>
    <row r="2564" customFormat="1" ht="13.5"/>
    <row r="2565" customFormat="1" ht="13.5"/>
    <row r="2566" customFormat="1" ht="13.5"/>
    <row r="2567" customFormat="1" ht="13.5"/>
    <row r="2568" customFormat="1" ht="13.5"/>
    <row r="2569" customFormat="1" ht="13.5"/>
    <row r="2570" customFormat="1" ht="13.5"/>
    <row r="2571" customFormat="1" ht="13.5"/>
    <row r="2572" customFormat="1" ht="13.5"/>
    <row r="2573" customFormat="1" ht="13.5"/>
    <row r="2574" customFormat="1" ht="13.5"/>
    <row r="2575" customFormat="1" ht="13.5"/>
    <row r="2576" customFormat="1" ht="13.5"/>
    <row r="2577" customFormat="1" ht="13.5"/>
    <row r="2578" customFormat="1" ht="13.5"/>
    <row r="2579" customFormat="1" ht="13.5"/>
    <row r="2580" customFormat="1" ht="13.5"/>
    <row r="2581" customFormat="1" ht="13.5"/>
    <row r="2582" customFormat="1" ht="13.5"/>
    <row r="2583" customFormat="1" ht="13.5"/>
    <row r="2584" customFormat="1" ht="13.5"/>
    <row r="2585" customFormat="1" ht="13.5"/>
    <row r="2586" customFormat="1" ht="13.5"/>
    <row r="2587" customFormat="1" ht="13.5"/>
    <row r="2588" customFormat="1" ht="13.5"/>
    <row r="2589" customFormat="1" ht="13.5"/>
    <row r="2590" customFormat="1" ht="13.5"/>
    <row r="2591" customFormat="1" ht="13.5"/>
    <row r="2592" customFormat="1" ht="13.5"/>
    <row r="2593" customFormat="1" ht="13.5"/>
    <row r="2594" customFormat="1" ht="13.5"/>
    <row r="2595" customFormat="1" ht="13.5"/>
    <row r="2596" customFormat="1" ht="13.5"/>
    <row r="2597" customFormat="1" ht="13.5"/>
    <row r="2598" customFormat="1" ht="13.5"/>
    <row r="2599" customFormat="1" ht="13.5"/>
    <row r="2600" customFormat="1" ht="13.5"/>
    <row r="2601" customFormat="1" ht="13.5"/>
    <row r="2602" customFormat="1" ht="13.5"/>
    <row r="2603" customFormat="1" ht="13.5"/>
    <row r="2604" customFormat="1" ht="13.5"/>
    <row r="2605" customFormat="1" ht="13.5"/>
    <row r="2606" customFormat="1" ht="13.5"/>
    <row r="2607" customFormat="1" ht="13.5"/>
    <row r="2608" customFormat="1" ht="13.5"/>
    <row r="2609" customFormat="1" ht="13.5"/>
    <row r="2610" customFormat="1" ht="13.5"/>
    <row r="2611" customFormat="1" ht="13.5"/>
    <row r="2612" customFormat="1" ht="13.5"/>
    <row r="2613" customFormat="1" ht="13.5"/>
    <row r="2614" customFormat="1" ht="13.5"/>
    <row r="2615" customFormat="1" ht="13.5"/>
    <row r="2616" customFormat="1" ht="13.5"/>
    <row r="2617" customFormat="1" ht="13.5"/>
    <row r="2618" customFormat="1" ht="13.5"/>
    <row r="2619" customFormat="1" ht="13.5"/>
    <row r="2620" customFormat="1" ht="13.5"/>
    <row r="2621" customFormat="1" ht="13.5"/>
    <row r="2622" customFormat="1" ht="13.5"/>
    <row r="2623" customFormat="1" ht="13.5"/>
    <row r="2624" customFormat="1" ht="13.5"/>
    <row r="2625" customFormat="1" ht="13.5"/>
    <row r="2626" customFormat="1" ht="13.5"/>
    <row r="2627" customFormat="1" ht="13.5"/>
    <row r="2628" customFormat="1" ht="13.5"/>
    <row r="2629" customFormat="1" ht="13.5"/>
    <row r="2630" customFormat="1" ht="13.5"/>
    <row r="2631" customFormat="1" ht="13.5"/>
    <row r="2632" customFormat="1" ht="13.5"/>
    <row r="2633" customFormat="1" ht="13.5"/>
    <row r="2634" customFormat="1" ht="13.5"/>
    <row r="2635" customFormat="1" ht="13.5"/>
    <row r="2636" customFormat="1" ht="13.5"/>
    <row r="2637" customFormat="1" ht="13.5"/>
    <row r="2638" customFormat="1" ht="13.5"/>
    <row r="2639" customFormat="1" ht="13.5"/>
    <row r="2640" customFormat="1" ht="13.5"/>
    <row r="2641" customFormat="1" ht="13.5"/>
    <row r="2642" customFormat="1" ht="13.5"/>
    <row r="2643" customFormat="1" ht="13.5"/>
    <row r="2644" customFormat="1" ht="13.5"/>
    <row r="2645" customFormat="1" ht="13.5"/>
    <row r="2646" customFormat="1" ht="13.5"/>
    <row r="2647" customFormat="1" ht="13.5"/>
    <row r="2648" customFormat="1" ht="13.5"/>
    <row r="2649" customFormat="1" ht="13.5"/>
    <row r="2650" customFormat="1" ht="13.5"/>
    <row r="2651" customFormat="1" ht="13.5"/>
    <row r="2652" customFormat="1" ht="13.5"/>
    <row r="2653" customFormat="1" ht="13.5"/>
    <row r="2654" customFormat="1" ht="13.5"/>
    <row r="2655" customFormat="1" ht="13.5"/>
    <row r="2656" customFormat="1" ht="13.5"/>
    <row r="2657" customFormat="1" ht="13.5"/>
    <row r="2658" customFormat="1" ht="13.5"/>
    <row r="2659" customFormat="1" ht="13.5"/>
    <row r="2660" customFormat="1" ht="13.5"/>
    <row r="2661" customFormat="1" ht="13.5"/>
    <row r="2662" customFormat="1" ht="13.5"/>
    <row r="2663" customFormat="1" ht="13.5"/>
    <row r="2664" customFormat="1" ht="13.5"/>
    <row r="2665" customFormat="1" ht="13.5"/>
    <row r="2666" customFormat="1" ht="13.5"/>
    <row r="2667" customFormat="1" ht="13.5"/>
    <row r="2668" customFormat="1" ht="13.5"/>
    <row r="2669" customFormat="1" ht="13.5"/>
    <row r="2670" customFormat="1" ht="13.5"/>
    <row r="2671" customFormat="1" ht="13.5"/>
    <row r="2672" customFormat="1" ht="13.5"/>
    <row r="2673" customFormat="1" ht="13.5"/>
    <row r="2674" customFormat="1" ht="13.5"/>
    <row r="2675" customFormat="1" ht="13.5"/>
    <row r="2676" customFormat="1" ht="13.5"/>
    <row r="2677" customFormat="1" ht="13.5"/>
    <row r="2678" customFormat="1" ht="13.5"/>
    <row r="2679" customFormat="1" ht="13.5"/>
    <row r="2680" customFormat="1" ht="13.5"/>
    <row r="2681" customFormat="1" ht="13.5"/>
    <row r="2682" customFormat="1" ht="13.5"/>
    <row r="2683" customFormat="1" ht="13.5"/>
    <row r="2684" customFormat="1" ht="13.5"/>
    <row r="2685" customFormat="1" ht="13.5"/>
    <row r="2686" customFormat="1" ht="13.5"/>
    <row r="2687" customFormat="1" ht="13.5"/>
    <row r="2688" customFormat="1" ht="13.5"/>
    <row r="2689" customFormat="1" ht="13.5"/>
    <row r="2690" customFormat="1" ht="13.5"/>
    <row r="2691" customFormat="1" ht="13.5"/>
    <row r="2692" customFormat="1" ht="13.5"/>
    <row r="2693" customFormat="1" ht="13.5"/>
    <row r="2694" customFormat="1" ht="13.5"/>
    <row r="2695" customFormat="1" ht="13.5"/>
    <row r="2696" customFormat="1" ht="13.5"/>
    <row r="2697" customFormat="1" ht="13.5"/>
    <row r="2698" customFormat="1" ht="13.5"/>
    <row r="2699" customFormat="1" ht="13.5"/>
    <row r="2700" customFormat="1" ht="13.5"/>
    <row r="2701" customFormat="1" ht="13.5"/>
    <row r="2702" customFormat="1" ht="13.5"/>
    <row r="2703" customFormat="1" ht="13.5"/>
    <row r="2704" customFormat="1" ht="13.5"/>
    <row r="2705" customFormat="1" ht="13.5"/>
    <row r="2706" customFormat="1" ht="13.5"/>
    <row r="2707" customFormat="1" ht="13.5"/>
    <row r="2708" customFormat="1" ht="13.5"/>
    <row r="2709" customFormat="1" ht="13.5"/>
    <row r="2710" customFormat="1" ht="13.5"/>
    <row r="2711" customFormat="1" ht="13.5"/>
    <row r="2712" customFormat="1" ht="13.5"/>
    <row r="2713" customFormat="1" ht="13.5"/>
    <row r="2714" customFormat="1" ht="13.5"/>
    <row r="2715" customFormat="1" ht="13.5"/>
    <row r="2716" customFormat="1" ht="13.5"/>
    <row r="2717" customFormat="1" ht="13.5"/>
    <row r="2718" customFormat="1" ht="13.5"/>
    <row r="2719" customFormat="1" ht="13.5"/>
    <row r="2720" customFormat="1" ht="13.5"/>
    <row r="2721" customFormat="1" ht="13.5"/>
    <row r="2722" customFormat="1" ht="13.5"/>
    <row r="2723" customFormat="1" ht="13.5"/>
    <row r="2724" customFormat="1" ht="13.5"/>
    <row r="2725" customFormat="1" ht="13.5"/>
    <row r="2726" customFormat="1" ht="13.5"/>
    <row r="2727" customFormat="1" ht="13.5"/>
    <row r="2728" customFormat="1" ht="13.5"/>
    <row r="2729" customFormat="1" ht="13.5"/>
    <row r="2730" customFormat="1" ht="13.5"/>
    <row r="2731" customFormat="1" ht="13.5"/>
    <row r="2732" customFormat="1" ht="13.5"/>
    <row r="2733" customFormat="1" ht="13.5"/>
    <row r="2734" customFormat="1" ht="13.5"/>
    <row r="2735" customFormat="1" ht="13.5"/>
    <row r="2736" customFormat="1" ht="13.5"/>
    <row r="2737" customFormat="1" ht="13.5"/>
    <row r="2738" customFormat="1" ht="13.5"/>
    <row r="2739" customFormat="1" ht="13.5"/>
    <row r="2740" customFormat="1" ht="13.5"/>
    <row r="2741" customFormat="1" ht="13.5"/>
    <row r="2742" customFormat="1" ht="13.5"/>
    <row r="2743" customFormat="1" ht="13.5"/>
    <row r="2744" customFormat="1" ht="13.5"/>
    <row r="2745" customFormat="1" ht="13.5"/>
    <row r="2746" customFormat="1" ht="13.5"/>
    <row r="2747" customFormat="1" ht="13.5"/>
    <row r="2748" customFormat="1" ht="13.5"/>
    <row r="2749" customFormat="1" ht="13.5"/>
    <row r="2750" customFormat="1" ht="13.5"/>
    <row r="2751" customFormat="1" ht="13.5"/>
    <row r="2752" customFormat="1" ht="13.5"/>
    <row r="2753" customFormat="1" ht="13.5"/>
    <row r="2754" customFormat="1" ht="13.5"/>
    <row r="2755" customFormat="1" ht="13.5"/>
    <row r="2756" customFormat="1" ht="13.5"/>
    <row r="2757" customFormat="1" ht="13.5"/>
    <row r="2758" customFormat="1" ht="13.5"/>
    <row r="2759" customFormat="1" ht="13.5"/>
    <row r="2760" customFormat="1" ht="13.5"/>
    <row r="2761" customFormat="1" ht="13.5"/>
    <row r="2762" customFormat="1" ht="13.5"/>
    <row r="2763" customFormat="1" ht="13.5"/>
    <row r="2764" customFormat="1" ht="13.5"/>
    <row r="2765" customFormat="1" ht="13.5"/>
    <row r="2766" customFormat="1" ht="13.5"/>
    <row r="2767" customFormat="1" ht="13.5"/>
    <row r="2768" customFormat="1" ht="13.5"/>
    <row r="2769" customFormat="1" ht="13.5"/>
    <row r="2770" customFormat="1" ht="13.5"/>
    <row r="2771" customFormat="1" ht="13.5"/>
    <row r="2772" customFormat="1" ht="13.5"/>
    <row r="2773" customFormat="1" ht="13.5"/>
    <row r="2774" customFormat="1" ht="13.5"/>
    <row r="2775" customFormat="1" ht="13.5"/>
    <row r="2776" customFormat="1" ht="13.5"/>
    <row r="2777" customFormat="1" ht="13.5"/>
    <row r="2778" customFormat="1" ht="13.5"/>
    <row r="2779" customFormat="1" ht="13.5"/>
    <row r="2780" customFormat="1" ht="13.5"/>
    <row r="2781" customFormat="1" ht="13.5"/>
    <row r="2782" customFormat="1" ht="13.5"/>
    <row r="2783" customFormat="1" ht="13.5"/>
    <row r="2784" customFormat="1" ht="13.5"/>
    <row r="2785" customFormat="1" ht="13.5"/>
    <row r="2786" customFormat="1" ht="13.5"/>
    <row r="2787" customFormat="1" ht="13.5"/>
    <row r="2788" customFormat="1" ht="13.5"/>
    <row r="2789" customFormat="1" ht="13.5"/>
    <row r="2790" customFormat="1" ht="13.5"/>
    <row r="2791" customFormat="1" ht="13.5"/>
    <row r="2792" customFormat="1" ht="13.5"/>
    <row r="2793" customFormat="1" ht="13.5"/>
    <row r="2794" customFormat="1" ht="13.5"/>
    <row r="2795" customFormat="1" ht="13.5"/>
    <row r="2796" customFormat="1" ht="13.5"/>
    <row r="2797" customFormat="1" ht="13.5"/>
    <row r="2798" customFormat="1" ht="13.5"/>
    <row r="2799" customFormat="1" ht="13.5"/>
    <row r="2800" customFormat="1" ht="13.5"/>
    <row r="2801" customFormat="1" ht="13.5"/>
    <row r="2802" customFormat="1" ht="13.5"/>
    <row r="2803" customFormat="1" ht="13.5"/>
    <row r="2804" customFormat="1" ht="13.5"/>
    <row r="2805" customFormat="1" ht="13.5"/>
    <row r="2806" customFormat="1" ht="13.5"/>
    <row r="2807" customFormat="1" ht="13.5"/>
    <row r="2808" customFormat="1" ht="13.5"/>
    <row r="2809" customFormat="1" ht="13.5"/>
    <row r="2810" customFormat="1" ht="13.5"/>
    <row r="2811" customFormat="1" ht="13.5"/>
    <row r="2812" customFormat="1" ht="13.5"/>
    <row r="2813" customFormat="1" ht="13.5"/>
    <row r="2814" customFormat="1" ht="13.5"/>
    <row r="2815" customFormat="1" ht="13.5"/>
    <row r="2816" customFormat="1" ht="13.5"/>
    <row r="2817" customFormat="1" ht="13.5"/>
    <row r="2818" customFormat="1" ht="13.5"/>
    <row r="2819" customFormat="1" ht="13.5"/>
    <row r="2820" customFormat="1" ht="13.5"/>
    <row r="2821" customFormat="1" ht="13.5"/>
    <row r="2822" customFormat="1" ht="13.5"/>
    <row r="2823" customFormat="1" ht="13.5"/>
    <row r="2824" customFormat="1" ht="13.5"/>
    <row r="2825" customFormat="1" ht="13.5"/>
    <row r="2826" customFormat="1" ht="13.5"/>
    <row r="2827" customFormat="1" ht="13.5"/>
    <row r="2828" customFormat="1" ht="13.5"/>
    <row r="2829" customFormat="1" ht="13.5"/>
    <row r="2830" customFormat="1" ht="13.5"/>
    <row r="2831" customFormat="1" ht="13.5"/>
    <row r="2832" customFormat="1" ht="13.5"/>
    <row r="2833" customFormat="1" ht="13.5"/>
    <row r="2834" customFormat="1" ht="13.5"/>
    <row r="2835" customFormat="1" ht="13.5"/>
    <row r="2836" customFormat="1" ht="13.5"/>
    <row r="2837" customFormat="1" ht="13.5"/>
    <row r="2838" customFormat="1" ht="13.5"/>
    <row r="2839" customFormat="1" ht="13.5"/>
    <row r="2840" customFormat="1" ht="13.5"/>
    <row r="2841" customFormat="1" ht="13.5"/>
    <row r="2842" customFormat="1" ht="13.5"/>
    <row r="2843" customFormat="1" ht="13.5"/>
    <row r="2844" customFormat="1" ht="13.5"/>
    <row r="2845" customFormat="1" ht="13.5"/>
    <row r="2846" customFormat="1" ht="13.5"/>
    <row r="2847" customFormat="1" ht="13.5"/>
    <row r="2848" customFormat="1" ht="13.5"/>
    <row r="2849" customFormat="1" ht="13.5"/>
    <row r="2850" customFormat="1" ht="13.5"/>
    <row r="2851" customFormat="1" ht="13.5"/>
    <row r="2852" customFormat="1" ht="13.5"/>
    <row r="2853" customFormat="1" ht="13.5"/>
    <row r="2854" customFormat="1" ht="13.5"/>
    <row r="2855" customFormat="1" ht="13.5"/>
    <row r="2856" customFormat="1" ht="13.5"/>
    <row r="2857" customFormat="1" ht="13.5"/>
    <row r="2858" customFormat="1" ht="13.5"/>
    <row r="2859" customFormat="1" ht="13.5"/>
    <row r="2860" customFormat="1" ht="13.5"/>
    <row r="2861" customFormat="1" ht="13.5"/>
    <row r="2862" customFormat="1" ht="13.5"/>
    <row r="2863" customFormat="1" ht="13.5"/>
    <row r="2864" customFormat="1" ht="13.5"/>
    <row r="2865" customFormat="1" ht="13.5"/>
    <row r="2866" customFormat="1" ht="13.5"/>
    <row r="2867" customFormat="1" ht="13.5"/>
    <row r="2868" customFormat="1" ht="13.5"/>
    <row r="2869" customFormat="1" ht="13.5"/>
    <row r="2870" customFormat="1" ht="13.5"/>
    <row r="2871" customFormat="1" ht="13.5"/>
    <row r="2872" customFormat="1" ht="13.5"/>
    <row r="2873" customFormat="1" ht="13.5"/>
    <row r="2874" customFormat="1" ht="13.5"/>
    <row r="2875" customFormat="1" ht="13.5"/>
    <row r="2876" customFormat="1" ht="13.5"/>
    <row r="2877" customFormat="1" ht="13.5"/>
    <row r="2878" customFormat="1" ht="13.5"/>
    <row r="2879" customFormat="1" ht="13.5"/>
    <row r="2880" customFormat="1" ht="13.5"/>
    <row r="2881" customFormat="1" ht="13.5"/>
    <row r="2882" customFormat="1" ht="13.5"/>
    <row r="2883" customFormat="1" ht="13.5"/>
    <row r="2884" customFormat="1" ht="13.5"/>
    <row r="2885" customFormat="1" ht="13.5"/>
    <row r="2886" customFormat="1" ht="13.5"/>
    <row r="2887" customFormat="1" ht="13.5"/>
    <row r="2888" customFormat="1" ht="13.5"/>
    <row r="2889" customFormat="1" ht="13.5"/>
    <row r="2890" customFormat="1" ht="13.5"/>
    <row r="2891" customFormat="1" ht="13.5"/>
    <row r="2892" customFormat="1" ht="13.5"/>
    <row r="2893" customFormat="1" ht="13.5"/>
    <row r="2894" customFormat="1" ht="13.5"/>
    <row r="2895" customFormat="1" ht="13.5"/>
    <row r="2896" customFormat="1" ht="13.5"/>
    <row r="2897" customFormat="1" ht="13.5"/>
    <row r="2898" customFormat="1" ht="13.5"/>
    <row r="2899" customFormat="1" ht="13.5"/>
    <row r="2900" customFormat="1" ht="13.5"/>
    <row r="2901" customFormat="1" ht="13.5"/>
    <row r="2902" customFormat="1" ht="13.5"/>
    <row r="2903" customFormat="1" ht="13.5"/>
    <row r="2904" customFormat="1" ht="13.5"/>
    <row r="2905" customFormat="1" ht="13.5"/>
    <row r="2906" customFormat="1" ht="13.5"/>
    <row r="2907" customFormat="1" ht="13.5"/>
    <row r="2908" customFormat="1" ht="13.5"/>
    <row r="2909" customFormat="1" ht="13.5"/>
    <row r="2910" customFormat="1" ht="13.5"/>
    <row r="2911" customFormat="1" ht="13.5"/>
    <row r="2912" customFormat="1" ht="13.5"/>
    <row r="2913" customFormat="1" ht="13.5"/>
    <row r="2914" customFormat="1" ht="13.5"/>
    <row r="2915" customFormat="1" ht="13.5"/>
    <row r="2916" customFormat="1" ht="13.5"/>
    <row r="2917" customFormat="1" ht="13.5"/>
    <row r="2918" customFormat="1" ht="13.5"/>
    <row r="2919" customFormat="1" ht="13.5"/>
    <row r="2920" customFormat="1" ht="13.5"/>
    <row r="2921" customFormat="1" ht="13.5"/>
    <row r="2922" customFormat="1" ht="13.5"/>
    <row r="2923" customFormat="1" ht="13.5"/>
    <row r="2924" customFormat="1" ht="13.5"/>
    <row r="2925" customFormat="1" ht="13.5"/>
    <row r="2926" customFormat="1" ht="13.5"/>
    <row r="2927" customFormat="1" ht="13.5"/>
    <row r="2928" customFormat="1" ht="13.5"/>
    <row r="2929" customFormat="1" ht="13.5"/>
    <row r="2930" customFormat="1" ht="13.5"/>
    <row r="2931" customFormat="1" ht="13.5"/>
    <row r="2932" customFormat="1" ht="13.5"/>
    <row r="2933" customFormat="1" ht="13.5"/>
    <row r="2934" customFormat="1" ht="13.5"/>
    <row r="2935" customFormat="1" ht="13.5"/>
    <row r="2936" customFormat="1" ht="13.5"/>
    <row r="2937" customFormat="1" ht="13.5"/>
    <row r="2938" customFormat="1" ht="13.5"/>
    <row r="2939" customFormat="1" ht="13.5"/>
    <row r="2940" customFormat="1" ht="13.5"/>
    <row r="2941" customFormat="1" ht="13.5"/>
    <row r="2942" customFormat="1" ht="13.5"/>
    <row r="2943" customFormat="1" ht="13.5"/>
    <row r="2944" customFormat="1" ht="13.5"/>
    <row r="2945" customFormat="1" ht="13.5"/>
    <row r="2946" customFormat="1" ht="13.5"/>
    <row r="2947" customFormat="1" ht="13.5"/>
    <row r="2948" customFormat="1" ht="13.5"/>
    <row r="2949" customFormat="1" ht="13.5"/>
    <row r="2950" customFormat="1" ht="13.5"/>
    <row r="2951" customFormat="1" ht="13.5"/>
    <row r="2952" customFormat="1" ht="13.5"/>
    <row r="2953" customFormat="1" ht="13.5"/>
    <row r="2954" customFormat="1" ht="13.5"/>
    <row r="2955" customFormat="1" ht="13.5"/>
    <row r="2956" customFormat="1" ht="13.5"/>
    <row r="2957" customFormat="1" ht="13.5"/>
    <row r="2958" customFormat="1" ht="13.5"/>
    <row r="2959" customFormat="1" ht="13.5"/>
    <row r="2960" customFormat="1" ht="13.5"/>
    <row r="2961" customFormat="1" ht="13.5"/>
    <row r="2962" customFormat="1" ht="13.5"/>
    <row r="2963" customFormat="1" ht="13.5"/>
    <row r="2964" customFormat="1" ht="13.5"/>
    <row r="2965" customFormat="1" ht="13.5"/>
    <row r="2966" customFormat="1" ht="13.5"/>
    <row r="2967" customFormat="1" ht="13.5"/>
    <row r="2968" customFormat="1" ht="13.5"/>
    <row r="2969" customFormat="1" ht="13.5"/>
    <row r="2970" customFormat="1" ht="13.5"/>
    <row r="2971" customFormat="1" ht="13.5"/>
    <row r="2972" customFormat="1" ht="13.5"/>
    <row r="2973" customFormat="1" ht="13.5"/>
    <row r="2974" customFormat="1" ht="13.5"/>
    <row r="2975" customFormat="1" ht="13.5"/>
    <row r="2976" customFormat="1" ht="13.5"/>
    <row r="2977" customFormat="1" ht="13.5"/>
    <row r="2978" customFormat="1" ht="13.5"/>
    <row r="2979" customFormat="1" ht="13.5"/>
    <row r="2980" customFormat="1" ht="13.5"/>
    <row r="2981" customFormat="1" ht="13.5"/>
    <row r="2982" customFormat="1" ht="13.5"/>
    <row r="2983" customFormat="1" ht="13.5"/>
    <row r="2984" customFormat="1" ht="13.5"/>
    <row r="2985" customFormat="1" ht="13.5"/>
    <row r="2986" customFormat="1" ht="13.5"/>
    <row r="2987" customFormat="1" ht="13.5"/>
    <row r="2988" customFormat="1" ht="13.5"/>
    <row r="2989" customFormat="1" ht="13.5"/>
    <row r="2990" customFormat="1" ht="13.5"/>
    <row r="2991" customFormat="1" ht="13.5"/>
    <row r="2992" customFormat="1" ht="13.5"/>
    <row r="2993" customFormat="1" ht="13.5"/>
    <row r="2994" customFormat="1" ht="13.5"/>
    <row r="2995" customFormat="1" ht="13.5"/>
    <row r="2996" customFormat="1" ht="13.5"/>
    <row r="2997" customFormat="1" ht="13.5"/>
    <row r="2998" customFormat="1" ht="13.5"/>
    <row r="2999" customFormat="1" ht="13.5"/>
    <row r="3000" customFormat="1" ht="13.5"/>
    <row r="3001" customFormat="1" ht="13.5"/>
    <row r="3002" customFormat="1" ht="13.5"/>
    <row r="3003" customFormat="1" ht="13.5"/>
    <row r="3004" customFormat="1" ht="13.5"/>
    <row r="3005" customFormat="1" ht="13.5"/>
    <row r="3006" customFormat="1" ht="13.5"/>
    <row r="3007" customFormat="1" ht="13.5"/>
    <row r="3008" customFormat="1" ht="13.5"/>
    <row r="3009" customFormat="1" ht="13.5"/>
    <row r="3010" customFormat="1" ht="13.5"/>
    <row r="3011" customFormat="1" ht="13.5"/>
    <row r="3012" customFormat="1" ht="13.5"/>
    <row r="3013" customFormat="1" ht="13.5"/>
    <row r="3014" customFormat="1" ht="13.5"/>
    <row r="3015" customFormat="1" ht="13.5"/>
    <row r="3016" customFormat="1" ht="13.5"/>
    <row r="3017" customFormat="1" ht="13.5"/>
    <row r="3018" customFormat="1" ht="13.5"/>
    <row r="3019" customFormat="1" ht="13.5"/>
    <row r="3020" customFormat="1" ht="13.5"/>
    <row r="3021" customFormat="1" ht="13.5"/>
    <row r="3022" customFormat="1" ht="13.5"/>
    <row r="3023" customFormat="1" ht="13.5"/>
    <row r="3024" customFormat="1" ht="13.5"/>
    <row r="3025" customFormat="1" ht="13.5"/>
    <row r="3026" customFormat="1" ht="13.5"/>
    <row r="3027" customFormat="1" ht="13.5"/>
    <row r="3028" customFormat="1" ht="13.5"/>
    <row r="3029" customFormat="1" ht="13.5"/>
    <row r="3030" customFormat="1" ht="13.5"/>
    <row r="3031" customFormat="1" ht="13.5"/>
    <row r="3032" customFormat="1" ht="13.5"/>
    <row r="3033" customFormat="1" ht="13.5"/>
    <row r="3034" customFormat="1" ht="13.5"/>
    <row r="3035" customFormat="1" ht="13.5"/>
    <row r="3036" customFormat="1" ht="13.5"/>
    <row r="3037" customFormat="1" ht="13.5"/>
    <row r="3038" customFormat="1" ht="13.5"/>
    <row r="3039" customFormat="1" ht="13.5"/>
    <row r="3040" customFormat="1" ht="13.5"/>
    <row r="3041" customFormat="1" ht="13.5"/>
    <row r="3042" customFormat="1" ht="13.5"/>
    <row r="3043" customFormat="1" ht="13.5"/>
    <row r="3044" customFormat="1" ht="13.5"/>
    <row r="3045" customFormat="1" ht="13.5"/>
    <row r="3046" customFormat="1" ht="13.5"/>
    <row r="3047" customFormat="1" ht="13.5"/>
    <row r="3048" customFormat="1" ht="13.5"/>
    <row r="3049" customFormat="1" ht="13.5"/>
    <row r="3050" customFormat="1" ht="13.5"/>
    <row r="3051" customFormat="1" ht="13.5"/>
    <row r="3052" customFormat="1" ht="13.5"/>
    <row r="3053" customFormat="1" ht="13.5"/>
    <row r="3054" customFormat="1" ht="13.5"/>
    <row r="3055" customFormat="1" ht="13.5"/>
    <row r="3056" customFormat="1" ht="13.5"/>
    <row r="3057" customFormat="1" ht="13.5"/>
    <row r="3058" customFormat="1" ht="13.5"/>
    <row r="3059" customFormat="1" ht="13.5"/>
    <row r="3060" customFormat="1" ht="13.5"/>
    <row r="3061" customFormat="1" ht="13.5"/>
    <row r="3062" customFormat="1" ht="13.5"/>
    <row r="3063" customFormat="1" ht="13.5"/>
    <row r="3064" customFormat="1" ht="13.5"/>
    <row r="3065" customFormat="1" ht="13.5"/>
    <row r="3066" customFormat="1" ht="13.5"/>
    <row r="3067" customFormat="1" ht="13.5"/>
    <row r="3068" customFormat="1" ht="13.5"/>
    <row r="3069" customFormat="1" ht="13.5"/>
    <row r="3070" customFormat="1" ht="13.5"/>
    <row r="3071" customFormat="1" ht="13.5"/>
    <row r="3072" customFormat="1" ht="13.5"/>
    <row r="3073" customFormat="1" ht="13.5"/>
    <row r="3074" customFormat="1" ht="13.5"/>
    <row r="3075" customFormat="1" ht="13.5"/>
    <row r="3076" customFormat="1" ht="13.5"/>
    <row r="3077" customFormat="1" ht="13.5"/>
    <row r="3078" customFormat="1" ht="13.5"/>
    <row r="3079" customFormat="1" ht="13.5"/>
    <row r="3080" customFormat="1" ht="13.5"/>
    <row r="3081" customFormat="1" ht="13.5"/>
    <row r="3082" customFormat="1" ht="13.5"/>
    <row r="3083" customFormat="1" ht="13.5"/>
    <row r="3084" customFormat="1" ht="13.5"/>
    <row r="3085" customFormat="1" ht="13.5"/>
    <row r="3086" customFormat="1" ht="13.5"/>
    <row r="3087" customFormat="1" ht="13.5"/>
    <row r="3088" customFormat="1" ht="13.5"/>
    <row r="3089" customFormat="1" ht="13.5"/>
    <row r="3090" customFormat="1" ht="13.5"/>
    <row r="3091" customFormat="1" ht="13.5"/>
    <row r="3092" customFormat="1" ht="13.5"/>
    <row r="3093" customFormat="1" ht="13.5"/>
    <row r="3094" customFormat="1" ht="13.5"/>
    <row r="3095" customFormat="1" ht="13.5"/>
    <row r="3096" customFormat="1" ht="13.5"/>
    <row r="3097" customFormat="1" ht="13.5"/>
    <row r="3098" customFormat="1" ht="13.5"/>
    <row r="3099" customFormat="1" ht="13.5"/>
    <row r="3100" customFormat="1" ht="13.5"/>
    <row r="3101" customFormat="1" ht="13.5"/>
    <row r="3102" customFormat="1" ht="13.5"/>
    <row r="3103" customFormat="1" ht="13.5"/>
    <row r="3104" customFormat="1" ht="13.5"/>
    <row r="3105" customFormat="1" ht="13.5"/>
    <row r="3106" customFormat="1" ht="13.5"/>
    <row r="3107" customFormat="1" ht="13.5"/>
    <row r="3108" customFormat="1" ht="13.5"/>
    <row r="3109" customFormat="1" ht="13.5"/>
    <row r="3110" customFormat="1" ht="13.5"/>
    <row r="3111" customFormat="1" ht="13.5"/>
    <row r="3112" customFormat="1" ht="13.5"/>
    <row r="3113" customFormat="1" ht="13.5"/>
    <row r="3114" customFormat="1" ht="13.5"/>
    <row r="3115" customFormat="1" ht="13.5"/>
    <row r="3116" customFormat="1" ht="13.5"/>
    <row r="3117" customFormat="1" ht="13.5"/>
    <row r="3118" customFormat="1" ht="13.5"/>
    <row r="3119" customFormat="1" ht="13.5"/>
    <row r="3120" customFormat="1" ht="13.5"/>
    <row r="3121" customFormat="1" ht="13.5"/>
    <row r="3122" customFormat="1" ht="13.5"/>
    <row r="3123" customFormat="1" ht="13.5"/>
    <row r="3124" customFormat="1" ht="13.5"/>
    <row r="3125" customFormat="1" ht="13.5"/>
    <row r="3126" customFormat="1" ht="13.5"/>
    <row r="3127" customFormat="1" ht="13.5"/>
    <row r="3128" customFormat="1" ht="13.5"/>
    <row r="3129" customFormat="1" ht="13.5"/>
    <row r="3130" customFormat="1" ht="13.5"/>
    <row r="3131" customFormat="1" ht="13.5"/>
    <row r="3132" customFormat="1" ht="13.5"/>
    <row r="3133" customFormat="1" ht="13.5"/>
    <row r="3134" customFormat="1" ht="13.5"/>
    <row r="3135" customFormat="1" ht="13.5"/>
    <row r="3136" customFormat="1" ht="13.5"/>
    <row r="3137" customFormat="1" ht="13.5"/>
    <row r="3138" customFormat="1" ht="13.5"/>
    <row r="3139" customFormat="1" ht="13.5"/>
    <row r="3140" customFormat="1" ht="13.5"/>
    <row r="3141" customFormat="1" ht="13.5"/>
    <row r="3142" customFormat="1" ht="13.5"/>
    <row r="3143" customFormat="1" ht="13.5"/>
    <row r="3144" customFormat="1" ht="13.5"/>
    <row r="3145" customFormat="1" ht="13.5"/>
    <row r="3146" customFormat="1" ht="13.5"/>
    <row r="3147" customFormat="1" ht="13.5"/>
    <row r="3148" customFormat="1" ht="13.5"/>
    <row r="3149" customFormat="1" ht="13.5"/>
    <row r="3150" customFormat="1" ht="13.5"/>
    <row r="3151" customFormat="1" ht="13.5"/>
    <row r="3152" customFormat="1" ht="13.5"/>
    <row r="3153" customFormat="1" ht="13.5"/>
    <row r="3154" customFormat="1" ht="13.5"/>
    <row r="3155" customFormat="1" ht="13.5"/>
    <row r="3156" customFormat="1" ht="13.5"/>
    <row r="3157" customFormat="1" ht="13.5"/>
    <row r="3158" customFormat="1" ht="13.5"/>
    <row r="3159" customFormat="1" ht="13.5"/>
    <row r="3160" customFormat="1" ht="13.5"/>
    <row r="3161" customFormat="1" ht="13.5"/>
    <row r="3162" customFormat="1" ht="13.5"/>
    <row r="3163" customFormat="1" ht="13.5"/>
    <row r="3164" customFormat="1" ht="13.5"/>
    <row r="3165" customFormat="1" ht="13.5"/>
    <row r="3166" customFormat="1" ht="13.5"/>
    <row r="3167" customFormat="1" ht="13.5"/>
    <row r="3168" customFormat="1" ht="13.5"/>
    <row r="3169" customFormat="1" ht="13.5"/>
    <row r="3170" customFormat="1" ht="13.5"/>
    <row r="3171" customFormat="1" ht="13.5"/>
    <row r="3172" customFormat="1" ht="13.5"/>
    <row r="3173" customFormat="1" ht="13.5"/>
    <row r="3174" customFormat="1" ht="13.5"/>
    <row r="3175" customFormat="1" ht="13.5"/>
    <row r="3176" customFormat="1" ht="13.5"/>
    <row r="3177" customFormat="1" ht="13.5"/>
    <row r="3178" customFormat="1" ht="13.5"/>
    <row r="3179" customFormat="1" ht="13.5"/>
    <row r="3180" customFormat="1" ht="13.5"/>
    <row r="3181" customFormat="1" ht="13.5"/>
    <row r="3182" customFormat="1" ht="13.5"/>
    <row r="3183" customFormat="1" ht="13.5"/>
    <row r="3184" customFormat="1" ht="13.5"/>
    <row r="3185" customFormat="1" ht="13.5"/>
    <row r="3186" customFormat="1" ht="13.5"/>
    <row r="3187" customFormat="1" ht="13.5"/>
    <row r="3188" customFormat="1" ht="13.5"/>
    <row r="3189" customFormat="1" ht="13.5"/>
    <row r="3190" customFormat="1" ht="13.5"/>
    <row r="3191" customFormat="1" ht="13.5"/>
    <row r="3192" customFormat="1" ht="13.5"/>
    <row r="3193" customFormat="1" ht="13.5"/>
    <row r="3194" customFormat="1" ht="13.5"/>
    <row r="3195" customFormat="1" ht="13.5"/>
    <row r="3196" customFormat="1" ht="13.5"/>
    <row r="3197" customFormat="1" ht="13.5"/>
    <row r="3198" customFormat="1" ht="13.5"/>
    <row r="3199" customFormat="1" ht="13.5"/>
    <row r="3200" customFormat="1" ht="13.5"/>
    <row r="3201" customFormat="1" ht="13.5"/>
    <row r="3202" customFormat="1" ht="13.5"/>
    <row r="3203" customFormat="1" ht="13.5"/>
    <row r="3204" customFormat="1" ht="13.5"/>
    <row r="3205" customFormat="1" ht="13.5"/>
    <row r="3206" customFormat="1" ht="13.5"/>
    <row r="3207" customFormat="1" ht="13.5"/>
    <row r="3208" customFormat="1" ht="13.5"/>
    <row r="3209" customFormat="1" ht="13.5"/>
    <row r="3210" customFormat="1" ht="13.5"/>
    <row r="3211" customFormat="1" ht="13.5"/>
    <row r="3212" customFormat="1" ht="13.5"/>
    <row r="3213" customFormat="1" ht="13.5"/>
    <row r="3214" customFormat="1" ht="13.5"/>
    <row r="3215" customFormat="1" ht="13.5"/>
    <row r="3216" customFormat="1" ht="13.5"/>
    <row r="3217" customFormat="1" ht="13.5"/>
    <row r="3218" customFormat="1" ht="13.5"/>
    <row r="3219" customFormat="1" ht="13.5"/>
    <row r="3220" customFormat="1" ht="13.5"/>
    <row r="3221" customFormat="1" ht="13.5"/>
    <row r="3222" customFormat="1" ht="13.5"/>
    <row r="3223" customFormat="1" ht="13.5"/>
    <row r="3224" customFormat="1" ht="13.5"/>
    <row r="3225" customFormat="1" ht="13.5"/>
    <row r="3226" customFormat="1" ht="13.5"/>
    <row r="3227" customFormat="1" ht="13.5"/>
    <row r="3228" customFormat="1" ht="13.5"/>
    <row r="3229" customFormat="1" ht="13.5"/>
    <row r="3230" customFormat="1" ht="13.5"/>
    <row r="3231" customFormat="1" ht="13.5"/>
    <row r="3232" customFormat="1" ht="13.5"/>
    <row r="3233" customFormat="1" ht="13.5"/>
    <row r="3234" customFormat="1" ht="13.5"/>
    <row r="3235" customFormat="1" ht="13.5"/>
    <row r="3236" customFormat="1" ht="13.5"/>
    <row r="3237" customFormat="1" ht="13.5"/>
    <row r="3238" customFormat="1" ht="13.5"/>
    <row r="3239" customFormat="1" ht="13.5"/>
    <row r="3240" customFormat="1" ht="13.5"/>
    <row r="3241" customFormat="1" ht="13.5"/>
    <row r="3242" customFormat="1" ht="13.5"/>
    <row r="3243" customFormat="1" ht="13.5"/>
    <row r="3244" customFormat="1" ht="13.5"/>
    <row r="3245" customFormat="1" ht="13.5"/>
    <row r="3246" customFormat="1" ht="13.5"/>
    <row r="3247" customFormat="1" ht="13.5"/>
    <row r="3248" customFormat="1" ht="13.5"/>
    <row r="3249" customFormat="1" ht="13.5"/>
    <row r="3250" customFormat="1" ht="13.5"/>
    <row r="3251" customFormat="1" ht="13.5"/>
    <row r="3252" customFormat="1" ht="13.5"/>
    <row r="3253" customFormat="1" ht="13.5"/>
    <row r="3254" customFormat="1" ht="13.5"/>
    <row r="3255" customFormat="1" ht="13.5"/>
    <row r="3256" customFormat="1" ht="13.5"/>
    <row r="3257" customFormat="1" ht="13.5"/>
    <row r="3258" customFormat="1" ht="13.5"/>
    <row r="3259" customFormat="1" ht="13.5"/>
    <row r="3260" customFormat="1" ht="13.5"/>
    <row r="3261" customFormat="1" ht="13.5"/>
    <row r="3262" customFormat="1" ht="13.5"/>
    <row r="3263" customFormat="1" ht="13.5"/>
    <row r="3264" customFormat="1" ht="13.5"/>
    <row r="3265" customFormat="1" ht="13.5"/>
    <row r="3266" customFormat="1" ht="13.5"/>
    <row r="3267" customFormat="1" ht="13.5"/>
    <row r="3268" customFormat="1" ht="13.5"/>
    <row r="3269" customFormat="1" ht="13.5"/>
    <row r="3270" customFormat="1" ht="13.5"/>
    <row r="3271" customFormat="1" ht="13.5"/>
    <row r="3272" customFormat="1" ht="13.5"/>
    <row r="3273" customFormat="1" ht="13.5"/>
    <row r="3274" customFormat="1" ht="13.5"/>
    <row r="3275" customFormat="1" ht="13.5"/>
    <row r="3276" customFormat="1" ht="13.5"/>
    <row r="3277" customFormat="1" ht="13.5"/>
    <row r="3278" customFormat="1" ht="13.5"/>
    <row r="3279" customFormat="1" ht="13.5"/>
    <row r="3280" customFormat="1" ht="13.5"/>
    <row r="3281" customFormat="1" ht="13.5"/>
    <row r="3282" customFormat="1" ht="13.5"/>
    <row r="3283" customFormat="1" ht="13.5"/>
    <row r="3284" customFormat="1" ht="13.5"/>
    <row r="3285" customFormat="1" ht="13.5"/>
    <row r="3286" customFormat="1" ht="13.5"/>
    <row r="3287" customFormat="1" ht="13.5"/>
    <row r="3288" customFormat="1" ht="13.5"/>
    <row r="3289" customFormat="1" ht="13.5"/>
    <row r="3290" customFormat="1" ht="13.5"/>
    <row r="3291" customFormat="1" ht="13.5"/>
    <row r="3292" customFormat="1" ht="13.5"/>
    <row r="3293" customFormat="1" ht="13.5"/>
    <row r="3294" customFormat="1" ht="13.5"/>
    <row r="3295" customFormat="1" ht="13.5"/>
    <row r="3296" customFormat="1" ht="13.5"/>
    <row r="3297" customFormat="1" ht="13.5"/>
    <row r="3298" customFormat="1" ht="13.5"/>
    <row r="3299" customFormat="1" ht="13.5"/>
    <row r="3300" customFormat="1" ht="13.5"/>
    <row r="3301" customFormat="1" ht="13.5"/>
    <row r="3302" customFormat="1" ht="13.5"/>
    <row r="3303" customFormat="1" ht="13.5"/>
    <row r="3304" customFormat="1" ht="13.5"/>
    <row r="3305" customFormat="1" ht="13.5"/>
    <row r="3306" customFormat="1" ht="13.5"/>
    <row r="3307" customFormat="1" ht="13.5"/>
    <row r="3308" customFormat="1" ht="13.5"/>
    <row r="3309" customFormat="1" ht="13.5"/>
    <row r="3310" customFormat="1" ht="13.5"/>
    <row r="3311" customFormat="1" ht="13.5"/>
    <row r="3312" customFormat="1" ht="13.5"/>
    <row r="3313" customFormat="1" ht="13.5"/>
    <row r="3314" customFormat="1" ht="13.5"/>
    <row r="3315" customFormat="1" ht="13.5"/>
    <row r="3316" customFormat="1" ht="13.5"/>
    <row r="3317" customFormat="1" ht="13.5"/>
    <row r="3318" customFormat="1" ht="13.5"/>
    <row r="3319" customFormat="1" ht="13.5"/>
    <row r="3320" customFormat="1" ht="13.5"/>
    <row r="3321" customFormat="1" ht="13.5"/>
    <row r="3322" customFormat="1" ht="13.5"/>
    <row r="3323" customFormat="1" ht="13.5"/>
    <row r="3324" customFormat="1" ht="13.5"/>
    <row r="3325" customFormat="1" ht="13.5"/>
    <row r="3326" customFormat="1" ht="13.5"/>
    <row r="3327" customFormat="1" ht="13.5"/>
    <row r="3328" customFormat="1" ht="13.5"/>
    <row r="3329" customFormat="1" ht="13.5"/>
    <row r="3330" customFormat="1" ht="13.5"/>
    <row r="3331" customFormat="1" ht="13.5"/>
    <row r="3332" customFormat="1" ht="13.5"/>
    <row r="3333" customFormat="1" ht="13.5"/>
    <row r="3334" customFormat="1" ht="13.5"/>
    <row r="3335" customFormat="1" ht="13.5"/>
    <row r="3336" customFormat="1" ht="13.5"/>
    <row r="3337" customFormat="1" ht="13.5"/>
    <row r="3338" customFormat="1" ht="13.5"/>
    <row r="3339" customFormat="1" ht="13.5"/>
    <row r="3340" customFormat="1" ht="13.5"/>
    <row r="3341" customFormat="1" ht="13.5"/>
    <row r="3342" customFormat="1" ht="13.5"/>
    <row r="3343" customFormat="1" ht="13.5"/>
    <row r="3344" customFormat="1" ht="13.5"/>
    <row r="3345" customFormat="1" ht="13.5"/>
    <row r="3346" customFormat="1" ht="13.5"/>
    <row r="3347" customFormat="1" ht="13.5"/>
    <row r="3348" customFormat="1" ht="13.5"/>
    <row r="3349" customFormat="1" ht="13.5"/>
    <row r="3350" customFormat="1" ht="13.5"/>
    <row r="3351" customFormat="1" ht="13.5"/>
    <row r="3352" customFormat="1" ht="13.5"/>
    <row r="3353" customFormat="1" ht="13.5"/>
    <row r="3354" customFormat="1" ht="13.5"/>
    <row r="3355" customFormat="1" ht="13.5"/>
    <row r="3356" customFormat="1" ht="13.5"/>
    <row r="3357" customFormat="1" ht="13.5"/>
    <row r="3358" customFormat="1" ht="13.5"/>
    <row r="3359" customFormat="1" ht="13.5"/>
    <row r="3360" customFormat="1" ht="13.5"/>
    <row r="3361" customFormat="1" ht="13.5"/>
    <row r="3362" customFormat="1" ht="13.5"/>
    <row r="3363" customFormat="1" ht="13.5"/>
    <row r="3364" customFormat="1" ht="13.5"/>
    <row r="3365" customFormat="1" ht="13.5"/>
    <row r="3366" customFormat="1" ht="13.5"/>
    <row r="3367" customFormat="1" ht="13.5"/>
    <row r="3368" customFormat="1" ht="13.5"/>
    <row r="3369" customFormat="1" ht="13.5"/>
    <row r="3370" customFormat="1" ht="13.5"/>
    <row r="3371" customFormat="1" ht="13.5"/>
    <row r="3372" customFormat="1" ht="13.5"/>
    <row r="3373" customFormat="1" ht="13.5"/>
    <row r="3374" customFormat="1" ht="13.5"/>
    <row r="3375" customFormat="1" ht="13.5"/>
    <row r="3376" customFormat="1" ht="13.5"/>
    <row r="3377" customFormat="1" ht="13.5"/>
    <row r="3378" customFormat="1" ht="13.5"/>
    <row r="3379" customFormat="1" ht="13.5"/>
    <row r="3380" customFormat="1" ht="13.5"/>
    <row r="3381" customFormat="1" ht="13.5"/>
    <row r="3382" customFormat="1" ht="13.5"/>
    <row r="3383" customFormat="1" ht="13.5"/>
    <row r="3384" customFormat="1" ht="13.5"/>
    <row r="3385" customFormat="1" ht="13.5"/>
    <row r="3386" customFormat="1" ht="13.5"/>
    <row r="3387" customFormat="1" ht="13.5"/>
    <row r="3388" customFormat="1" ht="13.5"/>
    <row r="3389" customFormat="1" ht="13.5"/>
    <row r="3390" customFormat="1" ht="13.5"/>
    <row r="3391" customFormat="1" ht="13.5"/>
    <row r="3392" customFormat="1" ht="13.5"/>
    <row r="3393" customFormat="1" ht="13.5"/>
    <row r="3394" customFormat="1" ht="13.5"/>
    <row r="3395" customFormat="1" ht="13.5"/>
    <row r="3396" customFormat="1" ht="13.5"/>
    <row r="3397" customFormat="1" ht="13.5"/>
    <row r="3398" customFormat="1" ht="13.5"/>
    <row r="3399" customFormat="1" ht="13.5"/>
    <row r="3400" customFormat="1" ht="13.5"/>
    <row r="3401" customFormat="1" ht="13.5"/>
    <row r="3402" customFormat="1" ht="13.5"/>
    <row r="3403" customFormat="1" ht="13.5"/>
    <row r="3404" customFormat="1" ht="13.5"/>
    <row r="3405" customFormat="1" ht="13.5"/>
    <row r="3406" customFormat="1" ht="13.5"/>
    <row r="3407" customFormat="1" ht="13.5"/>
    <row r="3408" customFormat="1" ht="13.5"/>
    <row r="3409" customFormat="1" ht="13.5"/>
    <row r="3410" customFormat="1" ht="13.5"/>
    <row r="3411" customFormat="1" ht="13.5"/>
    <row r="3412" customFormat="1" ht="13.5"/>
    <row r="3413" customFormat="1" ht="13.5"/>
    <row r="3414" customFormat="1" ht="13.5"/>
    <row r="3415" customFormat="1" ht="13.5"/>
    <row r="3416" customFormat="1" ht="13.5"/>
    <row r="3417" customFormat="1" ht="13.5"/>
    <row r="3418" customFormat="1" ht="13.5"/>
    <row r="3419" customFormat="1" ht="13.5"/>
    <row r="3420" customFormat="1" ht="13.5"/>
    <row r="3421" customFormat="1" ht="13.5"/>
    <row r="3422" customFormat="1" ht="13.5"/>
    <row r="3423" customFormat="1" ht="13.5"/>
    <row r="3424" customFormat="1" ht="13.5"/>
    <row r="3425" customFormat="1" ht="13.5"/>
    <row r="3426" customFormat="1" ht="13.5"/>
    <row r="3427" customFormat="1" ht="13.5"/>
    <row r="3428" customFormat="1" ht="13.5"/>
    <row r="3429" customFormat="1" ht="13.5"/>
    <row r="3430" customFormat="1" ht="13.5"/>
    <row r="3431" customFormat="1" ht="13.5"/>
    <row r="3432" customFormat="1" ht="13.5"/>
    <row r="3433" customFormat="1" ht="13.5"/>
    <row r="3434" customFormat="1" ht="13.5"/>
    <row r="3435" customFormat="1" ht="13.5"/>
    <row r="3436" customFormat="1" ht="13.5"/>
    <row r="3437" customFormat="1" ht="13.5"/>
    <row r="3438" customFormat="1" ht="13.5"/>
    <row r="3439" customFormat="1" ht="13.5"/>
    <row r="3440" customFormat="1" ht="13.5"/>
    <row r="3441" customFormat="1" ht="13.5"/>
    <row r="3442" customFormat="1" ht="13.5"/>
    <row r="3443" customFormat="1" ht="13.5"/>
    <row r="3444" customFormat="1" ht="13.5"/>
    <row r="3445" customFormat="1" ht="13.5"/>
    <row r="3446" customFormat="1" ht="13.5"/>
    <row r="3447" customFormat="1" ht="13.5"/>
    <row r="3448" customFormat="1" ht="13.5"/>
    <row r="3449" customFormat="1" ht="13.5"/>
    <row r="3450" customFormat="1" ht="13.5"/>
    <row r="3451" customFormat="1" ht="13.5"/>
    <row r="3452" customFormat="1" ht="13.5"/>
    <row r="3453" customFormat="1" ht="13.5"/>
    <row r="3454" customFormat="1" ht="13.5"/>
    <row r="3455" customFormat="1" ht="13.5"/>
    <row r="3456" customFormat="1" ht="13.5"/>
    <row r="3457" customFormat="1" ht="13.5"/>
    <row r="3458" customFormat="1" ht="13.5"/>
    <row r="3459" customFormat="1" ht="13.5"/>
    <row r="3460" customFormat="1" ht="13.5"/>
    <row r="3461" customFormat="1" ht="13.5"/>
    <row r="3462" customFormat="1" ht="13.5"/>
    <row r="3463" customFormat="1" ht="13.5"/>
    <row r="3464" customFormat="1" ht="13.5"/>
    <row r="3465" customFormat="1" ht="13.5"/>
    <row r="3466" customFormat="1" ht="13.5"/>
    <row r="3467" customFormat="1" ht="13.5"/>
    <row r="3468" customFormat="1" ht="13.5"/>
    <row r="3469" customFormat="1" ht="13.5"/>
    <row r="3470" customFormat="1" ht="13.5"/>
    <row r="3471" customFormat="1" ht="13.5"/>
    <row r="3472" customFormat="1" ht="13.5"/>
    <row r="3473" customFormat="1" ht="13.5"/>
    <row r="3474" customFormat="1" ht="13.5"/>
    <row r="3475" customFormat="1" ht="13.5"/>
    <row r="3476" customFormat="1" ht="13.5"/>
    <row r="3477" customFormat="1" ht="13.5"/>
    <row r="3478" customFormat="1" ht="13.5"/>
    <row r="3479" customFormat="1" ht="13.5"/>
    <row r="3480" customFormat="1" ht="13.5"/>
    <row r="3481" customFormat="1" ht="13.5"/>
    <row r="3482" customFormat="1" ht="13.5"/>
    <row r="3483" customFormat="1" ht="13.5"/>
    <row r="3484" customFormat="1" ht="13.5"/>
    <row r="3485" customFormat="1" ht="13.5"/>
    <row r="3486" customFormat="1" ht="13.5"/>
    <row r="3487" customFormat="1" ht="13.5"/>
    <row r="3488" customFormat="1" ht="13.5"/>
    <row r="3489" customFormat="1" ht="13.5"/>
    <row r="3490" customFormat="1" ht="13.5"/>
    <row r="3491" customFormat="1" ht="13.5"/>
    <row r="3492" customFormat="1" ht="13.5"/>
    <row r="3493" customFormat="1" ht="13.5"/>
    <row r="3494" customFormat="1" ht="13.5"/>
    <row r="3495" customFormat="1" ht="13.5"/>
    <row r="3496" customFormat="1" ht="13.5"/>
    <row r="3497" customFormat="1" ht="13.5"/>
    <row r="3498" customFormat="1" ht="13.5"/>
    <row r="3499" customFormat="1" ht="13.5"/>
    <row r="3500" customFormat="1" ht="13.5"/>
    <row r="3501" customFormat="1" ht="13.5"/>
    <row r="3502" customFormat="1" ht="13.5"/>
    <row r="3503" customFormat="1" ht="13.5"/>
    <row r="3504" customFormat="1" ht="13.5"/>
    <row r="3505" customFormat="1" ht="13.5"/>
    <row r="3506" customFormat="1" ht="13.5"/>
    <row r="3507" customFormat="1" ht="13.5"/>
    <row r="3508" customFormat="1" ht="13.5"/>
    <row r="3509" customFormat="1" ht="13.5"/>
    <row r="3510" customFormat="1" ht="13.5"/>
    <row r="3511" customFormat="1" ht="13.5"/>
    <row r="3512" customFormat="1" ht="13.5"/>
    <row r="3513" customFormat="1" ht="13.5"/>
    <row r="3514" customFormat="1" ht="13.5"/>
    <row r="3515" customFormat="1" ht="13.5"/>
    <row r="3516" customFormat="1" ht="13.5"/>
    <row r="3517" customFormat="1" ht="13.5"/>
    <row r="3518" customFormat="1" ht="13.5"/>
    <row r="3519" customFormat="1" ht="13.5"/>
    <row r="3520" customFormat="1" ht="13.5"/>
    <row r="3521" customFormat="1" ht="13.5"/>
    <row r="3522" customFormat="1" ht="13.5"/>
    <row r="3523" customFormat="1" ht="13.5"/>
    <row r="3524" customFormat="1" ht="13.5"/>
    <row r="3525" customFormat="1" ht="13.5"/>
    <row r="3526" customFormat="1" ht="13.5"/>
    <row r="3527" customFormat="1" ht="13.5"/>
    <row r="3528" customFormat="1" ht="13.5"/>
    <row r="3529" customFormat="1" ht="13.5"/>
    <row r="3530" customFormat="1" ht="13.5"/>
    <row r="3531" customFormat="1" ht="13.5"/>
    <row r="3532" customFormat="1" ht="13.5"/>
    <row r="3533" customFormat="1" ht="13.5"/>
    <row r="3534" customFormat="1" ht="13.5"/>
    <row r="3535" customFormat="1" ht="13.5"/>
    <row r="3536" customFormat="1" ht="13.5"/>
    <row r="3537" customFormat="1" ht="13.5"/>
    <row r="3538" customFormat="1" ht="13.5"/>
    <row r="3539" customFormat="1" ht="13.5"/>
    <row r="3540" customFormat="1" ht="13.5"/>
    <row r="3541" customFormat="1" ht="13.5"/>
    <row r="3542" customFormat="1" ht="13.5"/>
    <row r="3543" customFormat="1" ht="13.5"/>
    <row r="3544" customFormat="1" ht="13.5"/>
    <row r="3545" customFormat="1" ht="13.5"/>
    <row r="3546" customFormat="1" ht="13.5"/>
    <row r="3547" customFormat="1" ht="13.5"/>
    <row r="3548" customFormat="1" ht="13.5"/>
    <row r="3549" customFormat="1" ht="13.5"/>
    <row r="3550" customFormat="1" ht="13.5"/>
    <row r="3551" customFormat="1" ht="13.5"/>
    <row r="3552" customFormat="1" ht="13.5"/>
    <row r="3553" customFormat="1" ht="13.5"/>
    <row r="3554" customFormat="1" ht="13.5"/>
    <row r="3555" customFormat="1" ht="13.5"/>
    <row r="3556" customFormat="1" ht="13.5"/>
    <row r="3557" customFormat="1" ht="13.5"/>
    <row r="3558" customFormat="1" ht="13.5"/>
    <row r="3559" customFormat="1" ht="13.5"/>
    <row r="3560" customFormat="1" ht="13.5"/>
    <row r="3561" customFormat="1" ht="13.5"/>
    <row r="3562" customFormat="1" ht="13.5"/>
    <row r="3563" customFormat="1" ht="13.5"/>
    <row r="3564" customFormat="1" ht="13.5"/>
    <row r="3565" customFormat="1" ht="13.5"/>
    <row r="3566" customFormat="1" ht="13.5"/>
    <row r="3567" customFormat="1" ht="13.5"/>
    <row r="3568" customFormat="1" ht="13.5"/>
    <row r="3569" customFormat="1" ht="13.5"/>
    <row r="3570" customFormat="1" ht="13.5"/>
    <row r="3571" customFormat="1" ht="13.5"/>
    <row r="3572" customFormat="1" ht="13.5"/>
    <row r="3573" customFormat="1" ht="13.5"/>
    <row r="3574" customFormat="1" ht="13.5"/>
    <row r="3575" customFormat="1" ht="13.5"/>
    <row r="3576" customFormat="1" ht="13.5"/>
    <row r="3577" customFormat="1" ht="13.5"/>
    <row r="3578" customFormat="1" ht="13.5"/>
    <row r="3579" customFormat="1" ht="13.5"/>
    <row r="3580" customFormat="1" ht="13.5"/>
    <row r="3581" customFormat="1" ht="13.5"/>
    <row r="3582" customFormat="1" ht="13.5"/>
    <row r="3583" customFormat="1" ht="13.5"/>
    <row r="3584" customFormat="1" ht="13.5"/>
    <row r="3585" customFormat="1" ht="13.5"/>
    <row r="3586" customFormat="1" ht="13.5"/>
    <row r="3587" customFormat="1" ht="13.5"/>
    <row r="3588" customFormat="1" ht="13.5"/>
    <row r="3589" customFormat="1" ht="13.5"/>
    <row r="3590" customFormat="1" ht="13.5"/>
    <row r="3591" customFormat="1" ht="13.5"/>
    <row r="3592" customFormat="1" ht="13.5"/>
    <row r="3593" customFormat="1" ht="13.5"/>
    <row r="3594" customFormat="1" ht="13.5"/>
    <row r="3595" customFormat="1" ht="13.5"/>
    <row r="3596" customFormat="1" ht="13.5"/>
    <row r="3597" customFormat="1" ht="13.5"/>
    <row r="3598" customFormat="1" ht="13.5"/>
    <row r="3599" customFormat="1" ht="13.5"/>
    <row r="3600" customFormat="1" ht="13.5"/>
    <row r="3601" customFormat="1" ht="13.5"/>
    <row r="3602" customFormat="1" ht="13.5"/>
    <row r="3603" customFormat="1" ht="13.5"/>
    <row r="3604" customFormat="1" ht="13.5"/>
    <row r="3605" customFormat="1" ht="13.5"/>
    <row r="3606" customFormat="1" ht="13.5"/>
    <row r="3607" customFormat="1" ht="13.5"/>
    <row r="3608" customFormat="1" ht="13.5"/>
    <row r="3609" customFormat="1" ht="13.5"/>
    <row r="3610" customFormat="1" ht="13.5"/>
    <row r="3611" customFormat="1" ht="13.5"/>
    <row r="3612" customFormat="1" ht="13.5"/>
    <row r="3613" customFormat="1" ht="13.5"/>
    <row r="3614" customFormat="1" ht="13.5"/>
    <row r="3615" customFormat="1" ht="13.5"/>
    <row r="3616" customFormat="1" ht="13.5"/>
    <row r="3617" customFormat="1" ht="13.5"/>
    <row r="3618" customFormat="1" ht="13.5"/>
    <row r="3619" customFormat="1" ht="13.5"/>
    <row r="3620" customFormat="1" ht="13.5"/>
    <row r="3621" customFormat="1" ht="13.5"/>
    <row r="3622" customFormat="1" ht="13.5"/>
    <row r="3623" customFormat="1" ht="13.5"/>
    <row r="3624" customFormat="1" ht="13.5"/>
    <row r="3625" customFormat="1" ht="13.5"/>
    <row r="3626" customFormat="1" ht="13.5"/>
    <row r="3627" customFormat="1" ht="13.5"/>
    <row r="3628" customFormat="1" ht="13.5"/>
    <row r="3629" customFormat="1" ht="13.5"/>
    <row r="3630" customFormat="1" ht="13.5"/>
    <row r="3631" customFormat="1" ht="13.5"/>
    <row r="3632" customFormat="1" ht="13.5"/>
    <row r="3633" customFormat="1" ht="13.5"/>
    <row r="3634" customFormat="1" ht="13.5"/>
    <row r="3635" customFormat="1" ht="13.5"/>
    <row r="3636" customFormat="1" ht="13.5"/>
    <row r="3637" customFormat="1" ht="13.5"/>
    <row r="3638" customFormat="1" ht="13.5"/>
    <row r="3639" customFormat="1" ht="13.5"/>
    <row r="3640" customFormat="1" ht="13.5"/>
    <row r="3641" customFormat="1" ht="13.5"/>
    <row r="3642" customFormat="1" ht="13.5"/>
    <row r="3643" customFormat="1" ht="13.5"/>
    <row r="3644" customFormat="1" ht="13.5"/>
    <row r="3645" customFormat="1" ht="13.5"/>
    <row r="3646" customFormat="1" ht="13.5"/>
    <row r="3647" customFormat="1" ht="13.5"/>
    <row r="3648" customFormat="1" ht="13.5"/>
    <row r="3649" customFormat="1" ht="13.5"/>
    <row r="3650" customFormat="1" ht="13.5"/>
    <row r="3651" customFormat="1" ht="13.5"/>
    <row r="3652" customFormat="1" ht="13.5"/>
    <row r="3653" customFormat="1" ht="13.5"/>
    <row r="3654" customFormat="1" ht="13.5"/>
    <row r="3655" customFormat="1" ht="13.5"/>
    <row r="3656" customFormat="1" ht="13.5"/>
    <row r="3657" customFormat="1" ht="13.5"/>
    <row r="3658" customFormat="1" ht="13.5"/>
    <row r="3659" customFormat="1" ht="13.5"/>
    <row r="3660" customFormat="1" ht="13.5"/>
    <row r="3661" customFormat="1" ht="13.5"/>
    <row r="3662" customFormat="1" ht="13.5"/>
    <row r="3663" customFormat="1" ht="13.5"/>
    <row r="3664" customFormat="1" ht="13.5"/>
    <row r="3665" customFormat="1" ht="13.5"/>
    <row r="3666" customFormat="1" ht="13.5"/>
    <row r="3667" customFormat="1" ht="13.5"/>
    <row r="3668" customFormat="1" ht="13.5"/>
    <row r="3669" customFormat="1" ht="13.5"/>
    <row r="3670" customFormat="1" ht="13.5"/>
    <row r="3671" customFormat="1" ht="13.5"/>
    <row r="3672" customFormat="1" ht="13.5"/>
    <row r="3673" customFormat="1" ht="13.5"/>
    <row r="3674" customFormat="1" ht="13.5"/>
    <row r="3675" customFormat="1" ht="13.5"/>
    <row r="3676" customFormat="1" ht="13.5"/>
    <row r="3677" customFormat="1" ht="13.5"/>
    <row r="3678" customFormat="1" ht="13.5"/>
    <row r="3679" customFormat="1" ht="13.5"/>
    <row r="3680" customFormat="1" ht="13.5"/>
    <row r="3681" customFormat="1" ht="13.5"/>
    <row r="3682" customFormat="1" ht="13.5"/>
    <row r="3683" customFormat="1" ht="13.5"/>
    <row r="3684" customFormat="1" ht="13.5"/>
    <row r="3685" customFormat="1" ht="13.5"/>
    <row r="3686" customFormat="1" ht="13.5"/>
    <row r="3687" customFormat="1" ht="13.5"/>
    <row r="3688" customFormat="1" ht="13.5"/>
    <row r="3689" customFormat="1" ht="13.5"/>
    <row r="3690" customFormat="1" ht="13.5"/>
    <row r="3691" customFormat="1" ht="13.5"/>
    <row r="3692" customFormat="1" ht="13.5"/>
    <row r="3693" customFormat="1" ht="13.5"/>
    <row r="3694" customFormat="1" ht="13.5"/>
    <row r="3695" customFormat="1" ht="13.5"/>
    <row r="3696" customFormat="1" ht="13.5"/>
    <row r="3697" customFormat="1" ht="13.5"/>
    <row r="3698" customFormat="1" ht="13.5"/>
    <row r="3699" customFormat="1" ht="13.5"/>
    <row r="3700" customFormat="1" ht="13.5"/>
    <row r="3701" customFormat="1" ht="13.5"/>
    <row r="3702" customFormat="1" ht="13.5"/>
    <row r="3703" customFormat="1" ht="13.5"/>
    <row r="3704" customFormat="1" ht="13.5"/>
    <row r="3705" customFormat="1" ht="13.5"/>
    <row r="3706" customFormat="1" ht="13.5"/>
    <row r="3707" customFormat="1" ht="13.5"/>
    <row r="3708" customFormat="1" ht="13.5"/>
    <row r="3709" customFormat="1" ht="13.5"/>
    <row r="3710" customFormat="1" ht="13.5"/>
    <row r="3711" customFormat="1" ht="13.5"/>
    <row r="3712" customFormat="1" ht="13.5"/>
    <row r="3713" customFormat="1" ht="13.5"/>
    <row r="3714" customFormat="1" ht="13.5"/>
    <row r="3715" customFormat="1" ht="13.5"/>
    <row r="3716" customFormat="1" ht="13.5"/>
    <row r="3717" customFormat="1" ht="13.5"/>
    <row r="3718" customFormat="1" ht="13.5"/>
    <row r="3719" customFormat="1" ht="13.5"/>
    <row r="3720" customFormat="1" ht="13.5"/>
    <row r="3721" customFormat="1" ht="13.5"/>
    <row r="3722" customFormat="1" ht="13.5"/>
    <row r="3723" customFormat="1" ht="13.5"/>
    <row r="3724" customFormat="1" ht="13.5"/>
    <row r="3725" customFormat="1" ht="13.5"/>
    <row r="3726" customFormat="1" ht="13.5"/>
    <row r="3727" customFormat="1" ht="13.5"/>
    <row r="3728" customFormat="1" ht="13.5"/>
    <row r="3729" customFormat="1" ht="13.5"/>
    <row r="3730" customFormat="1" ht="13.5"/>
    <row r="3731" customFormat="1" ht="13.5"/>
    <row r="3732" customFormat="1" ht="13.5"/>
    <row r="3733" customFormat="1" ht="13.5"/>
    <row r="3734" customFormat="1" ht="13.5"/>
    <row r="3735" customFormat="1" ht="13.5"/>
    <row r="3736" customFormat="1" ht="13.5"/>
    <row r="3737" customFormat="1" ht="13.5"/>
    <row r="3738" customFormat="1" ht="13.5"/>
    <row r="3739" customFormat="1" ht="13.5"/>
    <row r="3740" customFormat="1" ht="13.5"/>
    <row r="3741" customFormat="1" ht="13.5"/>
    <row r="3742" customFormat="1" ht="13.5"/>
    <row r="3743" customFormat="1" ht="13.5"/>
    <row r="3744" customFormat="1" ht="13.5"/>
    <row r="3745" customFormat="1" ht="13.5"/>
    <row r="3746" customFormat="1" ht="13.5"/>
    <row r="3747" customFormat="1" ht="13.5"/>
    <row r="3748" customFormat="1" ht="13.5"/>
    <row r="3749" customFormat="1" ht="13.5"/>
    <row r="3750" customFormat="1" ht="13.5"/>
    <row r="3751" customFormat="1" ht="13.5"/>
    <row r="3752" customFormat="1" ht="13.5"/>
    <row r="3753" customFormat="1" ht="13.5"/>
    <row r="3754" customFormat="1" ht="13.5"/>
    <row r="3755" customFormat="1" ht="13.5"/>
    <row r="3756" customFormat="1" ht="13.5"/>
    <row r="3757" customFormat="1" ht="13.5"/>
    <row r="3758" customFormat="1" ht="13.5"/>
    <row r="3759" customFormat="1" ht="13.5"/>
    <row r="3760" customFormat="1" ht="13.5"/>
    <row r="3761" customFormat="1" ht="13.5"/>
    <row r="3762" customFormat="1" ht="13.5"/>
    <row r="3763" customFormat="1" ht="13.5"/>
    <row r="3764" customFormat="1" ht="13.5"/>
    <row r="3765" customFormat="1" ht="13.5"/>
    <row r="3766" customFormat="1" ht="13.5"/>
    <row r="3767" customFormat="1" ht="13.5"/>
    <row r="3768" customFormat="1" ht="13.5"/>
    <row r="3769" customFormat="1" ht="13.5"/>
    <row r="3770" customFormat="1" ht="13.5"/>
    <row r="3771" customFormat="1" ht="13.5"/>
    <row r="3772" customFormat="1" ht="13.5"/>
    <row r="3773" customFormat="1" ht="13.5"/>
    <row r="3774" customFormat="1" ht="13.5"/>
    <row r="3775" customFormat="1" ht="13.5"/>
    <row r="3776" customFormat="1" ht="13.5"/>
    <row r="3777" customFormat="1" ht="13.5"/>
    <row r="3778" customFormat="1" ht="13.5"/>
    <row r="3779" customFormat="1" ht="13.5"/>
    <row r="3780" customFormat="1" ht="13.5"/>
    <row r="3781" customFormat="1" ht="13.5"/>
    <row r="3782" customFormat="1" ht="13.5"/>
    <row r="3783" customFormat="1" ht="13.5"/>
    <row r="3784" customFormat="1" ht="13.5"/>
    <row r="3785" customFormat="1" ht="13.5"/>
    <row r="3786" customFormat="1" ht="13.5"/>
    <row r="3787" customFormat="1" ht="13.5"/>
    <row r="3788" customFormat="1" ht="13.5"/>
    <row r="3789" customFormat="1" ht="13.5"/>
    <row r="3790" customFormat="1" ht="13.5"/>
    <row r="3791" customFormat="1" ht="13.5"/>
    <row r="3792" customFormat="1" ht="13.5"/>
    <row r="3793" customFormat="1" ht="13.5"/>
    <row r="3794" customFormat="1" ht="13.5"/>
    <row r="3795" customFormat="1" ht="13.5"/>
    <row r="3796" customFormat="1" ht="13.5"/>
    <row r="3797" customFormat="1" ht="13.5"/>
    <row r="3798" customFormat="1" ht="13.5"/>
    <row r="3799" customFormat="1" ht="13.5"/>
    <row r="3800" customFormat="1" ht="13.5"/>
    <row r="3801" customFormat="1" ht="13.5"/>
    <row r="3802" customFormat="1" ht="13.5"/>
    <row r="3803" customFormat="1" ht="13.5"/>
    <row r="3804" customFormat="1" ht="13.5"/>
    <row r="3805" customFormat="1" ht="13.5"/>
    <row r="3806" customFormat="1" ht="13.5"/>
    <row r="3807" customFormat="1" ht="13.5"/>
    <row r="3808" customFormat="1" ht="13.5"/>
    <row r="3809" customFormat="1" ht="13.5"/>
    <row r="3810" customFormat="1" ht="13.5"/>
    <row r="3811" customFormat="1" ht="13.5"/>
    <row r="3812" customFormat="1" ht="13.5"/>
    <row r="3813" customFormat="1" ht="13.5"/>
    <row r="3814" customFormat="1" ht="13.5"/>
    <row r="3815" customFormat="1" ht="13.5"/>
    <row r="3816" customFormat="1" ht="13.5"/>
    <row r="3817" customFormat="1" ht="13.5"/>
    <row r="3818" customFormat="1" ht="13.5"/>
    <row r="3819" customFormat="1" ht="13.5"/>
    <row r="3820" customFormat="1" ht="13.5"/>
    <row r="3821" customFormat="1" ht="13.5"/>
    <row r="3822" customFormat="1" ht="13.5"/>
    <row r="3823" customFormat="1" ht="13.5"/>
    <row r="3824" customFormat="1" ht="13.5"/>
    <row r="3825" customFormat="1" ht="13.5"/>
    <row r="3826" customFormat="1" ht="13.5"/>
    <row r="3827" customFormat="1" ht="13.5"/>
    <row r="3828" customFormat="1" ht="13.5"/>
    <row r="3829" customFormat="1" ht="13.5"/>
    <row r="3830" customFormat="1" ht="13.5"/>
    <row r="3831" customFormat="1" ht="13.5"/>
    <row r="3832" customFormat="1" ht="13.5"/>
    <row r="3833" customFormat="1" ht="13.5"/>
    <row r="3834" customFormat="1" ht="13.5"/>
    <row r="3835" customFormat="1" ht="13.5"/>
    <row r="3836" customFormat="1" ht="13.5"/>
    <row r="3837" customFormat="1" ht="13.5"/>
    <row r="3838" customFormat="1" ht="13.5"/>
    <row r="3839" customFormat="1" ht="13.5"/>
    <row r="3840" customFormat="1" ht="13.5"/>
    <row r="3841" customFormat="1" ht="13.5"/>
    <row r="3842" customFormat="1" ht="13.5"/>
    <row r="3843" customFormat="1" ht="13.5"/>
    <row r="3844" customFormat="1" ht="13.5"/>
    <row r="3845" customFormat="1" ht="13.5"/>
    <row r="3846" customFormat="1" ht="13.5"/>
    <row r="3847" customFormat="1" ht="13.5"/>
    <row r="3848" customFormat="1" ht="13.5"/>
    <row r="3849" customFormat="1" ht="13.5"/>
    <row r="3850" customFormat="1" ht="13.5"/>
    <row r="3851" customFormat="1" ht="13.5"/>
    <row r="3852" customFormat="1" ht="13.5"/>
    <row r="3853" customFormat="1" ht="13.5"/>
    <row r="3854" customFormat="1" ht="13.5"/>
    <row r="3855" customFormat="1" ht="13.5"/>
    <row r="3856" customFormat="1" ht="13.5"/>
    <row r="3857" customFormat="1" ht="13.5"/>
    <row r="3858" customFormat="1" ht="13.5"/>
    <row r="3859" customFormat="1" ht="13.5"/>
    <row r="3860" customFormat="1" ht="13.5"/>
    <row r="3861" customFormat="1" ht="13.5"/>
    <row r="3862" customFormat="1" ht="13.5"/>
    <row r="3863" customFormat="1" ht="13.5"/>
    <row r="3864" customFormat="1" ht="13.5"/>
    <row r="3865" customFormat="1" ht="13.5"/>
    <row r="3866" customFormat="1" ht="13.5"/>
    <row r="3867" customFormat="1" ht="13.5"/>
    <row r="3868" customFormat="1" ht="13.5"/>
    <row r="3869" customFormat="1" ht="13.5"/>
    <row r="3870" customFormat="1" ht="13.5"/>
    <row r="3871" customFormat="1" ht="13.5"/>
    <row r="3872" customFormat="1" ht="13.5"/>
    <row r="3873" customFormat="1" ht="13.5"/>
    <row r="3874" customFormat="1" ht="13.5"/>
    <row r="3875" customFormat="1" ht="13.5"/>
    <row r="3876" customFormat="1" ht="13.5"/>
    <row r="3877" customFormat="1" ht="13.5"/>
    <row r="3878" customFormat="1" ht="13.5"/>
    <row r="3879" customFormat="1" ht="13.5"/>
    <row r="3880" customFormat="1" ht="13.5"/>
    <row r="3881" customFormat="1" ht="13.5"/>
    <row r="3882" customFormat="1" ht="13.5"/>
    <row r="3883" customFormat="1" ht="13.5"/>
    <row r="3884" customFormat="1" ht="13.5"/>
    <row r="3885" customFormat="1" ht="13.5"/>
    <row r="3886" customFormat="1" ht="13.5"/>
    <row r="3887" customFormat="1" ht="13.5"/>
    <row r="3888" customFormat="1" ht="13.5"/>
    <row r="3889" customFormat="1" ht="13.5"/>
    <row r="3890" customFormat="1" ht="13.5"/>
    <row r="3891" customFormat="1" ht="13.5"/>
    <row r="3892" customFormat="1" ht="13.5"/>
    <row r="3893" customFormat="1" ht="13.5"/>
    <row r="3894" customFormat="1" ht="13.5"/>
    <row r="3895" customFormat="1" ht="13.5"/>
    <row r="3896" customFormat="1" ht="13.5"/>
    <row r="3897" customFormat="1" ht="13.5"/>
    <row r="3898" customFormat="1" ht="13.5"/>
    <row r="3899" customFormat="1" ht="13.5"/>
    <row r="3900" customFormat="1" ht="13.5"/>
    <row r="3901" customFormat="1" ht="13.5"/>
    <row r="3902" customFormat="1" ht="13.5"/>
    <row r="3903" customFormat="1" ht="13.5"/>
    <row r="3904" customFormat="1" ht="13.5"/>
    <row r="3905" customFormat="1" ht="13.5"/>
    <row r="3906" customFormat="1" ht="13.5"/>
    <row r="3907" customFormat="1" ht="13.5"/>
    <row r="3908" customFormat="1" ht="13.5"/>
    <row r="3909" customFormat="1" ht="13.5"/>
    <row r="3910" customFormat="1" ht="13.5"/>
    <row r="3911" customFormat="1" ht="13.5"/>
    <row r="3912" customFormat="1" ht="13.5"/>
    <row r="3913" customFormat="1" ht="13.5"/>
    <row r="3914" customFormat="1" ht="13.5"/>
    <row r="3915" customFormat="1" ht="13.5"/>
    <row r="3916" customFormat="1" ht="13.5"/>
    <row r="3917" customFormat="1" ht="13.5"/>
    <row r="3918" customFormat="1" ht="13.5"/>
    <row r="3919" customFormat="1" ht="13.5"/>
    <row r="3920" customFormat="1" ht="13.5"/>
    <row r="3921" customFormat="1" ht="13.5"/>
    <row r="3922" customFormat="1" ht="13.5"/>
    <row r="3923" customFormat="1" ht="13.5"/>
    <row r="3924" customFormat="1" ht="13.5"/>
    <row r="3925" customFormat="1" ht="13.5"/>
    <row r="3926" customFormat="1" ht="13.5"/>
    <row r="3927" customFormat="1" ht="13.5"/>
    <row r="3928" customFormat="1" ht="13.5"/>
    <row r="3929" customFormat="1" ht="13.5"/>
    <row r="3930" customFormat="1" ht="13.5"/>
    <row r="3931" customFormat="1" ht="13.5"/>
    <row r="3932" customFormat="1" ht="13.5"/>
    <row r="3933" customFormat="1" ht="13.5"/>
    <row r="3934" customFormat="1" ht="13.5"/>
    <row r="3935" customFormat="1" ht="13.5"/>
    <row r="3936" customFormat="1" ht="13.5"/>
    <row r="3937" customFormat="1" ht="13.5"/>
    <row r="3938" customFormat="1" ht="13.5"/>
    <row r="3939" customFormat="1" ht="13.5"/>
    <row r="3940" customFormat="1" ht="13.5"/>
    <row r="3941" customFormat="1" ht="13.5"/>
    <row r="3942" customFormat="1" ht="13.5"/>
    <row r="3943" customFormat="1" ht="13.5"/>
    <row r="3944" customFormat="1" ht="13.5"/>
    <row r="3945" customFormat="1" ht="13.5"/>
    <row r="3946" customFormat="1" ht="13.5"/>
    <row r="3947" customFormat="1" ht="13.5"/>
    <row r="3948" customFormat="1" ht="13.5"/>
    <row r="3949" customFormat="1" ht="13.5"/>
    <row r="3950" customFormat="1" ht="13.5"/>
    <row r="3951" customFormat="1" ht="13.5"/>
    <row r="3952" customFormat="1" ht="13.5"/>
    <row r="3953" customFormat="1" ht="13.5"/>
    <row r="3954" customFormat="1" ht="13.5"/>
    <row r="3955" customFormat="1" ht="13.5"/>
    <row r="3956" customFormat="1" ht="13.5"/>
    <row r="3957" customFormat="1" ht="13.5"/>
    <row r="3958" customFormat="1" ht="13.5"/>
    <row r="3959" customFormat="1" ht="13.5"/>
    <row r="3960" customFormat="1" ht="13.5"/>
    <row r="3961" customFormat="1" ht="13.5"/>
    <row r="3962" customFormat="1" ht="13.5"/>
    <row r="3963" customFormat="1" ht="13.5"/>
    <row r="3964" customFormat="1" ht="13.5"/>
    <row r="3965" customFormat="1" ht="13.5"/>
    <row r="3966" customFormat="1" ht="13.5"/>
    <row r="3967" customFormat="1" ht="13.5"/>
    <row r="3968" customFormat="1" ht="13.5"/>
    <row r="3969" customFormat="1" ht="13.5"/>
    <row r="3970" customFormat="1" ht="13.5"/>
    <row r="3971" customFormat="1" ht="13.5"/>
    <row r="3972" customFormat="1" ht="13.5"/>
    <row r="3973" customFormat="1" ht="13.5"/>
    <row r="3974" customFormat="1" ht="13.5"/>
    <row r="3975" customFormat="1" ht="13.5"/>
    <row r="3976" customFormat="1" ht="13.5"/>
    <row r="3977" customFormat="1" ht="13.5"/>
    <row r="3978" customFormat="1" ht="13.5"/>
    <row r="3979" customFormat="1" ht="13.5"/>
    <row r="3980" customFormat="1" ht="13.5"/>
    <row r="3981" customFormat="1" ht="13.5"/>
    <row r="3982" customFormat="1" ht="13.5"/>
    <row r="3983" customFormat="1" ht="13.5"/>
    <row r="3984" customFormat="1" ht="13.5"/>
    <row r="3985" customFormat="1" ht="13.5"/>
    <row r="3986" customFormat="1" ht="13.5"/>
    <row r="3987" customFormat="1" ht="13.5"/>
    <row r="3988" customFormat="1" ht="13.5"/>
    <row r="3989" customFormat="1" ht="13.5"/>
    <row r="3990" customFormat="1" ht="13.5"/>
    <row r="3991" customFormat="1" ht="13.5"/>
    <row r="3992" customFormat="1" ht="13.5"/>
    <row r="3993" customFormat="1" ht="13.5"/>
    <row r="3994" customFormat="1" ht="13.5"/>
    <row r="3995" customFormat="1" ht="13.5"/>
    <row r="3996" customFormat="1" ht="13.5"/>
    <row r="3997" customFormat="1" ht="13.5"/>
    <row r="3998" customFormat="1" ht="13.5"/>
    <row r="3999" customFormat="1" ht="13.5"/>
    <row r="4000" customFormat="1" ht="13.5"/>
    <row r="4001" customFormat="1" ht="13.5"/>
    <row r="4002" customFormat="1" ht="13.5"/>
    <row r="4003" customFormat="1" ht="13.5"/>
    <row r="4004" customFormat="1" ht="13.5"/>
    <row r="4005" customFormat="1" ht="13.5"/>
    <row r="4006" customFormat="1" ht="13.5"/>
    <row r="4007" customFormat="1" ht="13.5"/>
    <row r="4008" customFormat="1" ht="13.5"/>
    <row r="4009" customFormat="1" ht="13.5"/>
    <row r="4010" customFormat="1" ht="13.5"/>
    <row r="4011" customFormat="1" ht="13.5"/>
    <row r="4012" customFormat="1" ht="13.5"/>
    <row r="4013" customFormat="1" ht="13.5"/>
    <row r="4014" customFormat="1" ht="13.5"/>
    <row r="4015" customFormat="1" ht="13.5"/>
    <row r="4016" customFormat="1" ht="13.5"/>
    <row r="4017" customFormat="1" ht="13.5"/>
    <row r="4018" customFormat="1" ht="13.5"/>
    <row r="4019" customFormat="1" ht="13.5"/>
    <row r="4020" customFormat="1" ht="13.5"/>
    <row r="4021" customFormat="1" ht="13.5"/>
    <row r="4022" customFormat="1" ht="13.5"/>
    <row r="4023" customFormat="1" ht="13.5"/>
    <row r="4024" customFormat="1" ht="13.5"/>
    <row r="4025" customFormat="1" ht="13.5"/>
    <row r="4026" customFormat="1" ht="13.5"/>
    <row r="4027" customFormat="1" ht="13.5"/>
    <row r="4028" customFormat="1" ht="13.5"/>
    <row r="4029" customFormat="1" ht="13.5"/>
    <row r="4030" customFormat="1" ht="13.5"/>
    <row r="4031" customFormat="1" ht="13.5"/>
    <row r="4032" customFormat="1" ht="13.5"/>
    <row r="4033" customFormat="1" ht="13.5"/>
    <row r="4034" customFormat="1" ht="13.5"/>
    <row r="4035" customFormat="1" ht="13.5"/>
    <row r="4036" customFormat="1" ht="13.5"/>
    <row r="4037" customFormat="1" ht="13.5"/>
    <row r="4038" customFormat="1" ht="13.5"/>
    <row r="4039" customFormat="1" ht="13.5"/>
    <row r="4040" customFormat="1" ht="13.5"/>
    <row r="4041" customFormat="1" ht="13.5"/>
    <row r="4042" customFormat="1" ht="13.5"/>
    <row r="4043" customFormat="1" ht="13.5"/>
    <row r="4044" customFormat="1" ht="13.5"/>
    <row r="4045" customFormat="1" ht="13.5"/>
    <row r="4046" customFormat="1" ht="13.5"/>
    <row r="4047" customFormat="1" ht="13.5"/>
    <row r="4048" customFormat="1" ht="13.5"/>
    <row r="4049" customFormat="1" ht="13.5"/>
    <row r="4050" customFormat="1" ht="13.5"/>
    <row r="4051" customFormat="1" ht="13.5"/>
    <row r="4052" customFormat="1" ht="13.5"/>
    <row r="4053" customFormat="1" ht="13.5"/>
    <row r="4054" customFormat="1" ht="13.5"/>
    <row r="4055" customFormat="1" ht="13.5"/>
    <row r="4056" customFormat="1" ht="13.5"/>
    <row r="4057" customFormat="1" ht="13.5"/>
    <row r="4058" customFormat="1" ht="13.5"/>
    <row r="4059" customFormat="1" ht="13.5"/>
    <row r="4060" customFormat="1" ht="13.5"/>
    <row r="4061" customFormat="1" ht="13.5"/>
    <row r="4062" customFormat="1" ht="13.5"/>
    <row r="4063" customFormat="1" ht="13.5"/>
    <row r="4064" customFormat="1" ht="13.5"/>
    <row r="4065" customFormat="1" ht="13.5"/>
    <row r="4066" customFormat="1" ht="13.5"/>
    <row r="4067" customFormat="1" ht="13.5"/>
    <row r="4068" customFormat="1" ht="13.5"/>
    <row r="4069" customFormat="1" ht="13.5"/>
    <row r="4070" customFormat="1" ht="13.5"/>
    <row r="4071" customFormat="1" ht="13.5"/>
    <row r="4072" customFormat="1" ht="13.5"/>
    <row r="4073" customFormat="1" ht="13.5"/>
    <row r="4074" customFormat="1" ht="13.5"/>
    <row r="4075" customFormat="1" ht="13.5"/>
    <row r="4076" customFormat="1" ht="13.5"/>
    <row r="4077" customFormat="1" ht="13.5"/>
    <row r="4078" customFormat="1" ht="13.5"/>
    <row r="4079" customFormat="1" ht="13.5"/>
    <row r="4080" customFormat="1" ht="13.5"/>
    <row r="4081" customFormat="1" ht="13.5"/>
    <row r="4082" customFormat="1" ht="13.5"/>
    <row r="4083" customFormat="1" ht="13.5"/>
    <row r="4084" customFormat="1" ht="13.5"/>
    <row r="4085" customFormat="1" ht="13.5"/>
    <row r="4086" customFormat="1" ht="13.5"/>
    <row r="4087" customFormat="1" ht="13.5"/>
    <row r="4088" customFormat="1" ht="13.5"/>
    <row r="4089" customFormat="1" ht="13.5"/>
    <row r="4090" customFormat="1" ht="13.5"/>
    <row r="4091" customFormat="1" ht="13.5"/>
    <row r="4092" customFormat="1" ht="13.5"/>
    <row r="4093" customFormat="1" ht="13.5"/>
    <row r="4094" customFormat="1" ht="13.5"/>
    <row r="4095" customFormat="1" ht="13.5"/>
    <row r="4096" customFormat="1" ht="13.5"/>
    <row r="4097" customFormat="1" ht="13.5"/>
    <row r="4098" customFormat="1" ht="13.5"/>
    <row r="4099" customFormat="1" ht="13.5"/>
    <row r="4100" customFormat="1" ht="13.5"/>
    <row r="4101" customFormat="1" ht="13.5"/>
    <row r="4102" customFormat="1" ht="13.5"/>
    <row r="4103" customFormat="1" ht="13.5"/>
    <row r="4104" customFormat="1" ht="13.5"/>
    <row r="4105" customFormat="1" ht="13.5"/>
    <row r="4106" customFormat="1" ht="13.5"/>
    <row r="4107" customFormat="1" ht="13.5"/>
    <row r="4108" customFormat="1" ht="13.5"/>
    <row r="4109" customFormat="1" ht="13.5"/>
    <row r="4110" customFormat="1" ht="13.5"/>
    <row r="4111" customFormat="1" ht="13.5"/>
    <row r="4112" customFormat="1" ht="13.5"/>
    <row r="4113" customFormat="1" ht="13.5"/>
    <row r="4114" customFormat="1" ht="13.5"/>
    <row r="4115" customFormat="1" ht="13.5"/>
    <row r="4116" customFormat="1" ht="13.5"/>
    <row r="4117" customFormat="1" ht="13.5"/>
    <row r="4118" customFormat="1" ht="13.5"/>
    <row r="4119" customFormat="1" ht="13.5"/>
    <row r="4120" customFormat="1" ht="13.5"/>
    <row r="4121" customFormat="1" ht="13.5"/>
    <row r="4122" customFormat="1" ht="13.5"/>
    <row r="4123" customFormat="1" ht="13.5"/>
    <row r="4124" customFormat="1" ht="13.5"/>
    <row r="4125" customFormat="1" ht="13.5"/>
    <row r="4126" customFormat="1" ht="13.5"/>
    <row r="4127" customFormat="1" ht="13.5"/>
    <row r="4128" customFormat="1" ht="13.5"/>
    <row r="4129" customFormat="1" ht="13.5"/>
    <row r="4130" customFormat="1" ht="13.5"/>
    <row r="4131" customFormat="1" ht="13.5"/>
    <row r="4132" customFormat="1" ht="13.5"/>
    <row r="4133" customFormat="1" ht="13.5"/>
    <row r="4134" customFormat="1" ht="13.5"/>
    <row r="4135" customFormat="1" ht="13.5"/>
    <row r="4136" customFormat="1" ht="13.5"/>
    <row r="4137" customFormat="1" ht="13.5"/>
    <row r="4138" customFormat="1" ht="13.5"/>
    <row r="4139" customFormat="1" ht="13.5"/>
    <row r="4140" customFormat="1" ht="13.5"/>
    <row r="4141" customFormat="1" ht="13.5"/>
    <row r="4142" customFormat="1" ht="13.5"/>
    <row r="4143" customFormat="1" ht="13.5"/>
    <row r="4144" customFormat="1" ht="13.5"/>
    <row r="4145" customFormat="1" ht="13.5"/>
    <row r="4146" customFormat="1" ht="13.5"/>
    <row r="4147" customFormat="1" ht="13.5"/>
    <row r="4148" customFormat="1" ht="13.5"/>
    <row r="4149" customFormat="1" ht="13.5"/>
    <row r="4150" customFormat="1" ht="13.5"/>
    <row r="4151" customFormat="1" ht="13.5"/>
    <row r="4152" customFormat="1" ht="13.5"/>
    <row r="4153" customFormat="1" ht="13.5"/>
    <row r="4154" customFormat="1" ht="13.5"/>
    <row r="4155" customFormat="1" ht="13.5"/>
    <row r="4156" customFormat="1" ht="13.5"/>
    <row r="4157" customFormat="1" ht="13.5"/>
    <row r="4158" customFormat="1" ht="13.5"/>
    <row r="4159" customFormat="1" ht="13.5"/>
    <row r="4160" customFormat="1" ht="13.5"/>
    <row r="4161" customFormat="1" ht="13.5"/>
    <row r="4162" customFormat="1" ht="13.5"/>
    <row r="4163" customFormat="1" ht="13.5"/>
    <row r="4164" customFormat="1" ht="13.5"/>
    <row r="4165" customFormat="1" ht="13.5"/>
    <row r="4166" customFormat="1" ht="13.5"/>
    <row r="4167" customFormat="1" ht="13.5"/>
    <row r="4168" customFormat="1" ht="13.5"/>
    <row r="4169" customFormat="1" ht="13.5"/>
    <row r="4170" customFormat="1" ht="13.5"/>
    <row r="4171" customFormat="1" ht="13.5"/>
    <row r="4172" customFormat="1" ht="13.5"/>
    <row r="4173" customFormat="1" ht="13.5"/>
    <row r="4174" customFormat="1" ht="13.5"/>
    <row r="4175" customFormat="1" ht="13.5"/>
    <row r="4176" customFormat="1" ht="13.5"/>
    <row r="4177" customFormat="1" ht="13.5"/>
    <row r="4178" customFormat="1" ht="13.5"/>
    <row r="4179" customFormat="1" ht="13.5"/>
    <row r="4180" customFormat="1" ht="13.5"/>
    <row r="4181" customFormat="1" ht="13.5"/>
    <row r="4182" customFormat="1" ht="13.5"/>
    <row r="4183" customFormat="1" ht="13.5"/>
    <row r="4184" customFormat="1" ht="13.5"/>
    <row r="4185" customFormat="1" ht="13.5"/>
    <row r="4186" customFormat="1" ht="13.5"/>
    <row r="4187" customFormat="1" ht="13.5"/>
    <row r="4188" customFormat="1" ht="13.5"/>
    <row r="4189" customFormat="1" ht="13.5"/>
    <row r="4190" customFormat="1" ht="13.5"/>
    <row r="4191" customFormat="1" ht="13.5"/>
    <row r="4192" customFormat="1" ht="13.5"/>
    <row r="4193" customFormat="1" ht="13.5"/>
    <row r="4194" customFormat="1" ht="13.5"/>
    <row r="4195" customFormat="1" ht="13.5"/>
    <row r="4196" customFormat="1" ht="13.5"/>
    <row r="4197" customFormat="1" ht="13.5"/>
    <row r="4198" customFormat="1" ht="13.5"/>
    <row r="4199" customFormat="1" ht="13.5"/>
    <row r="4200" customFormat="1" ht="13.5"/>
    <row r="4201" customFormat="1" ht="13.5"/>
    <row r="4202" customFormat="1" ht="13.5"/>
    <row r="4203" customFormat="1" ht="13.5"/>
    <row r="4204" customFormat="1" ht="13.5"/>
    <row r="4205" customFormat="1" ht="13.5"/>
    <row r="4206" customFormat="1" ht="13.5"/>
    <row r="4207" customFormat="1" ht="13.5"/>
    <row r="4208" customFormat="1" ht="13.5"/>
    <row r="4209" customFormat="1" ht="13.5"/>
    <row r="4210" customFormat="1" ht="13.5"/>
    <row r="4211" customFormat="1" ht="13.5"/>
    <row r="4212" customFormat="1" ht="13.5"/>
    <row r="4213" customFormat="1" ht="13.5"/>
    <row r="4214" customFormat="1" ht="13.5"/>
    <row r="4215" customFormat="1" ht="13.5"/>
    <row r="4216" customFormat="1" ht="13.5"/>
    <row r="4217" customFormat="1" ht="13.5"/>
    <row r="4218" customFormat="1" ht="13.5"/>
    <row r="4219" customFormat="1" ht="13.5"/>
    <row r="4220" customFormat="1" ht="13.5"/>
    <row r="4221" customFormat="1" ht="13.5"/>
    <row r="4222" customFormat="1" ht="13.5"/>
    <row r="4223" customFormat="1" ht="13.5"/>
    <row r="4224" customFormat="1" ht="13.5"/>
    <row r="4225" customFormat="1" ht="13.5"/>
    <row r="4226" customFormat="1" ht="13.5"/>
    <row r="4227" customFormat="1" ht="13.5"/>
    <row r="4228" customFormat="1" ht="13.5"/>
    <row r="4229" customFormat="1" ht="13.5"/>
    <row r="4230" customFormat="1" ht="13.5"/>
    <row r="4231" customFormat="1" ht="13.5"/>
    <row r="4232" customFormat="1" ht="13.5"/>
    <row r="4233" customFormat="1" ht="13.5"/>
    <row r="4234" customFormat="1" ht="13.5"/>
    <row r="4235" customFormat="1" ht="13.5"/>
    <row r="4236" customFormat="1" ht="13.5"/>
    <row r="4237" customFormat="1" ht="13.5"/>
    <row r="4238" customFormat="1" ht="13.5"/>
    <row r="4239" customFormat="1" ht="13.5"/>
    <row r="4240" customFormat="1" ht="13.5"/>
    <row r="4241" customFormat="1" ht="13.5"/>
    <row r="4242" customFormat="1" ht="13.5"/>
    <row r="4243" customFormat="1" ht="13.5"/>
    <row r="4244" customFormat="1" ht="13.5"/>
    <row r="4245" customFormat="1" ht="13.5"/>
    <row r="4246" customFormat="1" ht="13.5"/>
    <row r="4247" customFormat="1" ht="13.5"/>
    <row r="4248" customFormat="1" ht="13.5"/>
    <row r="4249" customFormat="1" ht="13.5"/>
    <row r="4250" customFormat="1" ht="13.5"/>
    <row r="4251" customFormat="1" ht="13.5"/>
    <row r="4252" customFormat="1" ht="13.5"/>
    <row r="4253" customFormat="1" ht="13.5"/>
    <row r="4254" customFormat="1" ht="13.5"/>
    <row r="4255" customFormat="1" ht="13.5"/>
    <row r="4256" customFormat="1" ht="13.5"/>
    <row r="4257" customFormat="1" ht="13.5"/>
    <row r="4258" customFormat="1" ht="13.5"/>
    <row r="4259" customFormat="1" ht="13.5"/>
    <row r="4260" customFormat="1" ht="13.5"/>
    <row r="4261" customFormat="1" ht="13.5"/>
    <row r="4262" customFormat="1" ht="13.5"/>
    <row r="4263" customFormat="1" ht="13.5"/>
    <row r="4264" customFormat="1" ht="13.5"/>
    <row r="4265" customFormat="1" ht="13.5"/>
    <row r="4266" customFormat="1" ht="13.5"/>
    <row r="4267" customFormat="1" ht="13.5"/>
    <row r="4268" customFormat="1" ht="13.5"/>
    <row r="4269" customFormat="1" ht="13.5"/>
    <row r="4270" customFormat="1" ht="13.5"/>
    <row r="4271" customFormat="1" ht="13.5"/>
    <row r="4272" customFormat="1" ht="13.5"/>
    <row r="4273" customFormat="1" ht="13.5"/>
    <row r="4274" customFormat="1" ht="13.5"/>
    <row r="4275" customFormat="1" ht="13.5"/>
    <row r="4276" customFormat="1" ht="13.5"/>
    <row r="4277" customFormat="1" ht="13.5"/>
    <row r="4278" customFormat="1" ht="13.5"/>
    <row r="4279" customFormat="1" ht="13.5"/>
    <row r="4280" customFormat="1" ht="13.5"/>
    <row r="4281" customFormat="1" ht="13.5"/>
    <row r="4282" customFormat="1" ht="13.5"/>
    <row r="4283" customFormat="1" ht="13.5"/>
    <row r="4284" customFormat="1" ht="13.5"/>
    <row r="4285" customFormat="1" ht="13.5"/>
    <row r="4286" customFormat="1" ht="13.5"/>
    <row r="4287" customFormat="1" ht="13.5"/>
    <row r="4288" customFormat="1" ht="13.5"/>
    <row r="4289" customFormat="1" ht="13.5"/>
    <row r="4290" customFormat="1" ht="13.5"/>
    <row r="4291" customFormat="1" ht="13.5"/>
    <row r="4292" customFormat="1" ht="13.5"/>
    <row r="4293" customFormat="1" ht="13.5"/>
    <row r="4294" customFormat="1" ht="13.5"/>
    <row r="4295" customFormat="1" ht="13.5"/>
    <row r="4296" customFormat="1" ht="13.5"/>
    <row r="4297" customFormat="1" ht="13.5"/>
    <row r="4298" customFormat="1" ht="13.5"/>
    <row r="4299" customFormat="1" ht="13.5"/>
    <row r="4300" customFormat="1" ht="13.5"/>
    <row r="4301" customFormat="1" ht="13.5"/>
    <row r="4302" customFormat="1" ht="13.5"/>
    <row r="4303" customFormat="1" ht="13.5"/>
    <row r="4304" customFormat="1" ht="13.5"/>
    <row r="4305" customFormat="1" ht="13.5"/>
    <row r="4306" customFormat="1" ht="13.5"/>
    <row r="4307" customFormat="1" ht="13.5"/>
    <row r="4308" customFormat="1" ht="13.5"/>
    <row r="4309" customFormat="1" ht="13.5"/>
    <row r="4310" customFormat="1" ht="13.5"/>
    <row r="4311" customFormat="1" ht="13.5"/>
    <row r="4312" customFormat="1" ht="13.5"/>
    <row r="4313" customFormat="1" ht="13.5"/>
    <row r="4314" customFormat="1" ht="13.5"/>
    <row r="4315" customFormat="1" ht="13.5"/>
    <row r="4316" customFormat="1" ht="13.5"/>
    <row r="4317" customFormat="1" ht="13.5"/>
    <row r="4318" customFormat="1" ht="13.5"/>
    <row r="4319" customFormat="1" ht="13.5"/>
    <row r="4320" customFormat="1" ht="13.5"/>
    <row r="4321" customFormat="1" ht="13.5"/>
    <row r="4322" customFormat="1" ht="13.5"/>
    <row r="4323" customFormat="1" ht="13.5"/>
    <row r="4324" customFormat="1" ht="13.5"/>
    <row r="4325" customFormat="1" ht="13.5"/>
    <row r="4326" customFormat="1" ht="13.5"/>
    <row r="4327" customFormat="1" ht="13.5"/>
    <row r="4328" customFormat="1" ht="13.5"/>
    <row r="4329" customFormat="1" ht="13.5"/>
    <row r="4330" customFormat="1" ht="13.5"/>
    <row r="4331" customFormat="1" ht="13.5"/>
    <row r="4332" customFormat="1" ht="13.5"/>
    <row r="4333" customFormat="1" ht="13.5"/>
    <row r="4334" customFormat="1" ht="13.5"/>
    <row r="4335" customFormat="1" ht="13.5"/>
    <row r="4336" customFormat="1" ht="13.5"/>
    <row r="4337" customFormat="1" ht="13.5"/>
    <row r="4338" customFormat="1" ht="13.5"/>
    <row r="4339" customFormat="1" ht="13.5"/>
    <row r="4340" customFormat="1" ht="13.5"/>
    <row r="4341" customFormat="1" ht="13.5"/>
    <row r="4342" customFormat="1" ht="13.5"/>
    <row r="4343" customFormat="1" ht="13.5"/>
    <row r="4344" customFormat="1" ht="13.5"/>
    <row r="4345" customFormat="1" ht="13.5"/>
    <row r="4346" customFormat="1" ht="13.5"/>
    <row r="4347" customFormat="1" ht="13.5"/>
    <row r="4348" customFormat="1" ht="13.5"/>
    <row r="4349" customFormat="1" ht="13.5"/>
    <row r="4350" customFormat="1" ht="13.5"/>
    <row r="4351" customFormat="1" ht="13.5"/>
    <row r="4352" customFormat="1" ht="13.5"/>
    <row r="4353" customFormat="1" ht="13.5"/>
    <row r="4354" customFormat="1" ht="13.5"/>
    <row r="4355" customFormat="1" ht="13.5"/>
    <row r="4356" customFormat="1" ht="13.5"/>
    <row r="4357" customFormat="1" ht="13.5"/>
    <row r="4358" customFormat="1" ht="13.5"/>
    <row r="4359" customFormat="1" ht="13.5"/>
    <row r="4360" customFormat="1" ht="13.5"/>
    <row r="4361" customFormat="1" ht="13.5"/>
    <row r="4362" customFormat="1" ht="13.5"/>
    <row r="4363" customFormat="1" ht="13.5"/>
    <row r="4364" customFormat="1" ht="13.5"/>
    <row r="4365" customFormat="1" ht="13.5"/>
    <row r="4366" customFormat="1" ht="13.5"/>
    <row r="4367" customFormat="1" ht="13.5"/>
    <row r="4368" customFormat="1" ht="13.5"/>
    <row r="4369" customFormat="1" ht="13.5"/>
    <row r="4370" customFormat="1" ht="13.5"/>
    <row r="4371" customFormat="1" ht="13.5"/>
    <row r="4372" customFormat="1" ht="13.5"/>
    <row r="4373" customFormat="1" ht="13.5"/>
    <row r="4374" customFormat="1" ht="13.5"/>
    <row r="4375" customFormat="1" ht="13.5"/>
    <row r="4376" customFormat="1" ht="13.5"/>
    <row r="4377" customFormat="1" ht="13.5"/>
    <row r="4378" customFormat="1" ht="13.5"/>
    <row r="4379" customFormat="1" ht="13.5"/>
    <row r="4380" customFormat="1" ht="13.5"/>
    <row r="4381" customFormat="1" ht="13.5"/>
    <row r="4382" customFormat="1" ht="13.5"/>
    <row r="4383" customFormat="1" ht="13.5"/>
    <row r="4384" customFormat="1" ht="13.5"/>
    <row r="4385" customFormat="1" ht="13.5"/>
    <row r="4386" customFormat="1" ht="13.5"/>
    <row r="4387" customFormat="1" ht="13.5"/>
    <row r="4388" customFormat="1" ht="13.5"/>
    <row r="4389" customFormat="1" ht="13.5"/>
    <row r="4390" customFormat="1" ht="13.5"/>
    <row r="4391" customFormat="1" ht="13.5"/>
    <row r="4392" customFormat="1" ht="13.5"/>
    <row r="4393" customFormat="1" ht="13.5"/>
    <row r="4394" customFormat="1" ht="13.5"/>
    <row r="4395" customFormat="1" ht="13.5"/>
    <row r="4396" customFormat="1" ht="13.5"/>
    <row r="4397" customFormat="1" ht="13.5"/>
    <row r="4398" customFormat="1" ht="13.5"/>
    <row r="4399" customFormat="1" ht="13.5"/>
    <row r="4400" customFormat="1" ht="13.5"/>
    <row r="4401" customFormat="1" ht="13.5"/>
    <row r="4402" customFormat="1" ht="13.5"/>
    <row r="4403" customFormat="1" ht="13.5"/>
    <row r="4404" customFormat="1" ht="13.5"/>
    <row r="4405" customFormat="1" ht="13.5"/>
    <row r="4406" customFormat="1" ht="13.5"/>
    <row r="4407" customFormat="1" ht="13.5"/>
    <row r="4408" customFormat="1" ht="13.5"/>
    <row r="4409" customFormat="1" ht="13.5"/>
    <row r="4410" customFormat="1" ht="13.5"/>
    <row r="4411" customFormat="1" ht="13.5"/>
    <row r="4412" customFormat="1" ht="13.5"/>
    <row r="4413" customFormat="1" ht="13.5"/>
    <row r="4414" customFormat="1" ht="13.5"/>
    <row r="4415" customFormat="1" ht="13.5"/>
    <row r="4416" customFormat="1" ht="13.5"/>
    <row r="4417" customFormat="1" ht="13.5"/>
    <row r="4418" customFormat="1" ht="13.5"/>
    <row r="4419" customFormat="1" ht="13.5"/>
    <row r="4420" customFormat="1" ht="13.5"/>
    <row r="4421" customFormat="1" ht="13.5"/>
    <row r="4422" customFormat="1" ht="13.5"/>
    <row r="4423" customFormat="1" ht="13.5"/>
    <row r="4424" customFormat="1" ht="13.5"/>
    <row r="4425" customFormat="1" ht="13.5"/>
    <row r="4426" customFormat="1" ht="13.5"/>
    <row r="4427" customFormat="1" ht="13.5"/>
    <row r="4428" customFormat="1" ht="13.5"/>
    <row r="4429" customFormat="1" ht="13.5"/>
    <row r="4430" customFormat="1" ht="13.5"/>
    <row r="4431" customFormat="1" ht="13.5"/>
    <row r="4432" customFormat="1" ht="13.5"/>
    <row r="4433" customFormat="1" ht="13.5"/>
    <row r="4434" customFormat="1" ht="13.5"/>
    <row r="4435" customFormat="1" ht="13.5"/>
    <row r="4436" customFormat="1" ht="13.5"/>
    <row r="4437" customFormat="1" ht="13.5"/>
    <row r="4438" customFormat="1" ht="13.5"/>
    <row r="4439" customFormat="1" ht="13.5"/>
    <row r="4440" customFormat="1" ht="13.5"/>
    <row r="4441" customFormat="1" ht="13.5"/>
    <row r="4442" customFormat="1" ht="13.5"/>
    <row r="4443" customFormat="1" ht="13.5"/>
    <row r="4444" customFormat="1" ht="13.5"/>
    <row r="4445" customFormat="1" ht="13.5"/>
    <row r="4446" customFormat="1" ht="13.5"/>
    <row r="4447" customFormat="1" ht="13.5"/>
    <row r="4448" customFormat="1" ht="13.5"/>
    <row r="4449" customFormat="1" ht="13.5"/>
    <row r="4450" customFormat="1" ht="13.5"/>
    <row r="4451" customFormat="1" ht="13.5"/>
    <row r="4452" customFormat="1" ht="13.5"/>
    <row r="4453" customFormat="1" ht="13.5"/>
    <row r="4454" customFormat="1" ht="13.5"/>
    <row r="4455" customFormat="1" ht="13.5"/>
    <row r="4456" customFormat="1" ht="13.5"/>
    <row r="4457" customFormat="1" ht="13.5"/>
    <row r="4458" customFormat="1" ht="13.5"/>
    <row r="4459" customFormat="1" ht="13.5"/>
    <row r="4460" customFormat="1" ht="13.5"/>
    <row r="4461" customFormat="1" ht="13.5"/>
    <row r="4462" customFormat="1" ht="13.5"/>
    <row r="4463" customFormat="1" ht="13.5"/>
    <row r="4464" customFormat="1" ht="13.5"/>
    <row r="4465" customFormat="1" ht="13.5"/>
    <row r="4466" customFormat="1" ht="13.5"/>
    <row r="4467" customFormat="1" ht="13.5"/>
    <row r="4468" customFormat="1" ht="13.5"/>
    <row r="4469" customFormat="1" ht="13.5"/>
    <row r="4470" customFormat="1" ht="13.5"/>
    <row r="4471" customFormat="1" ht="13.5"/>
    <row r="4472" customFormat="1" ht="13.5"/>
    <row r="4473" customFormat="1" ht="13.5"/>
    <row r="4474" customFormat="1" ht="13.5"/>
    <row r="4475" customFormat="1" ht="13.5"/>
    <row r="4476" customFormat="1" ht="13.5"/>
    <row r="4477" customFormat="1" ht="13.5"/>
    <row r="4478" customFormat="1" ht="13.5"/>
    <row r="4479" customFormat="1" ht="13.5"/>
    <row r="4480" customFormat="1" ht="13.5"/>
    <row r="4481" customFormat="1" ht="13.5"/>
    <row r="4482" customFormat="1" ht="13.5"/>
    <row r="4483" customFormat="1" ht="13.5"/>
    <row r="4484" customFormat="1" ht="13.5"/>
    <row r="4485" customFormat="1" ht="13.5"/>
    <row r="4486" customFormat="1" ht="13.5"/>
    <row r="4487" customFormat="1" ht="13.5"/>
    <row r="4488" customFormat="1" ht="13.5"/>
    <row r="4489" customFormat="1" ht="13.5"/>
    <row r="4490" customFormat="1" ht="13.5"/>
    <row r="4491" customFormat="1" ht="13.5"/>
    <row r="4492" customFormat="1" ht="13.5"/>
    <row r="4493" customFormat="1" ht="13.5"/>
    <row r="4494" customFormat="1" ht="13.5"/>
    <row r="4495" customFormat="1" ht="13.5"/>
    <row r="4496" customFormat="1" ht="13.5"/>
    <row r="4497" customFormat="1" ht="13.5"/>
    <row r="4498" customFormat="1" ht="13.5"/>
    <row r="4499" customFormat="1" ht="13.5"/>
    <row r="4500" customFormat="1" ht="13.5"/>
    <row r="4501" customFormat="1" ht="13.5"/>
    <row r="4502" customFormat="1" ht="13.5"/>
    <row r="4503" customFormat="1" ht="13.5"/>
    <row r="4504" customFormat="1" ht="13.5"/>
    <row r="4505" customFormat="1" ht="13.5"/>
    <row r="4506" customFormat="1" ht="13.5"/>
    <row r="4507" customFormat="1" ht="13.5"/>
    <row r="4508" customFormat="1" ht="13.5"/>
    <row r="4509" customFormat="1" ht="13.5"/>
    <row r="4510" customFormat="1" ht="13.5"/>
    <row r="4511" customFormat="1" ht="13.5"/>
    <row r="4512" customFormat="1" ht="13.5"/>
    <row r="4513" customFormat="1" ht="13.5"/>
    <row r="4514" customFormat="1" ht="13.5"/>
    <row r="4515" customFormat="1" ht="13.5"/>
    <row r="4516" customFormat="1" ht="13.5"/>
    <row r="4517" customFormat="1" ht="13.5"/>
    <row r="4518" customFormat="1" ht="13.5"/>
    <row r="4519" customFormat="1" ht="13.5"/>
    <row r="4520" customFormat="1" ht="13.5"/>
    <row r="4521" customFormat="1" ht="13.5"/>
    <row r="4522" customFormat="1" ht="13.5"/>
    <row r="4523" customFormat="1" ht="13.5"/>
    <row r="4524" customFormat="1" ht="13.5"/>
    <row r="4525" customFormat="1" ht="13.5"/>
    <row r="4526" customFormat="1" ht="13.5"/>
    <row r="4527" customFormat="1" ht="13.5"/>
    <row r="4528" customFormat="1" ht="13.5"/>
    <row r="4529" customFormat="1" ht="13.5"/>
    <row r="4530" customFormat="1" ht="13.5"/>
    <row r="4531" customFormat="1" ht="13.5"/>
    <row r="4532" customFormat="1" ht="13.5"/>
    <row r="4533" customFormat="1" ht="13.5"/>
    <row r="4534" customFormat="1" ht="13.5"/>
    <row r="4535" customFormat="1" ht="13.5"/>
    <row r="4536" customFormat="1" ht="13.5"/>
    <row r="4537" customFormat="1" ht="13.5"/>
    <row r="4538" customFormat="1" ht="13.5"/>
    <row r="4539" customFormat="1" ht="13.5"/>
    <row r="4540" customFormat="1" ht="13.5"/>
    <row r="4541" customFormat="1" ht="13.5"/>
    <row r="4542" customFormat="1" ht="13.5"/>
    <row r="4543" customFormat="1" ht="13.5"/>
    <row r="4544" customFormat="1" ht="13.5"/>
    <row r="4545" customFormat="1" ht="13.5"/>
    <row r="4546" customFormat="1" ht="13.5"/>
    <row r="4547" customFormat="1" ht="13.5"/>
    <row r="4548" customFormat="1" ht="13.5"/>
    <row r="4549" customFormat="1" ht="13.5"/>
    <row r="4550" customFormat="1" ht="13.5"/>
    <row r="4551" customFormat="1" ht="13.5"/>
    <row r="4552" customFormat="1" ht="13.5"/>
    <row r="4553" customFormat="1" ht="13.5"/>
    <row r="4554" customFormat="1" ht="13.5"/>
    <row r="4555" customFormat="1" ht="13.5"/>
    <row r="4556" customFormat="1" ht="13.5"/>
    <row r="4557" customFormat="1" ht="13.5"/>
    <row r="4558" customFormat="1" ht="13.5"/>
    <row r="4559" customFormat="1" ht="13.5"/>
    <row r="4560" customFormat="1" ht="13.5"/>
    <row r="4561" customFormat="1" ht="13.5"/>
    <row r="4562" customFormat="1" ht="13.5"/>
    <row r="4563" customFormat="1" ht="13.5"/>
    <row r="4564" customFormat="1" ht="13.5"/>
    <row r="4565" customFormat="1" ht="13.5"/>
    <row r="4566" customFormat="1" ht="13.5"/>
    <row r="4567" customFormat="1" ht="13.5"/>
    <row r="4568" customFormat="1" ht="13.5"/>
    <row r="4569" customFormat="1" ht="13.5"/>
    <row r="4570" customFormat="1" ht="13.5"/>
    <row r="4571" customFormat="1" ht="13.5"/>
    <row r="4572" customFormat="1" ht="13.5"/>
    <row r="4573" customFormat="1" ht="13.5"/>
    <row r="4574" customFormat="1" ht="13.5"/>
    <row r="4575" customFormat="1" ht="13.5"/>
    <row r="4576" customFormat="1" ht="13.5"/>
    <row r="4577" customFormat="1" ht="13.5"/>
    <row r="4578" customFormat="1" ht="13.5"/>
    <row r="4579" customFormat="1" ht="13.5"/>
    <row r="4580" customFormat="1" ht="13.5"/>
    <row r="4581" customFormat="1" ht="13.5"/>
    <row r="4582" customFormat="1" ht="13.5"/>
    <row r="4583" customFormat="1" ht="13.5"/>
    <row r="4584" customFormat="1" ht="13.5"/>
    <row r="4585" customFormat="1" ht="13.5"/>
    <row r="4586" customFormat="1" ht="13.5"/>
    <row r="4587" customFormat="1" ht="13.5"/>
    <row r="4588" customFormat="1" ht="13.5"/>
    <row r="4589" customFormat="1" ht="13.5"/>
    <row r="4590" customFormat="1" ht="13.5"/>
    <row r="4591" customFormat="1" ht="13.5"/>
    <row r="4592" customFormat="1" ht="13.5"/>
    <row r="4593" customFormat="1" ht="13.5"/>
    <row r="4594" customFormat="1" ht="13.5"/>
    <row r="4595" customFormat="1" ht="13.5"/>
    <row r="4596" customFormat="1" ht="13.5"/>
    <row r="4597" customFormat="1" ht="13.5"/>
    <row r="4598" customFormat="1" ht="13.5"/>
    <row r="4599" customFormat="1" ht="13.5"/>
    <row r="4600" customFormat="1" ht="13.5"/>
    <row r="4601" customFormat="1" ht="13.5"/>
    <row r="4602" customFormat="1" ht="13.5"/>
    <row r="4603" customFormat="1" ht="13.5"/>
    <row r="4604" customFormat="1" ht="13.5"/>
    <row r="4605" customFormat="1" ht="13.5"/>
    <row r="4606" customFormat="1" ht="13.5"/>
    <row r="4607" customFormat="1" ht="13.5"/>
    <row r="4608" customFormat="1" ht="13.5"/>
    <row r="4609" customFormat="1" ht="13.5"/>
    <row r="4610" customFormat="1" ht="13.5"/>
    <row r="4611" customFormat="1" ht="13.5"/>
    <row r="4612" customFormat="1" ht="13.5"/>
    <row r="4613" customFormat="1" ht="13.5"/>
    <row r="4614" customFormat="1" ht="13.5"/>
    <row r="4615" customFormat="1" ht="13.5"/>
    <row r="4616" customFormat="1" ht="13.5"/>
    <row r="4617" customFormat="1" ht="13.5"/>
    <row r="4618" customFormat="1" ht="13.5"/>
    <row r="4619" customFormat="1" ht="13.5"/>
    <row r="4620" customFormat="1" ht="13.5"/>
    <row r="4621" customFormat="1" ht="13.5"/>
    <row r="4622" customFormat="1" ht="13.5"/>
    <row r="4623" customFormat="1" ht="13.5"/>
    <row r="4624" customFormat="1" ht="13.5"/>
    <row r="4625" customFormat="1" ht="13.5"/>
    <row r="4626" customFormat="1" ht="13.5"/>
    <row r="4627" customFormat="1" ht="13.5"/>
    <row r="4628" customFormat="1" ht="13.5"/>
    <row r="4629" customFormat="1" ht="13.5"/>
    <row r="4630" customFormat="1" ht="13.5"/>
    <row r="4631" customFormat="1" ht="13.5"/>
    <row r="4632" customFormat="1" ht="13.5"/>
    <row r="4633" customFormat="1" ht="13.5"/>
    <row r="4634" customFormat="1" ht="13.5"/>
    <row r="4635" customFormat="1" ht="13.5"/>
    <row r="4636" customFormat="1" ht="13.5"/>
    <row r="4637" customFormat="1" ht="13.5"/>
    <row r="4638" customFormat="1" ht="13.5"/>
    <row r="4639" customFormat="1" ht="13.5"/>
    <row r="4640" customFormat="1" ht="13.5"/>
    <row r="4641" customFormat="1" ht="13.5"/>
    <row r="4642" customFormat="1" ht="13.5"/>
    <row r="4643" customFormat="1" ht="13.5"/>
    <row r="4644" customFormat="1" ht="13.5"/>
    <row r="4645" customFormat="1" ht="13.5"/>
    <row r="4646" customFormat="1" ht="13.5"/>
    <row r="4647" customFormat="1" ht="13.5"/>
    <row r="4648" customFormat="1" ht="13.5"/>
    <row r="4649" customFormat="1" ht="13.5"/>
    <row r="4650" customFormat="1" ht="13.5"/>
    <row r="4651" customFormat="1" ht="13.5"/>
    <row r="4652" customFormat="1" ht="13.5"/>
    <row r="4653" customFormat="1" ht="13.5"/>
    <row r="4654" customFormat="1" ht="13.5"/>
    <row r="4655" customFormat="1" ht="13.5"/>
    <row r="4656" customFormat="1" ht="13.5"/>
    <row r="4657" customFormat="1" ht="13.5"/>
    <row r="4658" customFormat="1" ht="13.5"/>
    <row r="4659" customFormat="1" ht="13.5"/>
    <row r="4660" customFormat="1" ht="13.5"/>
    <row r="4661" customFormat="1" ht="13.5"/>
    <row r="4662" customFormat="1" ht="13.5"/>
    <row r="4663" customFormat="1" ht="13.5"/>
    <row r="4664" customFormat="1" ht="13.5"/>
    <row r="4665" customFormat="1" ht="13.5"/>
    <row r="4666" customFormat="1" ht="13.5"/>
    <row r="4667" customFormat="1" ht="13.5"/>
    <row r="4668" customFormat="1" ht="13.5"/>
    <row r="4669" customFormat="1" ht="13.5"/>
    <row r="4670" customFormat="1" ht="13.5"/>
    <row r="4671" customFormat="1" ht="13.5"/>
    <row r="4672" customFormat="1" ht="13.5"/>
    <row r="4673" customFormat="1" ht="13.5"/>
    <row r="4674" customFormat="1" ht="13.5"/>
    <row r="4675" customFormat="1" ht="13.5"/>
    <row r="4676" customFormat="1" ht="13.5"/>
    <row r="4677" customFormat="1" ht="13.5"/>
    <row r="4678" customFormat="1" ht="13.5"/>
    <row r="4679" customFormat="1" ht="13.5"/>
    <row r="4680" customFormat="1" ht="13.5"/>
    <row r="4681" customFormat="1" ht="13.5"/>
    <row r="4682" customFormat="1" ht="13.5"/>
    <row r="4683" customFormat="1" ht="13.5"/>
    <row r="4684" customFormat="1" ht="13.5"/>
    <row r="4685" customFormat="1" ht="13.5"/>
    <row r="4686" customFormat="1" ht="13.5"/>
    <row r="4687" customFormat="1" ht="13.5"/>
    <row r="4688" customFormat="1" ht="13.5"/>
    <row r="4689" customFormat="1" ht="13.5"/>
    <row r="4690" customFormat="1" ht="13.5"/>
    <row r="4691" customFormat="1" ht="13.5"/>
    <row r="4692" customFormat="1" ht="13.5"/>
    <row r="4693" customFormat="1" ht="13.5"/>
    <row r="4694" customFormat="1" ht="13.5"/>
    <row r="4695" customFormat="1" ht="13.5"/>
    <row r="4696" customFormat="1" ht="13.5"/>
    <row r="4697" customFormat="1" ht="13.5"/>
    <row r="4698" customFormat="1" ht="13.5"/>
    <row r="4699" customFormat="1" ht="13.5"/>
    <row r="4700" customFormat="1" ht="13.5"/>
    <row r="4701" customFormat="1" ht="13.5"/>
    <row r="4702" customFormat="1" ht="13.5"/>
    <row r="4703" customFormat="1" ht="13.5"/>
    <row r="4704" customFormat="1" ht="13.5"/>
    <row r="4705" customFormat="1" ht="13.5"/>
    <row r="4706" customFormat="1" ht="13.5"/>
    <row r="4707" customFormat="1" ht="13.5"/>
    <row r="4708" customFormat="1" ht="13.5"/>
    <row r="4709" customFormat="1" ht="13.5"/>
    <row r="4710" customFormat="1" ht="13.5"/>
    <row r="4711" customFormat="1" ht="13.5"/>
    <row r="4712" customFormat="1" ht="13.5"/>
    <row r="4713" customFormat="1" ht="13.5"/>
    <row r="4714" customFormat="1" ht="13.5"/>
    <row r="4715" customFormat="1" ht="13.5"/>
    <row r="4716" customFormat="1" ht="13.5"/>
    <row r="4717" customFormat="1" ht="13.5"/>
    <row r="4718" customFormat="1" ht="13.5"/>
    <row r="4719" customFormat="1" ht="13.5"/>
    <row r="4720" customFormat="1" ht="13.5"/>
    <row r="4721" customFormat="1" ht="13.5"/>
    <row r="4722" customFormat="1" ht="13.5"/>
    <row r="4723" customFormat="1" ht="13.5"/>
    <row r="4724" customFormat="1" ht="13.5"/>
    <row r="4725" customFormat="1" ht="13.5"/>
    <row r="4726" customFormat="1" ht="13.5"/>
    <row r="4727" customFormat="1" ht="13.5"/>
    <row r="4728" customFormat="1" ht="13.5"/>
    <row r="4729" customFormat="1" ht="13.5"/>
    <row r="4730" customFormat="1" ht="13.5"/>
    <row r="4731" customFormat="1" ht="13.5"/>
    <row r="4732" customFormat="1" ht="13.5"/>
    <row r="4733" customFormat="1" ht="13.5"/>
    <row r="4734" customFormat="1" ht="13.5"/>
    <row r="4735" customFormat="1" ht="13.5"/>
    <row r="4736" customFormat="1" ht="13.5"/>
    <row r="4737" customFormat="1" ht="13.5"/>
    <row r="4738" customFormat="1" ht="13.5"/>
    <row r="4739" customFormat="1" ht="13.5"/>
    <row r="4740" customFormat="1" ht="13.5"/>
    <row r="4741" customFormat="1" ht="13.5"/>
    <row r="4742" customFormat="1" ht="13.5"/>
    <row r="4743" customFormat="1" ht="13.5"/>
    <row r="4744" customFormat="1" ht="13.5"/>
    <row r="4745" customFormat="1" ht="13.5"/>
    <row r="4746" customFormat="1" ht="13.5"/>
    <row r="4747" customFormat="1" ht="13.5"/>
    <row r="4748" customFormat="1" ht="13.5"/>
    <row r="4749" customFormat="1" ht="13.5"/>
    <row r="4750" customFormat="1" ht="13.5"/>
    <row r="4751" customFormat="1" ht="13.5"/>
    <row r="4752" customFormat="1" ht="13.5"/>
    <row r="4753" customFormat="1" ht="13.5"/>
    <row r="4754" customFormat="1" ht="13.5"/>
    <row r="4755" customFormat="1" ht="13.5"/>
    <row r="4756" customFormat="1" ht="13.5"/>
    <row r="4757" customFormat="1" ht="13.5"/>
    <row r="4758" customFormat="1" ht="13.5"/>
    <row r="4759" customFormat="1" ht="13.5"/>
    <row r="4760" customFormat="1" ht="13.5"/>
    <row r="4761" customFormat="1" ht="13.5"/>
    <row r="4762" customFormat="1" ht="13.5"/>
    <row r="4763" customFormat="1" ht="13.5"/>
    <row r="4764" customFormat="1" ht="13.5"/>
    <row r="4765" customFormat="1" ht="13.5"/>
    <row r="4766" customFormat="1" ht="13.5"/>
    <row r="4767" customFormat="1" ht="13.5"/>
    <row r="4768" customFormat="1" ht="13.5"/>
    <row r="4769" customFormat="1" ht="13.5"/>
    <row r="4770" customFormat="1" ht="13.5"/>
    <row r="4771" customFormat="1" ht="13.5"/>
    <row r="4772" customFormat="1" ht="13.5"/>
    <row r="4773" customFormat="1" ht="13.5"/>
    <row r="4774" customFormat="1" ht="13.5"/>
    <row r="4775" customFormat="1" ht="13.5"/>
    <row r="4776" customFormat="1" ht="13.5"/>
    <row r="4777" customFormat="1" ht="13.5"/>
    <row r="4778" customFormat="1" ht="13.5"/>
    <row r="4779" customFormat="1" ht="13.5"/>
    <row r="4780" customFormat="1" ht="13.5"/>
    <row r="4781" customFormat="1" ht="13.5"/>
    <row r="4782" customFormat="1" ht="13.5"/>
    <row r="4783" customFormat="1" ht="13.5"/>
    <row r="4784" customFormat="1" ht="13.5"/>
    <row r="4785" customFormat="1" ht="13.5"/>
    <row r="4786" customFormat="1" ht="13.5"/>
    <row r="4787" customFormat="1" ht="13.5"/>
    <row r="4788" customFormat="1" ht="13.5"/>
    <row r="4789" customFormat="1" ht="13.5"/>
    <row r="4790" customFormat="1" ht="13.5"/>
    <row r="4791" customFormat="1" ht="13.5"/>
    <row r="4792" customFormat="1" ht="13.5"/>
    <row r="4793" customFormat="1" ht="13.5"/>
    <row r="4794" customFormat="1" ht="13.5"/>
    <row r="4795" customFormat="1" ht="13.5"/>
    <row r="4796" customFormat="1" ht="13.5"/>
    <row r="4797" customFormat="1" ht="13.5"/>
    <row r="4798" customFormat="1" ht="13.5"/>
    <row r="4799" customFormat="1" ht="13.5"/>
    <row r="4800" customFormat="1" ht="13.5"/>
    <row r="4801" customFormat="1" ht="13.5"/>
    <row r="4802" customFormat="1" ht="13.5"/>
    <row r="4803" customFormat="1" ht="13.5"/>
    <row r="4804" customFormat="1" ht="13.5"/>
    <row r="4805" customFormat="1" ht="13.5"/>
    <row r="4806" customFormat="1" ht="13.5"/>
    <row r="4807" customFormat="1" ht="13.5"/>
    <row r="4808" customFormat="1" ht="13.5"/>
    <row r="4809" customFormat="1" ht="13.5"/>
    <row r="4810" customFormat="1" ht="13.5"/>
    <row r="4811" customFormat="1" ht="13.5"/>
    <row r="4812" customFormat="1" ht="13.5"/>
    <row r="4813" customFormat="1" ht="13.5"/>
    <row r="4814" customFormat="1" ht="13.5"/>
    <row r="4815" customFormat="1" ht="13.5"/>
    <row r="4816" customFormat="1" ht="13.5"/>
    <row r="4817" customFormat="1" ht="13.5"/>
    <row r="4818" customFormat="1" ht="13.5"/>
    <row r="4819" customFormat="1" ht="13.5"/>
    <row r="4820" customFormat="1" ht="13.5"/>
    <row r="4821" customFormat="1" ht="13.5"/>
    <row r="4822" customFormat="1" ht="13.5"/>
    <row r="4823" customFormat="1" ht="13.5"/>
    <row r="4824" customFormat="1" ht="13.5"/>
    <row r="4825" customFormat="1" ht="13.5"/>
    <row r="4826" customFormat="1" ht="13.5"/>
    <row r="4827" customFormat="1" ht="13.5"/>
    <row r="4828" customFormat="1" ht="13.5"/>
    <row r="4829" customFormat="1" ht="13.5"/>
    <row r="4830" customFormat="1" ht="13.5"/>
    <row r="4831" customFormat="1" ht="13.5"/>
    <row r="4832" customFormat="1" ht="13.5"/>
    <row r="4833" customFormat="1" ht="13.5"/>
    <row r="4834" customFormat="1" ht="13.5"/>
    <row r="4835" customFormat="1" ht="13.5"/>
    <row r="4836" customFormat="1" ht="13.5"/>
    <row r="4837" customFormat="1" ht="13.5"/>
    <row r="4838" customFormat="1" ht="13.5"/>
    <row r="4839" customFormat="1" ht="13.5"/>
    <row r="4840" customFormat="1" ht="13.5"/>
    <row r="4841" customFormat="1" ht="13.5"/>
    <row r="4842" customFormat="1" ht="13.5"/>
    <row r="4843" customFormat="1" ht="13.5"/>
    <row r="4844" customFormat="1" ht="13.5"/>
    <row r="4845" customFormat="1" ht="13.5"/>
    <row r="4846" customFormat="1" ht="13.5"/>
    <row r="4847" customFormat="1" ht="13.5"/>
    <row r="4848" customFormat="1" ht="13.5"/>
    <row r="4849" customFormat="1" ht="13.5"/>
    <row r="4850" customFormat="1" ht="13.5"/>
    <row r="4851" customFormat="1" ht="13.5"/>
    <row r="4852" customFormat="1" ht="13.5"/>
    <row r="4853" customFormat="1" ht="13.5"/>
    <row r="4854" customFormat="1" ht="13.5"/>
    <row r="4855" customFormat="1" ht="13.5"/>
    <row r="4856" customFormat="1" ht="13.5"/>
    <row r="4857" customFormat="1" ht="13.5"/>
    <row r="4858" customFormat="1" ht="13.5"/>
    <row r="4859" customFormat="1" ht="13.5"/>
    <row r="4860" customFormat="1" ht="13.5"/>
    <row r="4861" customFormat="1" ht="13.5"/>
    <row r="4862" customFormat="1" ht="13.5"/>
    <row r="4863" customFormat="1" ht="13.5"/>
    <row r="4864" customFormat="1" ht="13.5"/>
    <row r="4865" customFormat="1" ht="13.5"/>
    <row r="4866" customFormat="1" ht="13.5"/>
    <row r="4867" customFormat="1" ht="13.5"/>
    <row r="4868" customFormat="1" ht="13.5"/>
    <row r="4869" customFormat="1" ht="13.5"/>
    <row r="4870" customFormat="1" ht="13.5"/>
    <row r="4871" customFormat="1" ht="13.5"/>
    <row r="4872" customFormat="1" ht="13.5"/>
    <row r="4873" customFormat="1" ht="13.5"/>
    <row r="4874" customFormat="1" ht="13.5"/>
    <row r="4875" customFormat="1" ht="13.5"/>
    <row r="4876" customFormat="1" ht="13.5"/>
    <row r="4877" customFormat="1" ht="13.5"/>
    <row r="4878" customFormat="1" ht="13.5"/>
    <row r="4879" customFormat="1" ht="13.5"/>
    <row r="4880" customFormat="1" ht="13.5"/>
    <row r="4881" customFormat="1" ht="13.5"/>
    <row r="4882" customFormat="1" ht="13.5"/>
    <row r="4883" customFormat="1" ht="13.5"/>
    <row r="4884" customFormat="1" ht="13.5"/>
    <row r="4885" customFormat="1" ht="13.5"/>
    <row r="4886" customFormat="1" ht="13.5"/>
    <row r="4887" customFormat="1" ht="13.5"/>
    <row r="4888" customFormat="1" ht="13.5"/>
    <row r="4889" customFormat="1" ht="13.5"/>
    <row r="4890" customFormat="1" ht="13.5"/>
    <row r="4891" customFormat="1" ht="13.5"/>
    <row r="4892" customFormat="1" ht="13.5"/>
    <row r="4893" customFormat="1" ht="13.5"/>
    <row r="4894" customFormat="1" ht="13.5"/>
    <row r="4895" customFormat="1" ht="13.5"/>
    <row r="4896" customFormat="1" ht="13.5"/>
    <row r="4897" customFormat="1" ht="13.5"/>
    <row r="4898" customFormat="1" ht="13.5"/>
    <row r="4899" customFormat="1" ht="13.5"/>
    <row r="4900" customFormat="1" ht="13.5"/>
    <row r="4901" customFormat="1" ht="13.5"/>
    <row r="4902" customFormat="1" ht="13.5"/>
    <row r="4903" customFormat="1" ht="13.5"/>
    <row r="4904" customFormat="1" ht="13.5"/>
    <row r="4905" customFormat="1" ht="13.5"/>
    <row r="4906" customFormat="1" ht="13.5"/>
    <row r="4907" customFormat="1" ht="13.5"/>
    <row r="4908" customFormat="1" ht="13.5"/>
    <row r="4909" customFormat="1" ht="13.5"/>
    <row r="4910" customFormat="1" ht="13.5"/>
    <row r="4911" customFormat="1" ht="13.5"/>
    <row r="4912" customFormat="1" ht="13.5"/>
    <row r="4913" customFormat="1" ht="13.5"/>
    <row r="4914" customFormat="1" ht="13.5"/>
    <row r="4915" customFormat="1" ht="13.5"/>
    <row r="4916" customFormat="1" ht="13.5"/>
    <row r="4917" customFormat="1" ht="13.5"/>
    <row r="4918" customFormat="1" ht="13.5"/>
    <row r="4919" customFormat="1" ht="13.5"/>
    <row r="4920" customFormat="1" ht="13.5"/>
    <row r="4921" customFormat="1" ht="13.5"/>
    <row r="4922" customFormat="1" ht="13.5"/>
    <row r="4923" customFormat="1" ht="13.5"/>
    <row r="4924" customFormat="1" ht="13.5"/>
    <row r="4925" customFormat="1" ht="13.5"/>
    <row r="4926" customFormat="1" ht="13.5"/>
    <row r="4927" customFormat="1" ht="13.5"/>
    <row r="4928" customFormat="1" ht="13.5"/>
    <row r="4929" customFormat="1" ht="13.5"/>
    <row r="4930" customFormat="1" ht="13.5"/>
    <row r="4931" customFormat="1" ht="13.5"/>
    <row r="4932" customFormat="1" ht="13.5"/>
    <row r="4933" customFormat="1" ht="13.5"/>
    <row r="4934" customFormat="1" ht="13.5"/>
    <row r="4935" customFormat="1" ht="13.5"/>
    <row r="4936" customFormat="1" ht="13.5"/>
    <row r="4937" customFormat="1" ht="13.5"/>
    <row r="4938" customFormat="1" ht="13.5"/>
    <row r="4939" customFormat="1" ht="13.5"/>
    <row r="4940" customFormat="1" ht="13.5"/>
    <row r="4941" customFormat="1" ht="13.5"/>
    <row r="4942" customFormat="1" ht="13.5"/>
    <row r="4943" customFormat="1" ht="13.5"/>
    <row r="4944" customFormat="1" ht="13.5"/>
    <row r="4945" customFormat="1" ht="13.5"/>
    <row r="4946" customFormat="1" ht="13.5"/>
    <row r="4947" customFormat="1" ht="13.5"/>
    <row r="4948" customFormat="1" ht="13.5"/>
    <row r="4949" customFormat="1" ht="13.5"/>
    <row r="4950" customFormat="1" ht="13.5"/>
    <row r="4951" customFormat="1" ht="13.5"/>
    <row r="4952" customFormat="1" ht="13.5"/>
    <row r="4953" customFormat="1" ht="13.5"/>
    <row r="4954" customFormat="1" ht="13.5"/>
    <row r="4955" customFormat="1" ht="13.5"/>
    <row r="4956" customFormat="1" ht="13.5"/>
    <row r="4957" customFormat="1" ht="13.5"/>
    <row r="4958" customFormat="1" ht="13.5"/>
    <row r="4959" customFormat="1" ht="13.5"/>
    <row r="4960" customFormat="1" ht="13.5"/>
    <row r="4961" customFormat="1" ht="13.5"/>
    <row r="4962" customFormat="1" ht="13.5"/>
    <row r="4963" customFormat="1" ht="13.5"/>
    <row r="4964" customFormat="1" ht="13.5"/>
    <row r="4965" customFormat="1" ht="13.5"/>
    <row r="4966" customFormat="1" ht="13.5"/>
    <row r="4967" customFormat="1" ht="13.5"/>
    <row r="4968" customFormat="1" ht="13.5"/>
    <row r="4969" customFormat="1" ht="13.5"/>
    <row r="4970" customFormat="1" ht="13.5"/>
    <row r="4971" customFormat="1" ht="13.5"/>
    <row r="4972" customFormat="1" ht="13.5"/>
    <row r="4973" customFormat="1" ht="13.5"/>
    <row r="4974" customFormat="1" ht="13.5"/>
    <row r="4975" customFormat="1" ht="13.5"/>
    <row r="4976" customFormat="1" ht="13.5"/>
    <row r="4977" customFormat="1" ht="13.5"/>
    <row r="4978" customFormat="1" ht="13.5"/>
    <row r="4979" customFormat="1" ht="13.5"/>
    <row r="4980" customFormat="1" ht="13.5"/>
    <row r="4981" customFormat="1" ht="13.5"/>
    <row r="4982" customFormat="1" ht="13.5"/>
    <row r="4983" customFormat="1" ht="13.5"/>
    <row r="4984" customFormat="1" ht="13.5"/>
    <row r="4985" customFormat="1" ht="13.5"/>
    <row r="4986" customFormat="1" ht="13.5"/>
    <row r="4987" customFormat="1" ht="13.5"/>
    <row r="4988" customFormat="1" ht="13.5"/>
    <row r="4989" customFormat="1" ht="13.5"/>
    <row r="4990" customFormat="1" ht="13.5"/>
    <row r="4991" customFormat="1" ht="13.5"/>
    <row r="4992" customFormat="1" ht="13.5"/>
    <row r="4993" customFormat="1" ht="13.5"/>
    <row r="4994" customFormat="1" ht="13.5"/>
    <row r="4995" customFormat="1" ht="13.5"/>
    <row r="4996" customFormat="1" ht="13.5"/>
    <row r="4997" customFormat="1" ht="13.5"/>
    <row r="4998" customFormat="1" ht="13.5"/>
    <row r="4999" customFormat="1" ht="13.5"/>
    <row r="5000" customFormat="1" ht="13.5"/>
    <row r="5001" customFormat="1" ht="13.5"/>
    <row r="5002" customFormat="1" ht="13.5"/>
    <row r="5003" customFormat="1" ht="13.5"/>
    <row r="5004" customFormat="1" ht="13.5"/>
    <row r="5005" customFormat="1" ht="13.5"/>
    <row r="5006" customFormat="1" ht="13.5"/>
    <row r="5007" customFormat="1" ht="13.5"/>
    <row r="5008" customFormat="1" ht="13.5"/>
    <row r="5009" customFormat="1" ht="13.5"/>
    <row r="5010" customFormat="1" ht="13.5"/>
    <row r="5011" customFormat="1" ht="13.5"/>
    <row r="5012" customFormat="1" ht="13.5"/>
    <row r="5013" customFormat="1" ht="13.5"/>
    <row r="5014" customFormat="1" ht="13.5"/>
    <row r="5015" customFormat="1" ht="13.5"/>
    <row r="5016" customFormat="1" ht="13.5"/>
    <row r="5017" customFormat="1" ht="13.5"/>
    <row r="5018" customFormat="1" ht="13.5"/>
    <row r="5019" customFormat="1" ht="13.5"/>
    <row r="5020" customFormat="1" ht="13.5"/>
    <row r="5021" customFormat="1" ht="13.5"/>
    <row r="5022" customFormat="1" ht="13.5"/>
    <row r="5023" customFormat="1" ht="13.5"/>
    <row r="5024" customFormat="1" ht="13.5"/>
    <row r="5025" customFormat="1" ht="13.5"/>
    <row r="5026" customFormat="1" ht="13.5"/>
    <row r="5027" customFormat="1" ht="13.5"/>
    <row r="5028" customFormat="1" ht="13.5"/>
    <row r="5029" customFormat="1" ht="13.5"/>
    <row r="5030" customFormat="1" ht="13.5"/>
    <row r="5031" customFormat="1" ht="13.5"/>
    <row r="5032" customFormat="1" ht="13.5"/>
    <row r="5033" customFormat="1" ht="13.5"/>
    <row r="5034" customFormat="1" ht="13.5"/>
    <row r="5035" customFormat="1" ht="13.5"/>
    <row r="5036" customFormat="1" ht="13.5"/>
    <row r="5037" customFormat="1" ht="13.5"/>
    <row r="5038" customFormat="1" ht="13.5"/>
    <row r="5039" customFormat="1" ht="13.5"/>
    <row r="5040" customFormat="1" ht="13.5"/>
    <row r="5041" customFormat="1" ht="13.5"/>
    <row r="5042" customFormat="1" ht="13.5"/>
    <row r="5043" customFormat="1" ht="13.5"/>
    <row r="5044" customFormat="1" ht="13.5"/>
    <row r="5045" customFormat="1" ht="13.5"/>
    <row r="5046" customFormat="1" ht="13.5"/>
    <row r="5047" customFormat="1" ht="13.5"/>
    <row r="5048" customFormat="1" ht="13.5"/>
    <row r="5049" customFormat="1" ht="13.5"/>
    <row r="5050" customFormat="1" ht="13.5"/>
    <row r="5051" customFormat="1" ht="13.5"/>
    <row r="5052" customFormat="1" ht="13.5"/>
    <row r="5053" customFormat="1" ht="13.5"/>
    <row r="5054" customFormat="1" ht="13.5"/>
    <row r="5055" customFormat="1" ht="13.5"/>
    <row r="5056" customFormat="1" ht="13.5"/>
    <row r="5057" customFormat="1" ht="13.5"/>
    <row r="5058" customFormat="1" ht="13.5"/>
    <row r="5059" customFormat="1" ht="13.5"/>
    <row r="5060" customFormat="1" ht="13.5"/>
    <row r="5061" customFormat="1" ht="13.5"/>
    <row r="5062" customFormat="1" ht="13.5"/>
    <row r="5063" customFormat="1" ht="13.5"/>
    <row r="5064" customFormat="1" ht="13.5"/>
    <row r="5065" customFormat="1" ht="13.5"/>
    <row r="5066" customFormat="1" ht="13.5"/>
    <row r="5067" customFormat="1" ht="13.5"/>
    <row r="5068" customFormat="1" ht="13.5"/>
    <row r="5069" customFormat="1" ht="13.5"/>
    <row r="5070" customFormat="1" ht="13.5"/>
    <row r="5071" customFormat="1" ht="13.5"/>
    <row r="5072" customFormat="1" ht="13.5"/>
    <row r="5073" customFormat="1" ht="13.5"/>
    <row r="5074" customFormat="1" ht="13.5"/>
    <row r="5075" customFormat="1" ht="13.5"/>
    <row r="5076" customFormat="1" ht="13.5"/>
    <row r="5077" customFormat="1" ht="13.5"/>
    <row r="5078" customFormat="1" ht="13.5"/>
    <row r="5079" customFormat="1" ht="13.5"/>
    <row r="5080" customFormat="1" ht="13.5"/>
    <row r="5081" customFormat="1" ht="13.5"/>
    <row r="5082" customFormat="1" ht="13.5"/>
    <row r="5083" customFormat="1" ht="13.5"/>
    <row r="5084" customFormat="1" ht="13.5"/>
    <row r="5085" customFormat="1" ht="13.5"/>
    <row r="5086" customFormat="1" ht="13.5"/>
    <row r="5087" customFormat="1" ht="13.5"/>
    <row r="5088" customFormat="1" ht="13.5"/>
    <row r="5089" customFormat="1" ht="13.5"/>
    <row r="5090" customFormat="1" ht="13.5"/>
    <row r="5091" customFormat="1" ht="13.5"/>
    <row r="5092" customFormat="1" ht="13.5"/>
    <row r="5093" customFormat="1" ht="13.5"/>
    <row r="5094" customFormat="1" ht="13.5"/>
    <row r="5095" customFormat="1" ht="13.5"/>
    <row r="5096" customFormat="1" ht="13.5"/>
    <row r="5097" customFormat="1" ht="13.5"/>
    <row r="5098" customFormat="1" ht="13.5"/>
    <row r="5099" customFormat="1" ht="13.5"/>
    <row r="5100" customFormat="1" ht="13.5"/>
    <row r="5101" customFormat="1" ht="13.5"/>
    <row r="5102" customFormat="1" ht="13.5"/>
    <row r="5103" customFormat="1" ht="13.5"/>
    <row r="5104" customFormat="1" ht="13.5"/>
    <row r="5105" customFormat="1" ht="13.5"/>
    <row r="5106" customFormat="1" ht="13.5"/>
    <row r="5107" customFormat="1" ht="13.5"/>
    <row r="5108" customFormat="1" ht="13.5"/>
    <row r="5109" customFormat="1" ht="13.5"/>
    <row r="5110" customFormat="1" ht="13.5"/>
    <row r="5111" customFormat="1" ht="13.5"/>
    <row r="5112" customFormat="1" ht="13.5"/>
    <row r="5113" customFormat="1" ht="13.5"/>
    <row r="5114" customFormat="1" ht="13.5"/>
    <row r="5115" customFormat="1" ht="13.5"/>
    <row r="5116" customFormat="1" ht="13.5"/>
    <row r="5117" customFormat="1" ht="13.5"/>
    <row r="5118" customFormat="1" ht="13.5"/>
    <row r="5119" customFormat="1" ht="13.5"/>
    <row r="5120" customFormat="1" ht="13.5"/>
    <row r="5121" customFormat="1" ht="13.5"/>
    <row r="5122" customFormat="1" ht="13.5"/>
    <row r="5123" customFormat="1" ht="13.5"/>
    <row r="5124" customFormat="1" ht="13.5"/>
    <row r="5125" customFormat="1" ht="13.5"/>
    <row r="5126" customFormat="1" ht="13.5"/>
    <row r="5127" customFormat="1" ht="13.5"/>
    <row r="5128" customFormat="1" ht="13.5"/>
    <row r="5129" customFormat="1" ht="13.5"/>
    <row r="5130" customFormat="1" ht="13.5"/>
    <row r="5131" customFormat="1" ht="13.5"/>
    <row r="5132" customFormat="1" ht="13.5"/>
    <row r="5133" customFormat="1" ht="13.5"/>
    <row r="5134" customFormat="1" ht="13.5"/>
    <row r="5135" customFormat="1" ht="13.5"/>
    <row r="5136" customFormat="1" ht="13.5"/>
    <row r="5137" customFormat="1" ht="13.5"/>
    <row r="5138" customFormat="1" ht="13.5"/>
    <row r="5139" customFormat="1" ht="13.5"/>
    <row r="5140" customFormat="1" ht="13.5"/>
    <row r="5141" customFormat="1" ht="13.5"/>
    <row r="5142" customFormat="1" ht="13.5"/>
    <row r="5143" customFormat="1" ht="13.5"/>
    <row r="5144" customFormat="1" ht="13.5"/>
    <row r="5145" customFormat="1" ht="13.5"/>
    <row r="5146" customFormat="1" ht="13.5"/>
    <row r="5147" customFormat="1" ht="13.5"/>
    <row r="5148" customFormat="1" ht="13.5"/>
    <row r="5149" customFormat="1" ht="13.5"/>
    <row r="5150" customFormat="1" ht="13.5"/>
    <row r="5151" customFormat="1" ht="13.5"/>
    <row r="5152" customFormat="1" ht="13.5"/>
    <row r="5153" customFormat="1" ht="13.5"/>
    <row r="5154" customFormat="1" ht="13.5"/>
    <row r="5155" customFormat="1" ht="13.5"/>
    <row r="5156" customFormat="1" ht="13.5"/>
    <row r="5157" customFormat="1" ht="13.5"/>
    <row r="5158" customFormat="1" ht="13.5"/>
    <row r="5159" customFormat="1" ht="13.5"/>
    <row r="5160" customFormat="1" ht="13.5"/>
    <row r="5161" customFormat="1" ht="13.5"/>
    <row r="5162" customFormat="1" ht="13.5"/>
    <row r="5163" customFormat="1" ht="13.5"/>
    <row r="5164" customFormat="1" ht="13.5"/>
    <row r="5165" customFormat="1" ht="13.5"/>
    <row r="5166" customFormat="1" ht="13.5"/>
    <row r="5167" customFormat="1" ht="13.5"/>
    <row r="5168" customFormat="1" ht="13.5"/>
    <row r="5169" customFormat="1" ht="13.5"/>
    <row r="5170" customFormat="1" ht="13.5"/>
    <row r="5171" customFormat="1" ht="13.5"/>
    <row r="5172" customFormat="1" ht="13.5"/>
    <row r="5173" customFormat="1" ht="13.5"/>
    <row r="5174" customFormat="1" ht="13.5"/>
    <row r="5175" customFormat="1" ht="13.5"/>
    <row r="5176" customFormat="1" ht="13.5"/>
    <row r="5177" customFormat="1" ht="13.5"/>
    <row r="5178" customFormat="1" ht="13.5"/>
    <row r="5179" customFormat="1" ht="13.5"/>
    <row r="5180" customFormat="1" ht="13.5"/>
    <row r="5181" customFormat="1" ht="13.5"/>
    <row r="5182" customFormat="1" ht="13.5"/>
    <row r="5183" customFormat="1" ht="13.5"/>
    <row r="5184" customFormat="1" ht="13.5"/>
    <row r="5185" customFormat="1" ht="13.5"/>
    <row r="5186" customFormat="1" ht="13.5"/>
    <row r="5187" customFormat="1" ht="13.5"/>
    <row r="5188" customFormat="1" ht="13.5"/>
    <row r="5189" customFormat="1" ht="13.5"/>
    <row r="5190" customFormat="1" ht="13.5"/>
    <row r="5191" customFormat="1" ht="13.5"/>
    <row r="5192" customFormat="1" ht="13.5"/>
    <row r="5193" customFormat="1" ht="13.5"/>
    <row r="5194" customFormat="1" ht="13.5"/>
    <row r="5195" customFormat="1" ht="13.5"/>
    <row r="5196" customFormat="1" ht="13.5"/>
    <row r="5197" customFormat="1" ht="13.5"/>
    <row r="5198" customFormat="1" ht="13.5"/>
    <row r="5199" customFormat="1" ht="13.5"/>
    <row r="5200" customFormat="1" ht="13.5"/>
    <row r="5201" customFormat="1" ht="13.5"/>
    <row r="5202" customFormat="1" ht="13.5"/>
    <row r="5203" customFormat="1" ht="13.5"/>
    <row r="5204" customFormat="1" ht="13.5"/>
    <row r="5205" customFormat="1" ht="13.5"/>
    <row r="5206" customFormat="1" ht="13.5"/>
    <row r="5207" customFormat="1" ht="13.5"/>
    <row r="5208" customFormat="1" ht="13.5"/>
    <row r="5209" customFormat="1" ht="13.5"/>
    <row r="5210" customFormat="1" ht="13.5"/>
    <row r="5211" customFormat="1" ht="13.5"/>
    <row r="5212" customFormat="1" ht="13.5"/>
    <row r="5213" customFormat="1" ht="13.5"/>
    <row r="5214" customFormat="1" ht="13.5"/>
    <row r="5215" customFormat="1" ht="13.5"/>
    <row r="5216" customFormat="1" ht="13.5"/>
    <row r="5217" customFormat="1" ht="13.5"/>
    <row r="5218" customFormat="1" ht="13.5"/>
    <row r="5219" customFormat="1" ht="13.5"/>
    <row r="5220" customFormat="1" ht="13.5"/>
    <row r="5221" customFormat="1" ht="13.5"/>
    <row r="5222" customFormat="1" ht="13.5"/>
    <row r="5223" customFormat="1" ht="13.5"/>
    <row r="5224" customFormat="1" ht="13.5"/>
    <row r="5225" customFormat="1" ht="13.5"/>
    <row r="5226" customFormat="1" ht="13.5"/>
    <row r="5227" customFormat="1" ht="13.5"/>
    <row r="5228" customFormat="1" ht="13.5"/>
    <row r="5229" customFormat="1" ht="13.5"/>
    <row r="5230" customFormat="1" ht="13.5"/>
    <row r="5231" customFormat="1" ht="13.5"/>
    <row r="5232" customFormat="1" ht="13.5"/>
    <row r="5233" customFormat="1" ht="13.5"/>
    <row r="5234" customFormat="1" ht="13.5"/>
    <row r="5235" customFormat="1" ht="13.5"/>
    <row r="5236" customFormat="1" ht="13.5"/>
    <row r="5237" customFormat="1" ht="13.5"/>
    <row r="5238" customFormat="1" ht="13.5"/>
    <row r="5239" customFormat="1" ht="13.5"/>
    <row r="5240" customFormat="1" ht="13.5"/>
    <row r="5241" customFormat="1" ht="13.5"/>
    <row r="5242" customFormat="1" ht="13.5"/>
    <row r="5243" customFormat="1" ht="13.5"/>
    <row r="5244" customFormat="1" ht="13.5"/>
    <row r="5245" customFormat="1" ht="13.5"/>
    <row r="5246" customFormat="1" ht="13.5"/>
    <row r="5247" customFormat="1" ht="13.5"/>
    <row r="5248" customFormat="1" ht="13.5"/>
    <row r="5249" customFormat="1" ht="13.5"/>
    <row r="5250" customFormat="1" ht="13.5"/>
    <row r="5251" customFormat="1" ht="13.5"/>
    <row r="5252" customFormat="1" ht="13.5"/>
    <row r="5253" customFormat="1" ht="13.5"/>
    <row r="5254" customFormat="1" ht="13.5"/>
    <row r="5255" customFormat="1" ht="13.5"/>
    <row r="5256" customFormat="1" ht="13.5"/>
    <row r="5257" customFormat="1" ht="13.5"/>
    <row r="5258" customFormat="1" ht="13.5"/>
    <row r="5259" customFormat="1" ht="13.5"/>
    <row r="5260" customFormat="1" ht="13.5"/>
    <row r="5261" customFormat="1" ht="13.5"/>
    <row r="5262" customFormat="1" ht="13.5"/>
    <row r="5263" customFormat="1" ht="13.5"/>
    <row r="5264" customFormat="1" ht="13.5"/>
    <row r="5265" customFormat="1" ht="13.5"/>
    <row r="5266" customFormat="1" ht="13.5"/>
    <row r="5267" customFormat="1" ht="13.5"/>
    <row r="5268" customFormat="1" ht="13.5"/>
    <row r="5269" customFormat="1" ht="13.5"/>
    <row r="5270" customFormat="1" ht="13.5"/>
    <row r="5271" customFormat="1" ht="13.5"/>
    <row r="5272" customFormat="1" ht="13.5"/>
    <row r="5273" customFormat="1" ht="13.5"/>
    <row r="5274" customFormat="1" ht="13.5"/>
    <row r="5275" customFormat="1" ht="13.5"/>
    <row r="5276" customFormat="1" ht="13.5"/>
    <row r="5277" customFormat="1" ht="13.5"/>
    <row r="5278" customFormat="1" ht="13.5"/>
    <row r="5279" customFormat="1" ht="13.5"/>
    <row r="5280" customFormat="1" ht="13.5"/>
    <row r="5281" customFormat="1" ht="13.5"/>
    <row r="5282" customFormat="1" ht="13.5"/>
    <row r="5283" customFormat="1" ht="13.5"/>
    <row r="5284" customFormat="1" ht="13.5"/>
    <row r="5285" customFormat="1" ht="13.5"/>
    <row r="5286" customFormat="1" ht="13.5"/>
    <row r="5287" customFormat="1" ht="13.5"/>
    <row r="5288" customFormat="1" ht="13.5"/>
    <row r="5289" customFormat="1" ht="13.5"/>
    <row r="5290" customFormat="1" ht="13.5"/>
    <row r="5291" customFormat="1" ht="13.5"/>
    <row r="5292" customFormat="1" ht="13.5"/>
    <row r="5293" customFormat="1" ht="13.5"/>
    <row r="5294" customFormat="1" ht="13.5"/>
    <row r="5295" customFormat="1" ht="13.5"/>
    <row r="5296" customFormat="1" ht="13.5"/>
    <row r="5297" customFormat="1" ht="13.5"/>
    <row r="5298" customFormat="1" ht="13.5"/>
    <row r="5299" customFormat="1" ht="13.5"/>
    <row r="5300" customFormat="1" ht="13.5"/>
    <row r="5301" customFormat="1" ht="13.5"/>
    <row r="5302" customFormat="1" ht="13.5"/>
    <row r="5303" customFormat="1" ht="13.5"/>
    <row r="5304" customFormat="1" ht="13.5"/>
    <row r="5305" customFormat="1" ht="13.5"/>
    <row r="5306" customFormat="1" ht="13.5"/>
    <row r="5307" customFormat="1" ht="13.5"/>
    <row r="5308" customFormat="1" ht="13.5"/>
    <row r="5309" customFormat="1" ht="13.5"/>
    <row r="5310" customFormat="1" ht="13.5"/>
    <row r="5311" customFormat="1" ht="13.5"/>
    <row r="5312" customFormat="1" ht="13.5"/>
    <row r="5313" customFormat="1" ht="13.5"/>
    <row r="5314" customFormat="1" ht="13.5"/>
    <row r="5315" customFormat="1" ht="13.5"/>
    <row r="5316" customFormat="1" ht="13.5"/>
    <row r="5317" customFormat="1" ht="13.5"/>
    <row r="5318" customFormat="1" ht="13.5"/>
    <row r="5319" customFormat="1" ht="13.5"/>
    <row r="5320" customFormat="1" ht="13.5"/>
    <row r="5321" customFormat="1" ht="13.5"/>
    <row r="5322" customFormat="1" ht="13.5"/>
    <row r="5323" customFormat="1" ht="13.5"/>
    <row r="5324" customFormat="1" ht="13.5"/>
    <row r="5325" customFormat="1" ht="13.5"/>
    <row r="5326" customFormat="1" ht="13.5"/>
    <row r="5327" customFormat="1" ht="13.5"/>
    <row r="5328" customFormat="1" ht="13.5"/>
    <row r="5329" customFormat="1" ht="13.5"/>
    <row r="5330" customFormat="1" ht="13.5"/>
    <row r="5331" customFormat="1" ht="13.5"/>
    <row r="5332" customFormat="1" ht="13.5"/>
    <row r="5333" customFormat="1" ht="13.5"/>
    <row r="5334" customFormat="1" ht="13.5"/>
    <row r="5335" customFormat="1" ht="13.5"/>
    <row r="5336" customFormat="1" ht="13.5"/>
    <row r="5337" customFormat="1" ht="13.5"/>
    <row r="5338" customFormat="1" ht="13.5"/>
    <row r="5339" customFormat="1" ht="13.5"/>
    <row r="5340" customFormat="1" ht="13.5"/>
    <row r="5341" customFormat="1" ht="13.5"/>
    <row r="5342" customFormat="1" ht="13.5"/>
    <row r="5343" customFormat="1" ht="13.5"/>
    <row r="5344" customFormat="1" ht="13.5"/>
    <row r="5345" customFormat="1" ht="13.5"/>
    <row r="5346" customFormat="1" ht="13.5"/>
    <row r="5347" customFormat="1" ht="13.5"/>
    <row r="5348" customFormat="1" ht="13.5"/>
    <row r="5349" customFormat="1" ht="13.5"/>
    <row r="5350" customFormat="1" ht="13.5"/>
    <row r="5351" customFormat="1" ht="13.5"/>
    <row r="5352" customFormat="1" ht="13.5"/>
    <row r="5353" customFormat="1" ht="13.5"/>
    <row r="5354" customFormat="1" ht="13.5"/>
    <row r="5355" customFormat="1" ht="13.5"/>
    <row r="5356" customFormat="1" ht="13.5"/>
    <row r="5357" customFormat="1" ht="13.5"/>
    <row r="5358" customFormat="1" ht="13.5"/>
    <row r="5359" customFormat="1" ht="13.5"/>
    <row r="5360" customFormat="1" ht="13.5"/>
    <row r="5361" customFormat="1" ht="13.5"/>
    <row r="5362" customFormat="1" ht="13.5"/>
    <row r="5363" customFormat="1" ht="13.5"/>
    <row r="5364" customFormat="1" ht="13.5"/>
    <row r="5365" customFormat="1" ht="13.5"/>
    <row r="5366" customFormat="1" ht="13.5"/>
    <row r="5367" customFormat="1" ht="13.5"/>
    <row r="5368" customFormat="1" ht="13.5"/>
    <row r="5369" customFormat="1" ht="13.5"/>
    <row r="5370" customFormat="1" ht="13.5"/>
    <row r="5371" customFormat="1" ht="13.5"/>
    <row r="5372" customFormat="1" ht="13.5"/>
    <row r="5373" customFormat="1" ht="13.5"/>
    <row r="5374" customFormat="1" ht="13.5"/>
    <row r="5375" customFormat="1" ht="13.5"/>
    <row r="5376" customFormat="1" ht="13.5"/>
    <row r="5377" customFormat="1" ht="13.5"/>
    <row r="5378" customFormat="1" ht="13.5"/>
    <row r="5379" customFormat="1" ht="13.5"/>
    <row r="5380" customFormat="1" ht="13.5"/>
    <row r="5381" customFormat="1" ht="13.5"/>
    <row r="5382" customFormat="1" ht="13.5"/>
    <row r="5383" customFormat="1" ht="13.5"/>
    <row r="5384" customFormat="1" ht="13.5"/>
    <row r="5385" customFormat="1" ht="13.5"/>
    <row r="5386" customFormat="1" ht="13.5"/>
    <row r="5387" customFormat="1" ht="13.5"/>
    <row r="5388" customFormat="1" ht="13.5"/>
    <row r="5389" customFormat="1" ht="13.5"/>
    <row r="5390" customFormat="1" ht="13.5"/>
    <row r="5391" customFormat="1" ht="13.5"/>
    <row r="5392" customFormat="1" ht="13.5"/>
    <row r="5393" customFormat="1" ht="13.5"/>
    <row r="5394" customFormat="1" ht="13.5"/>
    <row r="5395" customFormat="1" ht="13.5"/>
    <row r="5396" customFormat="1" ht="13.5"/>
    <row r="5397" customFormat="1" ht="13.5"/>
    <row r="5398" customFormat="1" ht="13.5"/>
    <row r="5399" customFormat="1" ht="13.5"/>
    <row r="5400" customFormat="1" ht="13.5"/>
    <row r="5401" customFormat="1" ht="13.5"/>
    <row r="5402" customFormat="1" ht="13.5"/>
    <row r="5403" customFormat="1" ht="13.5"/>
    <row r="5404" customFormat="1" ht="13.5"/>
    <row r="5405" customFormat="1" ht="13.5"/>
    <row r="5406" customFormat="1" ht="13.5"/>
    <row r="5407" customFormat="1" ht="13.5"/>
    <row r="5408" customFormat="1" ht="13.5"/>
    <row r="5409" customFormat="1" ht="13.5"/>
    <row r="5410" customFormat="1" ht="13.5"/>
    <row r="5411" customFormat="1" ht="13.5"/>
    <row r="5412" customFormat="1" ht="13.5"/>
    <row r="5413" customFormat="1" ht="13.5"/>
    <row r="5414" customFormat="1" ht="13.5"/>
    <row r="5415" customFormat="1" ht="13.5"/>
    <row r="5416" customFormat="1" ht="13.5"/>
    <row r="5417" customFormat="1" ht="13.5"/>
    <row r="5418" customFormat="1" ht="13.5"/>
    <row r="5419" customFormat="1" ht="13.5"/>
    <row r="5420" customFormat="1" ht="13.5"/>
    <row r="5421" customFormat="1" ht="13.5"/>
    <row r="5422" customFormat="1" ht="13.5"/>
    <row r="5423" customFormat="1" ht="13.5"/>
    <row r="5424" customFormat="1" ht="13.5"/>
    <row r="5425" customFormat="1" ht="13.5"/>
    <row r="5426" customFormat="1" ht="13.5"/>
    <row r="5427" customFormat="1" ht="13.5"/>
    <row r="5428" customFormat="1" ht="13.5"/>
    <row r="5429" customFormat="1" ht="13.5"/>
    <row r="5430" customFormat="1" ht="13.5"/>
    <row r="5431" customFormat="1" ht="13.5"/>
    <row r="5432" customFormat="1" ht="13.5"/>
    <row r="5433" customFormat="1" ht="13.5"/>
    <row r="5434" customFormat="1" ht="13.5"/>
    <row r="5435" customFormat="1" ht="13.5"/>
    <row r="5436" customFormat="1" ht="13.5"/>
    <row r="5437" customFormat="1" ht="13.5"/>
    <row r="5438" customFormat="1" ht="13.5"/>
    <row r="5439" customFormat="1" ht="13.5"/>
    <row r="5440" customFormat="1" ht="13.5"/>
    <row r="5441" customFormat="1" ht="13.5"/>
    <row r="5442" customFormat="1" ht="13.5"/>
    <row r="5443" customFormat="1" ht="13.5"/>
    <row r="5444" customFormat="1" ht="13.5"/>
    <row r="5445" customFormat="1" ht="13.5"/>
    <row r="5446" customFormat="1" ht="13.5"/>
    <row r="5447" customFormat="1" ht="13.5"/>
    <row r="5448" customFormat="1" ht="13.5"/>
    <row r="5449" customFormat="1" ht="13.5"/>
    <row r="5450" customFormat="1" ht="13.5"/>
    <row r="5451" customFormat="1" ht="13.5"/>
    <row r="5452" customFormat="1" ht="13.5"/>
    <row r="5453" customFormat="1" ht="13.5"/>
    <row r="5454" customFormat="1" ht="13.5"/>
    <row r="5455" customFormat="1" ht="13.5"/>
    <row r="5456" customFormat="1" ht="13.5"/>
    <row r="5457" customFormat="1" ht="13.5"/>
    <row r="5458" customFormat="1" ht="13.5"/>
    <row r="5459" customFormat="1" ht="13.5"/>
    <row r="5460" customFormat="1" ht="13.5"/>
    <row r="5461" customFormat="1" ht="13.5"/>
    <row r="5462" customFormat="1" ht="13.5"/>
    <row r="5463" customFormat="1" ht="13.5"/>
    <row r="5464" customFormat="1" ht="13.5"/>
    <row r="5465" customFormat="1" ht="13.5"/>
    <row r="5466" customFormat="1" ht="13.5"/>
    <row r="5467" customFormat="1" ht="13.5"/>
    <row r="5468" customFormat="1" ht="13.5"/>
    <row r="5469" customFormat="1" ht="13.5"/>
    <row r="5470" customFormat="1" ht="13.5"/>
    <row r="5471" customFormat="1" ht="13.5"/>
    <row r="5472" customFormat="1" ht="13.5"/>
    <row r="5473" customFormat="1" ht="13.5"/>
    <row r="5474" customFormat="1" ht="13.5"/>
    <row r="5475" customFormat="1" ht="13.5"/>
    <row r="5476" customFormat="1" ht="13.5"/>
    <row r="5477" customFormat="1" ht="13.5"/>
    <row r="5478" customFormat="1" ht="13.5"/>
    <row r="5479" customFormat="1" ht="13.5"/>
    <row r="5480" customFormat="1" ht="13.5"/>
    <row r="5481" customFormat="1" ht="13.5"/>
    <row r="5482" customFormat="1" ht="13.5"/>
    <row r="5483" customFormat="1" ht="13.5"/>
    <row r="5484" customFormat="1" ht="13.5"/>
    <row r="5485" customFormat="1" ht="13.5"/>
    <row r="5486" customFormat="1" ht="13.5"/>
    <row r="5487" customFormat="1" ht="13.5"/>
    <row r="5488" customFormat="1" ht="13.5"/>
    <row r="5489" customFormat="1" ht="13.5"/>
    <row r="5490" customFormat="1" ht="13.5"/>
    <row r="5491" customFormat="1" ht="13.5"/>
    <row r="5492" customFormat="1" ht="13.5"/>
    <row r="5493" customFormat="1" ht="13.5"/>
    <row r="5494" customFormat="1" ht="13.5"/>
    <row r="5495" customFormat="1" ht="13.5"/>
    <row r="5496" customFormat="1" ht="13.5"/>
    <row r="5497" customFormat="1" ht="13.5"/>
    <row r="5498" customFormat="1" ht="13.5"/>
    <row r="5499" customFormat="1" ht="13.5"/>
    <row r="5500" customFormat="1" ht="13.5"/>
    <row r="5501" customFormat="1" ht="13.5"/>
    <row r="5502" customFormat="1" ht="13.5"/>
    <row r="5503" customFormat="1" ht="13.5"/>
    <row r="5504" customFormat="1" ht="13.5"/>
    <row r="5505" customFormat="1" ht="13.5"/>
    <row r="5506" customFormat="1" ht="13.5"/>
    <row r="5507" customFormat="1" ht="13.5"/>
    <row r="5508" customFormat="1" ht="13.5"/>
    <row r="5509" customFormat="1" ht="13.5"/>
    <row r="5510" customFormat="1" ht="13.5"/>
    <row r="5511" customFormat="1" ht="13.5"/>
    <row r="5512" customFormat="1" ht="13.5"/>
    <row r="5513" customFormat="1" ht="13.5"/>
    <row r="5514" customFormat="1" ht="13.5"/>
    <row r="5515" customFormat="1" ht="13.5"/>
    <row r="5516" customFormat="1" ht="13.5"/>
    <row r="5517" customFormat="1" ht="13.5"/>
    <row r="5518" customFormat="1" ht="13.5"/>
    <row r="5519" customFormat="1" ht="13.5"/>
    <row r="5520" customFormat="1" ht="13.5"/>
    <row r="5521" customFormat="1" ht="13.5"/>
    <row r="5522" customFormat="1" ht="13.5"/>
    <row r="5523" customFormat="1" ht="13.5"/>
    <row r="5524" customFormat="1" ht="13.5"/>
    <row r="5525" customFormat="1" ht="13.5"/>
    <row r="5526" customFormat="1" ht="13.5"/>
    <row r="5527" customFormat="1" ht="13.5"/>
    <row r="5528" customFormat="1" ht="13.5"/>
    <row r="5529" customFormat="1" ht="13.5"/>
    <row r="5530" customFormat="1" ht="13.5"/>
    <row r="5531" customFormat="1" ht="13.5"/>
    <row r="5532" customFormat="1" ht="13.5"/>
    <row r="5533" customFormat="1" ht="13.5"/>
    <row r="5534" customFormat="1" ht="13.5"/>
    <row r="5535" customFormat="1" ht="13.5"/>
    <row r="5536" customFormat="1" ht="13.5"/>
    <row r="5537" customFormat="1" ht="13.5"/>
    <row r="5538" customFormat="1" ht="13.5"/>
    <row r="5539" customFormat="1" ht="13.5"/>
    <row r="5540" customFormat="1" ht="13.5"/>
    <row r="5541" customFormat="1" ht="13.5"/>
    <row r="5542" customFormat="1" ht="13.5"/>
    <row r="5543" customFormat="1" ht="13.5"/>
    <row r="5544" customFormat="1" ht="13.5"/>
    <row r="5545" customFormat="1" ht="13.5"/>
    <row r="5546" customFormat="1" ht="13.5"/>
    <row r="5547" customFormat="1" ht="13.5"/>
    <row r="5548" customFormat="1" ht="13.5"/>
    <row r="5549" customFormat="1" ht="13.5"/>
    <row r="5550" customFormat="1" ht="13.5"/>
    <row r="5551" customFormat="1" ht="13.5"/>
    <row r="5552" customFormat="1" ht="13.5"/>
    <row r="5553" customFormat="1" ht="13.5"/>
    <row r="5554" customFormat="1" ht="13.5"/>
    <row r="5555" customFormat="1" ht="13.5"/>
    <row r="5556" customFormat="1" ht="13.5"/>
    <row r="5557" customFormat="1" ht="13.5"/>
    <row r="5558" customFormat="1" ht="13.5"/>
    <row r="5559" customFormat="1" ht="13.5"/>
    <row r="5560" customFormat="1" ht="13.5"/>
    <row r="5561" customFormat="1" ht="13.5"/>
    <row r="5562" customFormat="1" ht="13.5"/>
    <row r="5563" customFormat="1" ht="13.5"/>
    <row r="5564" customFormat="1" ht="13.5"/>
    <row r="5565" customFormat="1" ht="13.5"/>
    <row r="5566" customFormat="1" ht="13.5"/>
    <row r="5567" customFormat="1" ht="13.5"/>
    <row r="5568" customFormat="1" ht="13.5"/>
    <row r="5569" customFormat="1" ht="13.5"/>
    <row r="5570" customFormat="1" ht="13.5"/>
    <row r="5571" customFormat="1" ht="13.5"/>
    <row r="5572" customFormat="1" ht="13.5"/>
    <row r="5573" customFormat="1" ht="13.5"/>
    <row r="5574" customFormat="1" ht="13.5"/>
    <row r="5575" customFormat="1" ht="13.5"/>
    <row r="5576" customFormat="1" ht="13.5"/>
    <row r="5577" customFormat="1" ht="13.5"/>
    <row r="5578" customFormat="1" ht="13.5"/>
    <row r="5579" customFormat="1" ht="13.5"/>
    <row r="5580" customFormat="1" ht="13.5"/>
    <row r="5581" customFormat="1" ht="13.5"/>
    <row r="5582" customFormat="1" ht="13.5"/>
    <row r="5583" customFormat="1" ht="13.5"/>
    <row r="5584" customFormat="1" ht="13.5"/>
    <row r="5585" customFormat="1" ht="13.5"/>
    <row r="5586" customFormat="1" ht="13.5"/>
    <row r="5587" customFormat="1" ht="13.5"/>
    <row r="5588" customFormat="1" ht="13.5"/>
    <row r="5589" customFormat="1" ht="13.5"/>
    <row r="5590" customFormat="1" ht="13.5"/>
    <row r="5591" customFormat="1" ht="13.5"/>
    <row r="5592" customFormat="1" ht="13.5"/>
    <row r="5593" customFormat="1" ht="13.5"/>
    <row r="5594" customFormat="1" ht="13.5"/>
    <row r="5595" customFormat="1" ht="13.5"/>
    <row r="5596" customFormat="1" ht="13.5"/>
    <row r="5597" customFormat="1" ht="13.5"/>
    <row r="5598" customFormat="1" ht="13.5"/>
    <row r="5599" customFormat="1" ht="13.5"/>
    <row r="5600" customFormat="1" ht="13.5"/>
    <row r="5601" customFormat="1" ht="13.5"/>
    <row r="5602" customFormat="1" ht="13.5"/>
    <row r="5603" customFormat="1" ht="13.5"/>
    <row r="5604" customFormat="1" ht="13.5"/>
    <row r="5605" customFormat="1" ht="13.5"/>
    <row r="5606" customFormat="1" ht="13.5"/>
    <row r="5607" customFormat="1" ht="13.5"/>
    <row r="5608" customFormat="1" ht="13.5"/>
    <row r="5609" customFormat="1" ht="13.5"/>
    <row r="5610" customFormat="1" ht="13.5"/>
    <row r="5611" customFormat="1" ht="13.5"/>
    <row r="5612" customFormat="1" ht="13.5"/>
    <row r="5613" customFormat="1" ht="13.5"/>
    <row r="5614" customFormat="1" ht="13.5"/>
    <row r="5615" customFormat="1" ht="13.5"/>
    <row r="5616" customFormat="1" ht="13.5"/>
    <row r="5617" customFormat="1" ht="13.5"/>
    <row r="5618" customFormat="1" ht="13.5"/>
    <row r="5619" customFormat="1" ht="13.5"/>
    <row r="5620" customFormat="1" ht="13.5"/>
    <row r="5621" customFormat="1" ht="13.5"/>
    <row r="5622" customFormat="1" ht="13.5"/>
    <row r="5623" customFormat="1" ht="13.5"/>
    <row r="5624" customFormat="1" ht="13.5"/>
    <row r="5625" customFormat="1" ht="13.5"/>
    <row r="5626" customFormat="1" ht="13.5"/>
    <row r="5627" customFormat="1" ht="13.5"/>
    <row r="5628" customFormat="1" ht="13.5"/>
    <row r="5629" customFormat="1" ht="13.5"/>
    <row r="5630" customFormat="1" ht="13.5"/>
    <row r="5631" customFormat="1" ht="13.5"/>
    <row r="5632" customFormat="1" ht="13.5"/>
    <row r="5633" customFormat="1" ht="13.5"/>
    <row r="5634" customFormat="1" ht="13.5"/>
    <row r="5635" customFormat="1" ht="13.5"/>
    <row r="5636" customFormat="1" ht="13.5"/>
    <row r="5637" customFormat="1" ht="13.5"/>
    <row r="5638" customFormat="1" ht="13.5"/>
    <row r="5639" customFormat="1" ht="13.5"/>
    <row r="5640" customFormat="1" ht="13.5"/>
    <row r="5641" customFormat="1" ht="13.5"/>
    <row r="5642" customFormat="1" ht="13.5"/>
    <row r="5643" customFormat="1" ht="13.5"/>
    <row r="5644" customFormat="1" ht="13.5"/>
    <row r="5645" customFormat="1" ht="13.5"/>
    <row r="5646" customFormat="1" ht="13.5"/>
    <row r="5647" customFormat="1" ht="13.5"/>
    <row r="5648" customFormat="1" ht="13.5"/>
    <row r="5649" customFormat="1" ht="13.5"/>
    <row r="5650" customFormat="1" ht="13.5"/>
    <row r="5651" customFormat="1" ht="13.5"/>
    <row r="5652" customFormat="1" ht="13.5"/>
    <row r="5653" customFormat="1" ht="13.5"/>
    <row r="5654" customFormat="1" ht="13.5"/>
    <row r="5655" customFormat="1" ht="13.5"/>
    <row r="5656" customFormat="1" ht="13.5"/>
    <row r="5657" customFormat="1" ht="13.5"/>
    <row r="5658" customFormat="1" ht="13.5"/>
    <row r="5659" customFormat="1" ht="13.5"/>
    <row r="5660" customFormat="1" ht="13.5"/>
    <row r="5661" customFormat="1" ht="13.5"/>
    <row r="5662" customFormat="1" ht="13.5"/>
    <row r="5663" customFormat="1" ht="13.5"/>
    <row r="5664" customFormat="1" ht="13.5"/>
    <row r="5665" customFormat="1" ht="13.5"/>
    <row r="5666" customFormat="1" ht="13.5"/>
    <row r="5667" customFormat="1" ht="13.5"/>
    <row r="5668" customFormat="1" ht="13.5"/>
    <row r="5669" customFormat="1" ht="13.5"/>
    <row r="5670" customFormat="1" ht="13.5"/>
    <row r="5671" customFormat="1" ht="13.5"/>
    <row r="5672" customFormat="1" ht="13.5"/>
    <row r="5673" customFormat="1" ht="13.5"/>
    <row r="5674" customFormat="1" ht="13.5"/>
    <row r="5675" customFormat="1" ht="13.5"/>
    <row r="5676" customFormat="1" ht="13.5"/>
    <row r="5677" customFormat="1" ht="13.5"/>
    <row r="5678" customFormat="1" ht="13.5"/>
    <row r="5679" customFormat="1" ht="13.5"/>
    <row r="5680" customFormat="1" ht="13.5"/>
    <row r="5681" customFormat="1" ht="13.5"/>
    <row r="5682" customFormat="1" ht="13.5"/>
    <row r="5683" customFormat="1" ht="13.5"/>
    <row r="5684" customFormat="1" ht="13.5"/>
    <row r="5685" customFormat="1" ht="13.5"/>
    <row r="5686" customFormat="1" ht="13.5"/>
    <row r="5687" customFormat="1" ht="13.5"/>
    <row r="5688" customFormat="1" ht="13.5"/>
    <row r="5689" customFormat="1" ht="13.5"/>
    <row r="5690" customFormat="1" ht="13.5"/>
    <row r="5691" customFormat="1" ht="13.5"/>
    <row r="5692" customFormat="1" ht="13.5"/>
    <row r="5693" customFormat="1" ht="13.5"/>
    <row r="5694" customFormat="1" ht="13.5"/>
    <row r="5695" customFormat="1" ht="13.5"/>
    <row r="5696" customFormat="1" ht="13.5"/>
    <row r="5697" customFormat="1" ht="13.5"/>
    <row r="5698" customFormat="1" ht="13.5"/>
    <row r="5699" customFormat="1" ht="13.5"/>
    <row r="5700" customFormat="1" ht="13.5"/>
    <row r="5701" customFormat="1" ht="13.5"/>
    <row r="5702" customFormat="1" ht="13.5"/>
    <row r="5703" customFormat="1" ht="13.5"/>
    <row r="5704" customFormat="1" ht="13.5"/>
    <row r="5705" customFormat="1" ht="13.5"/>
    <row r="5706" customFormat="1" ht="13.5"/>
    <row r="5707" customFormat="1" ht="13.5"/>
    <row r="5708" customFormat="1" ht="13.5"/>
    <row r="5709" customFormat="1" ht="13.5"/>
    <row r="5710" customFormat="1" ht="13.5"/>
    <row r="5711" customFormat="1" ht="13.5"/>
    <row r="5712" customFormat="1" ht="13.5"/>
    <row r="5713" customFormat="1" ht="13.5"/>
    <row r="5714" customFormat="1" ht="13.5"/>
    <row r="5715" customFormat="1" ht="13.5"/>
    <row r="5716" customFormat="1" ht="13.5"/>
    <row r="5717" customFormat="1" ht="13.5"/>
    <row r="5718" customFormat="1" ht="13.5"/>
    <row r="5719" customFormat="1" ht="13.5"/>
    <row r="5720" customFormat="1" ht="13.5"/>
    <row r="5721" customFormat="1" ht="13.5"/>
    <row r="5722" customFormat="1" ht="13.5"/>
    <row r="5723" customFormat="1" ht="13.5"/>
    <row r="5724" customFormat="1" ht="13.5"/>
    <row r="5725" customFormat="1" ht="13.5"/>
    <row r="5726" customFormat="1" ht="13.5"/>
    <row r="5727" customFormat="1" ht="13.5"/>
    <row r="5728" customFormat="1" ht="13.5"/>
    <row r="5729" customFormat="1" ht="13.5"/>
    <row r="5730" customFormat="1" ht="13.5"/>
    <row r="5731" customFormat="1" ht="13.5"/>
    <row r="5732" customFormat="1" ht="13.5"/>
    <row r="5733" customFormat="1" ht="13.5"/>
    <row r="5734" customFormat="1" ht="13.5"/>
    <row r="5735" customFormat="1" ht="13.5"/>
    <row r="5736" customFormat="1" ht="13.5"/>
    <row r="5737" customFormat="1" ht="13.5"/>
    <row r="5738" customFormat="1" ht="13.5"/>
    <row r="5739" customFormat="1" ht="13.5"/>
    <row r="5740" customFormat="1" ht="13.5"/>
    <row r="5741" customFormat="1" ht="13.5"/>
    <row r="5742" customFormat="1" ht="13.5"/>
    <row r="5743" customFormat="1" ht="13.5"/>
    <row r="5744" customFormat="1" ht="13.5"/>
    <row r="5745" customFormat="1" ht="13.5"/>
    <row r="5746" customFormat="1" ht="13.5"/>
    <row r="5747" customFormat="1" ht="13.5"/>
    <row r="5748" customFormat="1" ht="13.5"/>
    <row r="5749" customFormat="1" ht="13.5"/>
    <row r="5750" customFormat="1" ht="13.5"/>
    <row r="5751" customFormat="1" ht="13.5"/>
    <row r="5752" customFormat="1" ht="13.5"/>
    <row r="5753" customFormat="1" ht="13.5"/>
    <row r="5754" customFormat="1" ht="13.5"/>
    <row r="5755" customFormat="1" ht="13.5"/>
    <row r="5756" customFormat="1" ht="13.5"/>
    <row r="5757" customFormat="1" ht="13.5"/>
    <row r="5758" customFormat="1" ht="13.5"/>
    <row r="5759" customFormat="1" ht="13.5"/>
    <row r="5760" customFormat="1" ht="13.5"/>
    <row r="5761" customFormat="1" ht="13.5"/>
    <row r="5762" customFormat="1" ht="13.5"/>
    <row r="5763" customFormat="1" ht="13.5"/>
    <row r="5764" customFormat="1" ht="13.5"/>
    <row r="5765" customFormat="1" ht="13.5"/>
    <row r="5766" customFormat="1" ht="13.5"/>
    <row r="5767" customFormat="1" ht="13.5"/>
    <row r="5768" customFormat="1" ht="13.5"/>
    <row r="5769" customFormat="1" ht="13.5"/>
    <row r="5770" customFormat="1" ht="13.5"/>
    <row r="5771" customFormat="1" ht="13.5"/>
    <row r="5772" customFormat="1" ht="13.5"/>
    <row r="5773" customFormat="1" ht="13.5"/>
    <row r="5774" customFormat="1" ht="13.5"/>
    <row r="5775" customFormat="1" ht="13.5"/>
    <row r="5776" customFormat="1" ht="13.5"/>
    <row r="5777" customFormat="1" ht="13.5"/>
    <row r="5778" customFormat="1" ht="13.5"/>
    <row r="5779" customFormat="1" ht="13.5"/>
    <row r="5780" customFormat="1" ht="13.5"/>
    <row r="5781" customFormat="1" ht="13.5"/>
    <row r="5782" customFormat="1" ht="13.5"/>
    <row r="5783" customFormat="1" ht="13.5"/>
    <row r="5784" customFormat="1" ht="13.5"/>
    <row r="5785" customFormat="1" ht="13.5"/>
    <row r="5786" customFormat="1" ht="13.5"/>
    <row r="5787" customFormat="1" ht="13.5"/>
    <row r="5788" customFormat="1" ht="13.5"/>
    <row r="5789" customFormat="1" ht="13.5"/>
    <row r="5790" customFormat="1" ht="13.5"/>
    <row r="5791" customFormat="1" ht="13.5"/>
    <row r="5792" customFormat="1" ht="13.5"/>
    <row r="5793" customFormat="1" ht="13.5"/>
    <row r="5794" customFormat="1" ht="13.5"/>
    <row r="5795" customFormat="1" ht="13.5"/>
    <row r="5796" customFormat="1" ht="13.5"/>
    <row r="5797" customFormat="1" ht="13.5"/>
    <row r="5798" customFormat="1" ht="13.5"/>
    <row r="5799" customFormat="1" ht="13.5"/>
    <row r="5800" customFormat="1" ht="13.5"/>
    <row r="5801" customFormat="1" ht="13.5"/>
    <row r="5802" customFormat="1" ht="13.5"/>
    <row r="5803" customFormat="1" ht="13.5"/>
    <row r="5804" customFormat="1" ht="13.5"/>
    <row r="5805" customFormat="1" ht="13.5"/>
    <row r="5806" customFormat="1" ht="13.5"/>
    <row r="5807" customFormat="1" ht="13.5"/>
    <row r="5808" customFormat="1" ht="13.5"/>
    <row r="5809" customFormat="1" ht="13.5"/>
    <row r="5810" customFormat="1" ht="13.5"/>
    <row r="5811" customFormat="1" ht="13.5"/>
    <row r="5812" customFormat="1" ht="13.5"/>
    <row r="5813" customFormat="1" ht="13.5"/>
    <row r="5814" customFormat="1" ht="13.5"/>
    <row r="5815" customFormat="1" ht="13.5"/>
    <row r="5816" customFormat="1" ht="13.5"/>
    <row r="5817" customFormat="1" ht="13.5"/>
    <row r="5818" customFormat="1" ht="13.5"/>
    <row r="5819" customFormat="1" ht="13.5"/>
    <row r="5820" customFormat="1" ht="13.5"/>
    <row r="5821" customFormat="1" ht="13.5"/>
    <row r="5822" customFormat="1" ht="13.5"/>
    <row r="5823" customFormat="1" ht="13.5"/>
    <row r="5824" customFormat="1" ht="13.5"/>
    <row r="5825" customFormat="1" ht="13.5"/>
    <row r="5826" customFormat="1" ht="13.5"/>
    <row r="5827" customFormat="1" ht="13.5"/>
    <row r="5828" customFormat="1" ht="13.5"/>
    <row r="5829" customFormat="1" ht="13.5"/>
    <row r="5830" customFormat="1" ht="13.5"/>
    <row r="5831" customFormat="1" ht="13.5"/>
    <row r="5832" customFormat="1" ht="13.5"/>
    <row r="5833" customFormat="1" ht="13.5"/>
    <row r="5834" customFormat="1" ht="13.5"/>
    <row r="5835" customFormat="1" ht="13.5"/>
    <row r="5836" customFormat="1" ht="13.5"/>
    <row r="5837" customFormat="1" ht="13.5"/>
    <row r="5838" customFormat="1" ht="13.5"/>
    <row r="5839" customFormat="1" ht="13.5"/>
    <row r="5840" customFormat="1" ht="13.5"/>
    <row r="5841" customFormat="1" ht="13.5"/>
    <row r="5842" customFormat="1" ht="13.5"/>
    <row r="5843" customFormat="1" ht="13.5"/>
    <row r="5844" customFormat="1" ht="13.5"/>
    <row r="5845" customFormat="1" ht="13.5"/>
    <row r="5846" customFormat="1" ht="13.5"/>
    <row r="5847" customFormat="1" ht="13.5"/>
    <row r="5848" customFormat="1" ht="13.5"/>
    <row r="5849" customFormat="1" ht="13.5"/>
    <row r="5850" customFormat="1" ht="13.5"/>
    <row r="5851" customFormat="1" ht="13.5"/>
    <row r="5852" customFormat="1" ht="13.5"/>
    <row r="5853" customFormat="1" ht="13.5"/>
    <row r="5854" customFormat="1" ht="13.5"/>
    <row r="5855" customFormat="1" ht="13.5"/>
    <row r="5856" customFormat="1" ht="13.5"/>
    <row r="5857" customFormat="1" ht="13.5"/>
    <row r="5858" customFormat="1" ht="13.5"/>
    <row r="5859" customFormat="1" ht="13.5"/>
    <row r="5860" customFormat="1" ht="13.5"/>
    <row r="5861" customFormat="1" ht="13.5"/>
    <row r="5862" customFormat="1" ht="13.5"/>
    <row r="5863" customFormat="1" ht="13.5"/>
    <row r="5864" customFormat="1" ht="13.5"/>
    <row r="5865" customFormat="1" ht="13.5"/>
    <row r="5866" customFormat="1" ht="13.5"/>
    <row r="5867" customFormat="1" ht="13.5"/>
    <row r="5868" customFormat="1" ht="13.5"/>
    <row r="5869" customFormat="1" ht="13.5"/>
    <row r="5870" customFormat="1" ht="13.5"/>
    <row r="5871" customFormat="1" ht="13.5"/>
    <row r="5872" customFormat="1" ht="13.5"/>
    <row r="5873" customFormat="1" ht="13.5"/>
    <row r="5874" customFormat="1" ht="13.5"/>
    <row r="5875" customFormat="1" ht="13.5"/>
    <row r="5876" customFormat="1" ht="13.5"/>
    <row r="5877" customFormat="1" ht="13.5"/>
    <row r="5878" customFormat="1" ht="13.5"/>
    <row r="5879" customFormat="1" ht="13.5"/>
    <row r="5880" customFormat="1" ht="13.5"/>
    <row r="5881" customFormat="1" ht="13.5"/>
    <row r="5882" customFormat="1" ht="13.5"/>
    <row r="5883" customFormat="1" ht="13.5"/>
    <row r="5884" customFormat="1" ht="13.5"/>
    <row r="5885" customFormat="1" ht="13.5"/>
    <row r="5886" customFormat="1" ht="13.5"/>
    <row r="5887" customFormat="1" ht="13.5"/>
    <row r="5888" customFormat="1" ht="13.5"/>
    <row r="5889" customFormat="1" ht="13.5"/>
    <row r="5890" customFormat="1" ht="13.5"/>
    <row r="5891" customFormat="1" ht="13.5"/>
    <row r="5892" customFormat="1" ht="13.5"/>
    <row r="5893" customFormat="1" ht="13.5"/>
    <row r="5894" customFormat="1" ht="13.5"/>
    <row r="5895" customFormat="1" ht="13.5"/>
    <row r="5896" customFormat="1" ht="13.5"/>
    <row r="5897" customFormat="1" ht="13.5"/>
    <row r="5898" customFormat="1" ht="13.5"/>
    <row r="5899" customFormat="1" ht="13.5"/>
    <row r="5900" customFormat="1" ht="13.5"/>
    <row r="5901" customFormat="1" ht="13.5"/>
    <row r="5902" customFormat="1" ht="13.5"/>
    <row r="5903" customFormat="1" ht="13.5"/>
    <row r="5904" customFormat="1" ht="13.5"/>
    <row r="5905" customFormat="1" ht="13.5"/>
    <row r="5906" customFormat="1" ht="13.5"/>
    <row r="5907" customFormat="1" ht="13.5"/>
    <row r="5908" customFormat="1" ht="13.5"/>
    <row r="5909" customFormat="1" ht="13.5"/>
    <row r="5910" customFormat="1" ht="13.5"/>
    <row r="5911" customFormat="1" ht="13.5"/>
    <row r="5912" customFormat="1" ht="13.5"/>
    <row r="5913" customFormat="1" ht="13.5"/>
    <row r="5914" customFormat="1" ht="13.5"/>
    <row r="5915" customFormat="1" ht="13.5"/>
    <row r="5916" customFormat="1" ht="13.5"/>
    <row r="5917" customFormat="1" ht="13.5"/>
    <row r="5918" customFormat="1" ht="13.5"/>
    <row r="5919" customFormat="1" ht="13.5"/>
    <row r="5920" customFormat="1" ht="13.5"/>
    <row r="5921" customFormat="1" ht="13.5"/>
    <row r="5922" customFormat="1" ht="13.5"/>
    <row r="5923" customFormat="1" ht="13.5"/>
    <row r="5924" customFormat="1" ht="13.5"/>
    <row r="5925" customFormat="1" ht="13.5"/>
    <row r="5926" customFormat="1" ht="13.5"/>
    <row r="5927" customFormat="1" ht="13.5"/>
    <row r="5928" customFormat="1" ht="13.5"/>
    <row r="5929" customFormat="1" ht="13.5"/>
    <row r="5930" customFormat="1" ht="13.5"/>
    <row r="5931" customFormat="1" ht="13.5"/>
    <row r="5932" customFormat="1" ht="13.5"/>
    <row r="5933" customFormat="1" ht="13.5"/>
    <row r="5934" customFormat="1" ht="13.5"/>
    <row r="5935" customFormat="1" ht="13.5"/>
    <row r="5936" customFormat="1" ht="13.5"/>
    <row r="5937" customFormat="1" ht="13.5"/>
    <row r="5938" customFormat="1" ht="13.5"/>
    <row r="5939" customFormat="1" ht="13.5"/>
    <row r="5940" customFormat="1" ht="13.5"/>
    <row r="5941" customFormat="1" ht="13.5"/>
    <row r="5942" customFormat="1" ht="13.5"/>
    <row r="5943" customFormat="1" ht="13.5"/>
    <row r="5944" customFormat="1" ht="13.5"/>
    <row r="5945" customFormat="1" ht="13.5"/>
    <row r="5946" customFormat="1" ht="13.5"/>
    <row r="5947" customFormat="1" ht="13.5"/>
    <row r="5948" customFormat="1" ht="13.5"/>
    <row r="5949" customFormat="1" ht="13.5"/>
    <row r="5950" customFormat="1" ht="13.5"/>
    <row r="5951" customFormat="1" ht="13.5"/>
    <row r="5952" customFormat="1" ht="13.5"/>
    <row r="5953" customFormat="1" ht="13.5"/>
    <row r="5954" customFormat="1" ht="13.5"/>
    <row r="5955" customFormat="1" ht="13.5"/>
    <row r="5956" customFormat="1" ht="13.5"/>
    <row r="5957" customFormat="1" ht="13.5"/>
    <row r="5958" customFormat="1" ht="13.5"/>
    <row r="5959" customFormat="1" ht="13.5"/>
    <row r="5960" customFormat="1" ht="13.5"/>
    <row r="5961" customFormat="1" ht="13.5"/>
    <row r="5962" customFormat="1" ht="13.5"/>
    <row r="5963" customFormat="1" ht="13.5"/>
    <row r="5964" customFormat="1" ht="13.5"/>
    <row r="5965" customFormat="1" ht="13.5"/>
    <row r="5966" customFormat="1" ht="13.5"/>
    <row r="5967" customFormat="1" ht="13.5"/>
    <row r="5968" customFormat="1" ht="13.5"/>
    <row r="5969" customFormat="1" ht="13.5"/>
    <row r="5970" customFormat="1" ht="13.5"/>
    <row r="5971" customFormat="1" ht="13.5"/>
    <row r="5972" customFormat="1" ht="13.5"/>
    <row r="5973" customFormat="1" ht="13.5"/>
    <row r="5974" customFormat="1" ht="13.5"/>
    <row r="5975" customFormat="1" ht="13.5"/>
    <row r="5976" customFormat="1" ht="13.5"/>
    <row r="5977" customFormat="1" ht="13.5"/>
    <row r="5978" customFormat="1" ht="13.5"/>
    <row r="5979" customFormat="1" ht="13.5"/>
    <row r="5980" customFormat="1" ht="13.5"/>
    <row r="5981" customFormat="1" ht="13.5"/>
    <row r="5982" customFormat="1" ht="13.5"/>
    <row r="5983" customFormat="1" ht="13.5"/>
    <row r="5984" customFormat="1" ht="13.5"/>
    <row r="5985" customFormat="1" ht="13.5"/>
    <row r="5986" customFormat="1" ht="13.5"/>
    <row r="5987" customFormat="1" ht="13.5"/>
    <row r="5988" customFormat="1" ht="13.5"/>
    <row r="5989" customFormat="1" ht="13.5"/>
    <row r="5990" customFormat="1" ht="13.5"/>
    <row r="5991" customFormat="1" ht="13.5"/>
    <row r="5992" customFormat="1" ht="13.5"/>
    <row r="5993" customFormat="1" ht="13.5"/>
    <row r="5994" customFormat="1" ht="13.5"/>
    <row r="5995" customFormat="1" ht="13.5"/>
    <row r="5996" customFormat="1" ht="13.5"/>
    <row r="5997" customFormat="1" ht="13.5"/>
    <row r="5998" customFormat="1" ht="13.5"/>
    <row r="5999" customFormat="1" ht="13.5"/>
    <row r="6000" customFormat="1" ht="13.5"/>
    <row r="6001" customFormat="1" ht="13.5"/>
    <row r="6002" customFormat="1" ht="13.5"/>
    <row r="6003" customFormat="1" ht="13.5"/>
    <row r="6004" customFormat="1" ht="13.5"/>
    <row r="6005" customFormat="1" ht="13.5"/>
    <row r="6006" customFormat="1" ht="13.5"/>
    <row r="6007" customFormat="1" ht="13.5"/>
    <row r="6008" customFormat="1" ht="13.5"/>
    <row r="6009" customFormat="1" ht="13.5"/>
    <row r="6010" customFormat="1" ht="13.5"/>
    <row r="6011" customFormat="1" ht="13.5"/>
    <row r="6012" customFormat="1" ht="13.5"/>
    <row r="6013" customFormat="1" ht="13.5"/>
    <row r="6014" customFormat="1" ht="13.5"/>
    <row r="6015" customFormat="1" ht="13.5"/>
    <row r="6016" customFormat="1" ht="13.5"/>
    <row r="6017" customFormat="1" ht="13.5"/>
    <row r="6018" customFormat="1" ht="13.5"/>
    <row r="6019" customFormat="1" ht="13.5"/>
    <row r="6020" customFormat="1" ht="13.5"/>
    <row r="6021" customFormat="1" ht="13.5"/>
    <row r="6022" customFormat="1" ht="13.5"/>
    <row r="6023" customFormat="1" ht="13.5"/>
    <row r="6024" customFormat="1" ht="13.5"/>
    <row r="6025" customFormat="1" ht="13.5"/>
    <row r="6026" customFormat="1" ht="13.5"/>
    <row r="6027" customFormat="1" ht="13.5"/>
    <row r="6028" customFormat="1" ht="13.5"/>
    <row r="6029" customFormat="1" ht="13.5"/>
    <row r="6030" customFormat="1" ht="13.5"/>
    <row r="6031" customFormat="1" ht="13.5"/>
    <row r="6032" customFormat="1" ht="13.5"/>
    <row r="6033" customFormat="1" ht="13.5"/>
    <row r="6034" customFormat="1" ht="13.5"/>
    <row r="6035" customFormat="1" ht="13.5"/>
    <row r="6036" customFormat="1" ht="13.5"/>
    <row r="6037" customFormat="1" ht="13.5"/>
    <row r="6038" customFormat="1" ht="13.5"/>
    <row r="6039" customFormat="1" ht="13.5"/>
    <row r="6040" customFormat="1" ht="13.5"/>
    <row r="6041" customFormat="1" ht="13.5"/>
    <row r="6042" customFormat="1" ht="13.5"/>
    <row r="6043" customFormat="1" ht="13.5"/>
    <row r="6044" customFormat="1" ht="13.5"/>
    <row r="6045" customFormat="1" ht="13.5"/>
    <row r="6046" customFormat="1" ht="13.5"/>
    <row r="6047" customFormat="1" ht="13.5"/>
    <row r="6048" customFormat="1" ht="13.5"/>
    <row r="6049" customFormat="1" ht="13.5"/>
    <row r="6050" customFormat="1" ht="13.5"/>
    <row r="6051" customFormat="1" ht="13.5"/>
    <row r="6052" customFormat="1" ht="13.5"/>
    <row r="6053" customFormat="1" ht="13.5"/>
    <row r="6054" customFormat="1" ht="13.5"/>
    <row r="6055" customFormat="1" ht="13.5"/>
    <row r="6056" customFormat="1" ht="13.5"/>
    <row r="6057" customFormat="1" ht="13.5"/>
    <row r="6058" customFormat="1" ht="13.5"/>
    <row r="6059" customFormat="1" ht="13.5"/>
    <row r="6060" customFormat="1" ht="13.5"/>
    <row r="6061" customFormat="1" ht="13.5"/>
    <row r="6062" customFormat="1" ht="13.5"/>
    <row r="6063" customFormat="1" ht="13.5"/>
    <row r="6064" customFormat="1" ht="13.5"/>
    <row r="6065" customFormat="1" ht="13.5"/>
    <row r="6066" customFormat="1" ht="13.5"/>
    <row r="6067" customFormat="1" ht="13.5"/>
    <row r="6068" customFormat="1" ht="13.5"/>
    <row r="6069" customFormat="1" ht="13.5"/>
    <row r="6070" customFormat="1" ht="13.5"/>
    <row r="6071" customFormat="1" ht="13.5"/>
    <row r="6072" customFormat="1" ht="13.5"/>
    <row r="6073" customFormat="1" ht="13.5"/>
    <row r="6074" customFormat="1" ht="13.5"/>
    <row r="6075" customFormat="1" ht="13.5"/>
    <row r="6076" customFormat="1" ht="13.5"/>
    <row r="6077" customFormat="1" ht="13.5"/>
    <row r="6078" customFormat="1" ht="13.5"/>
    <row r="6079" customFormat="1" ht="13.5"/>
    <row r="6080" customFormat="1" ht="13.5"/>
    <row r="6081" customFormat="1" ht="13.5"/>
    <row r="6082" customFormat="1" ht="13.5"/>
    <row r="6083" customFormat="1" ht="13.5"/>
    <row r="6084" customFormat="1" ht="13.5"/>
    <row r="6085" customFormat="1" ht="13.5"/>
    <row r="6086" customFormat="1" ht="13.5"/>
    <row r="6087" customFormat="1" ht="13.5"/>
    <row r="6088" customFormat="1" ht="13.5"/>
    <row r="6089" customFormat="1" ht="13.5"/>
    <row r="6090" customFormat="1" ht="13.5"/>
    <row r="6091" customFormat="1" ht="13.5"/>
    <row r="6092" customFormat="1" ht="13.5"/>
    <row r="6093" customFormat="1" ht="13.5"/>
    <row r="6094" customFormat="1" ht="13.5"/>
    <row r="6095" customFormat="1" ht="13.5"/>
    <row r="6096" customFormat="1" ht="13.5"/>
    <row r="6097" customFormat="1" ht="13.5"/>
    <row r="6098" customFormat="1" ht="13.5"/>
    <row r="6099" customFormat="1" ht="13.5"/>
    <row r="6100" customFormat="1" ht="13.5"/>
    <row r="6101" customFormat="1" ht="13.5"/>
    <row r="6102" customFormat="1" ht="13.5"/>
    <row r="6103" customFormat="1" ht="13.5"/>
    <row r="6104" customFormat="1" ht="13.5"/>
    <row r="6105" customFormat="1" ht="13.5"/>
    <row r="6106" customFormat="1" ht="13.5"/>
    <row r="6107" customFormat="1" ht="13.5"/>
    <row r="6108" customFormat="1" ht="13.5"/>
    <row r="6109" customFormat="1" ht="13.5"/>
    <row r="6110" customFormat="1" ht="13.5"/>
    <row r="6111" customFormat="1" ht="13.5"/>
    <row r="6112" customFormat="1" ht="13.5"/>
    <row r="6113" customFormat="1" ht="13.5"/>
    <row r="6114" customFormat="1" ht="13.5"/>
    <row r="6115" customFormat="1" ht="13.5"/>
    <row r="6116" customFormat="1" ht="13.5"/>
    <row r="6117" customFormat="1" ht="13.5"/>
    <row r="6118" customFormat="1" ht="13.5"/>
    <row r="6119" customFormat="1" ht="13.5"/>
    <row r="6120" customFormat="1" ht="13.5"/>
    <row r="6121" customFormat="1" ht="13.5"/>
    <row r="6122" customFormat="1" ht="13.5"/>
    <row r="6123" customFormat="1" ht="13.5"/>
    <row r="6124" customFormat="1" ht="13.5"/>
    <row r="6125" customFormat="1" ht="13.5"/>
    <row r="6126" customFormat="1" ht="13.5"/>
    <row r="6127" customFormat="1" ht="13.5"/>
    <row r="6128" customFormat="1" ht="13.5"/>
    <row r="6129" customFormat="1" ht="13.5"/>
    <row r="6130" customFormat="1" ht="13.5"/>
    <row r="6131" customFormat="1" ht="13.5"/>
    <row r="6132" customFormat="1" ht="13.5"/>
    <row r="6133" customFormat="1" ht="13.5"/>
    <row r="6134" customFormat="1" ht="13.5"/>
    <row r="6135" customFormat="1" ht="13.5"/>
    <row r="6136" customFormat="1" ht="13.5"/>
    <row r="6137" customFormat="1" ht="13.5"/>
    <row r="6138" customFormat="1" ht="13.5"/>
    <row r="6139" customFormat="1" ht="13.5"/>
    <row r="6140" customFormat="1" ht="13.5"/>
    <row r="6141" customFormat="1" ht="13.5"/>
    <row r="6142" customFormat="1" ht="13.5"/>
    <row r="6143" customFormat="1" ht="13.5"/>
    <row r="6144" customFormat="1" ht="13.5"/>
    <row r="6145" customFormat="1" ht="13.5"/>
    <row r="6146" customFormat="1" ht="13.5"/>
    <row r="6147" customFormat="1" ht="13.5"/>
    <row r="6148" customFormat="1" ht="13.5"/>
    <row r="6149" customFormat="1" ht="13.5"/>
    <row r="6150" customFormat="1" ht="13.5"/>
    <row r="6151" customFormat="1" ht="13.5"/>
    <row r="6152" customFormat="1" ht="13.5"/>
    <row r="6153" customFormat="1" ht="13.5"/>
    <row r="6154" customFormat="1" ht="13.5"/>
    <row r="6155" customFormat="1" ht="13.5"/>
    <row r="6156" customFormat="1" ht="13.5"/>
    <row r="6157" customFormat="1" ht="13.5"/>
    <row r="6158" customFormat="1" ht="13.5"/>
    <row r="6159" customFormat="1" ht="13.5"/>
    <row r="6160" customFormat="1" ht="13.5"/>
    <row r="6161" customFormat="1" ht="13.5"/>
    <row r="6162" customFormat="1" ht="13.5"/>
    <row r="6163" customFormat="1" ht="13.5"/>
    <row r="6164" customFormat="1" ht="13.5"/>
    <row r="6165" customFormat="1" ht="13.5"/>
    <row r="6166" customFormat="1" ht="13.5"/>
    <row r="6167" customFormat="1" ht="13.5"/>
    <row r="6168" customFormat="1" ht="13.5"/>
    <row r="6169" customFormat="1" ht="13.5"/>
    <row r="6170" customFormat="1" ht="13.5"/>
    <row r="6171" customFormat="1" ht="13.5"/>
    <row r="6172" customFormat="1" ht="13.5"/>
    <row r="6173" customFormat="1" ht="13.5"/>
    <row r="6174" customFormat="1" ht="13.5"/>
    <row r="6175" customFormat="1" ht="13.5"/>
    <row r="6176" customFormat="1" ht="13.5"/>
    <row r="6177" customFormat="1" ht="13.5"/>
    <row r="6178" customFormat="1" ht="13.5"/>
    <row r="6179" customFormat="1" ht="13.5"/>
    <row r="6180" customFormat="1" ht="13.5"/>
    <row r="6181" customFormat="1" ht="13.5"/>
    <row r="6182" customFormat="1" ht="13.5"/>
    <row r="6183" customFormat="1" ht="13.5"/>
    <row r="6184" customFormat="1" ht="13.5"/>
    <row r="6185" customFormat="1" ht="13.5"/>
    <row r="6186" customFormat="1" ht="13.5"/>
    <row r="6187" customFormat="1" ht="13.5"/>
    <row r="6188" customFormat="1" ht="13.5"/>
    <row r="6189" customFormat="1" ht="13.5"/>
    <row r="6190" customFormat="1" ht="13.5"/>
    <row r="6191" customFormat="1" ht="13.5"/>
    <row r="6192" customFormat="1" ht="13.5"/>
    <row r="6193" customFormat="1" ht="13.5"/>
    <row r="6194" customFormat="1" ht="13.5"/>
    <row r="6195" customFormat="1" ht="13.5"/>
    <row r="6196" customFormat="1" ht="13.5"/>
    <row r="6197" customFormat="1" ht="13.5"/>
    <row r="6198" customFormat="1" ht="13.5"/>
    <row r="6199" customFormat="1" ht="13.5"/>
    <row r="6200" customFormat="1" ht="13.5"/>
    <row r="6201" customFormat="1" ht="13.5"/>
    <row r="6202" customFormat="1" ht="13.5"/>
    <row r="6203" customFormat="1" ht="13.5"/>
    <row r="6204" customFormat="1" ht="13.5"/>
    <row r="6205" customFormat="1" ht="13.5"/>
    <row r="6206" customFormat="1" ht="13.5"/>
    <row r="6207" customFormat="1" ht="13.5"/>
    <row r="6208" customFormat="1" ht="13.5"/>
    <row r="6209" customFormat="1" ht="13.5"/>
    <row r="6210" customFormat="1" ht="13.5"/>
    <row r="6211" customFormat="1" ht="13.5"/>
    <row r="6212" customFormat="1" ht="13.5"/>
    <row r="6213" customFormat="1" ht="13.5"/>
    <row r="6214" customFormat="1" ht="13.5"/>
    <row r="6215" customFormat="1" ht="13.5"/>
    <row r="6216" customFormat="1" ht="13.5"/>
    <row r="6217" customFormat="1" ht="13.5"/>
    <row r="6218" customFormat="1" ht="13.5"/>
    <row r="6219" customFormat="1" ht="13.5"/>
    <row r="6220" customFormat="1" ht="13.5"/>
    <row r="6221" customFormat="1" ht="13.5"/>
    <row r="6222" customFormat="1" ht="13.5"/>
    <row r="6223" customFormat="1" ht="13.5"/>
    <row r="6224" customFormat="1" ht="13.5"/>
    <row r="6225" customFormat="1" ht="13.5"/>
    <row r="6226" customFormat="1" ht="13.5"/>
    <row r="6227" customFormat="1" ht="13.5"/>
    <row r="6228" customFormat="1" ht="13.5"/>
    <row r="6229" customFormat="1" ht="13.5"/>
    <row r="6230" customFormat="1" ht="13.5"/>
    <row r="6231" customFormat="1" ht="13.5"/>
    <row r="6232" customFormat="1" ht="13.5"/>
    <row r="6233" customFormat="1" ht="13.5"/>
    <row r="6234" customFormat="1" ht="13.5"/>
    <row r="6235" customFormat="1" ht="13.5"/>
    <row r="6236" customFormat="1" ht="13.5"/>
    <row r="6237" customFormat="1" ht="13.5"/>
    <row r="6238" customFormat="1" ht="13.5"/>
    <row r="6239" customFormat="1" ht="13.5"/>
    <row r="6240" customFormat="1" ht="13.5"/>
    <row r="6241" customFormat="1" ht="13.5"/>
    <row r="6242" customFormat="1" ht="13.5"/>
    <row r="6243" customFormat="1" ht="13.5"/>
    <row r="6244" customFormat="1" ht="13.5"/>
    <row r="6245" customFormat="1" ht="13.5"/>
    <row r="6246" customFormat="1" ht="13.5"/>
    <row r="6247" customFormat="1" ht="13.5"/>
    <row r="6248" customFormat="1" ht="13.5"/>
    <row r="6249" customFormat="1" ht="13.5"/>
    <row r="6250" customFormat="1" ht="13.5"/>
    <row r="6251" customFormat="1" ht="13.5"/>
    <row r="6252" customFormat="1" ht="13.5"/>
    <row r="6253" customFormat="1" ht="13.5"/>
    <row r="6254" customFormat="1" ht="13.5"/>
    <row r="6255" customFormat="1" ht="13.5"/>
    <row r="6256" customFormat="1" ht="13.5"/>
    <row r="6257" customFormat="1" ht="13.5"/>
    <row r="6258" customFormat="1" ht="13.5"/>
    <row r="6259" customFormat="1" ht="13.5"/>
    <row r="6260" customFormat="1" ht="13.5"/>
    <row r="6261" customFormat="1" ht="13.5"/>
    <row r="6262" customFormat="1" ht="13.5"/>
    <row r="6263" customFormat="1" ht="13.5"/>
    <row r="6264" customFormat="1" ht="13.5"/>
    <row r="6265" customFormat="1" ht="13.5"/>
    <row r="6266" customFormat="1" ht="13.5"/>
    <row r="6267" customFormat="1" ht="13.5"/>
    <row r="6268" customFormat="1" ht="13.5"/>
    <row r="6269" customFormat="1" ht="13.5"/>
    <row r="6270" customFormat="1" ht="13.5"/>
    <row r="6271" customFormat="1" ht="13.5"/>
    <row r="6272" customFormat="1" ht="13.5"/>
    <row r="6273" customFormat="1" ht="13.5"/>
    <row r="6274" customFormat="1" ht="13.5"/>
    <row r="6275" customFormat="1" ht="13.5"/>
    <row r="6276" customFormat="1" ht="13.5"/>
    <row r="6277" customFormat="1" ht="13.5"/>
    <row r="6278" customFormat="1" ht="13.5"/>
    <row r="6279" customFormat="1" ht="13.5"/>
    <row r="6280" customFormat="1" ht="13.5"/>
    <row r="6281" customFormat="1" ht="13.5"/>
    <row r="6282" customFormat="1" ht="13.5"/>
    <row r="6283" customFormat="1" ht="13.5"/>
    <row r="6284" customFormat="1" ht="13.5"/>
    <row r="6285" customFormat="1" ht="13.5"/>
    <row r="6286" customFormat="1" ht="13.5"/>
    <row r="6287" customFormat="1" ht="13.5"/>
    <row r="6288" customFormat="1" ht="13.5"/>
    <row r="6289" customFormat="1" ht="13.5"/>
    <row r="6290" customFormat="1" ht="13.5"/>
    <row r="6291" customFormat="1" ht="13.5"/>
    <row r="6292" customFormat="1" ht="13.5"/>
    <row r="6293" customFormat="1" ht="13.5"/>
    <row r="6294" customFormat="1" ht="13.5"/>
    <row r="6295" customFormat="1" ht="13.5"/>
    <row r="6296" customFormat="1" ht="13.5"/>
    <row r="6297" customFormat="1" ht="13.5"/>
    <row r="6298" customFormat="1" ht="13.5"/>
    <row r="6299" customFormat="1" ht="13.5"/>
    <row r="6300" customFormat="1" ht="13.5"/>
    <row r="6301" customFormat="1" ht="13.5"/>
    <row r="6302" customFormat="1" ht="13.5"/>
    <row r="6303" customFormat="1" ht="13.5"/>
    <row r="6304" customFormat="1" ht="13.5"/>
    <row r="6305" customFormat="1" ht="13.5"/>
    <row r="6306" customFormat="1" ht="13.5"/>
    <row r="6307" customFormat="1" ht="13.5"/>
    <row r="6308" customFormat="1" ht="13.5"/>
    <row r="6309" customFormat="1" ht="13.5"/>
    <row r="6310" customFormat="1" ht="13.5"/>
    <row r="6311" customFormat="1" ht="13.5"/>
    <row r="6312" customFormat="1" ht="13.5"/>
    <row r="6313" customFormat="1" ht="13.5"/>
    <row r="6314" customFormat="1" ht="13.5"/>
    <row r="6315" customFormat="1" ht="13.5"/>
    <row r="6316" customFormat="1" ht="13.5"/>
    <row r="6317" customFormat="1" ht="13.5"/>
    <row r="6318" customFormat="1" ht="13.5"/>
    <row r="6319" customFormat="1" ht="13.5"/>
    <row r="6320" customFormat="1" ht="13.5"/>
    <row r="6321" customFormat="1" ht="13.5"/>
    <row r="6322" customFormat="1" ht="13.5"/>
    <row r="6323" customFormat="1" ht="13.5"/>
    <row r="6324" customFormat="1" ht="13.5"/>
    <row r="6325" customFormat="1" ht="13.5"/>
    <row r="6326" customFormat="1" ht="13.5"/>
    <row r="6327" customFormat="1" ht="13.5"/>
    <row r="6328" customFormat="1" ht="13.5"/>
    <row r="6329" customFormat="1" ht="13.5"/>
    <row r="6330" customFormat="1" ht="13.5"/>
    <row r="6331" customFormat="1" ht="13.5"/>
    <row r="6332" customFormat="1" ht="13.5"/>
    <row r="6333" customFormat="1" ht="13.5"/>
    <row r="6334" customFormat="1" ht="13.5"/>
    <row r="6335" customFormat="1" ht="13.5"/>
    <row r="6336" customFormat="1" ht="13.5"/>
    <row r="6337" customFormat="1" ht="13.5"/>
    <row r="6338" customFormat="1" ht="13.5"/>
    <row r="6339" customFormat="1" ht="13.5"/>
    <row r="6340" customFormat="1" ht="13.5"/>
    <row r="6341" customFormat="1" ht="13.5"/>
    <row r="6342" customFormat="1" ht="13.5"/>
    <row r="6343" customFormat="1" ht="13.5"/>
    <row r="6344" customFormat="1" ht="13.5"/>
    <row r="6345" customFormat="1" ht="13.5"/>
    <row r="6346" customFormat="1" ht="13.5"/>
    <row r="6347" customFormat="1" ht="13.5"/>
    <row r="6348" customFormat="1" ht="13.5"/>
    <row r="6349" customFormat="1" ht="13.5"/>
    <row r="6350" customFormat="1" ht="13.5"/>
    <row r="6351" customFormat="1" ht="13.5"/>
    <row r="6352" customFormat="1" ht="13.5"/>
    <row r="6353" customFormat="1" ht="13.5"/>
    <row r="6354" customFormat="1" ht="13.5"/>
    <row r="6355" customFormat="1" ht="13.5"/>
    <row r="6356" customFormat="1" ht="13.5"/>
    <row r="6357" customFormat="1" ht="13.5"/>
    <row r="6358" customFormat="1" ht="13.5"/>
    <row r="6359" customFormat="1" ht="13.5"/>
    <row r="6360" customFormat="1" ht="13.5"/>
    <row r="6361" customFormat="1" ht="13.5"/>
    <row r="6362" customFormat="1" ht="13.5"/>
    <row r="6363" customFormat="1" ht="13.5"/>
    <row r="6364" customFormat="1" ht="13.5"/>
    <row r="6365" customFormat="1" ht="13.5"/>
    <row r="6366" customFormat="1" ht="13.5"/>
    <row r="6367" customFormat="1" ht="13.5"/>
    <row r="6368" customFormat="1" ht="13.5"/>
    <row r="6369" customFormat="1" ht="13.5"/>
    <row r="6370" customFormat="1" ht="13.5"/>
    <row r="6371" customFormat="1" ht="13.5"/>
    <row r="6372" customFormat="1" ht="13.5"/>
    <row r="6373" customFormat="1" ht="13.5"/>
    <row r="6374" customFormat="1" ht="13.5"/>
    <row r="6375" customFormat="1" ht="13.5"/>
    <row r="6376" customFormat="1" ht="13.5"/>
    <row r="6377" customFormat="1" ht="13.5"/>
    <row r="6378" customFormat="1" ht="13.5"/>
    <row r="6379" customFormat="1" ht="13.5"/>
    <row r="6380" customFormat="1" ht="13.5"/>
    <row r="6381" customFormat="1" ht="13.5"/>
    <row r="6382" customFormat="1" ht="13.5"/>
    <row r="6383" customFormat="1" ht="13.5"/>
    <row r="6384" customFormat="1" ht="13.5"/>
    <row r="6385" customFormat="1" ht="13.5"/>
    <row r="6386" customFormat="1" ht="13.5"/>
    <row r="6387" customFormat="1" ht="13.5"/>
    <row r="6388" customFormat="1" ht="13.5"/>
    <row r="6389" customFormat="1" ht="13.5"/>
    <row r="6390" customFormat="1" ht="13.5"/>
    <row r="6391" customFormat="1" ht="13.5"/>
    <row r="6392" customFormat="1" ht="13.5"/>
    <row r="6393" customFormat="1" ht="13.5"/>
    <row r="6394" customFormat="1" ht="13.5"/>
    <row r="6395" customFormat="1" ht="13.5"/>
    <row r="6396" customFormat="1" ht="13.5"/>
    <row r="6397" customFormat="1" ht="13.5"/>
    <row r="6398" customFormat="1" ht="13.5"/>
    <row r="6399" customFormat="1" ht="13.5"/>
    <row r="6400" customFormat="1" ht="13.5"/>
    <row r="6401" customFormat="1" ht="13.5"/>
    <row r="6402" customFormat="1" ht="13.5"/>
    <row r="6403" customFormat="1" ht="13.5"/>
    <row r="6404" customFormat="1" ht="13.5"/>
    <row r="6405" customFormat="1" ht="13.5"/>
    <row r="6406" customFormat="1" ht="13.5"/>
    <row r="6407" customFormat="1" ht="13.5"/>
    <row r="6408" customFormat="1" ht="13.5"/>
    <row r="6409" customFormat="1" ht="13.5"/>
    <row r="6410" customFormat="1" ht="13.5"/>
    <row r="6411" customFormat="1" ht="13.5"/>
    <row r="6412" customFormat="1" ht="13.5"/>
    <row r="6413" customFormat="1" ht="13.5"/>
    <row r="6414" customFormat="1" ht="13.5"/>
    <row r="6415" customFormat="1" ht="13.5"/>
    <row r="6416" customFormat="1" ht="13.5"/>
    <row r="6417" customFormat="1" ht="13.5"/>
    <row r="6418" customFormat="1" ht="13.5"/>
    <row r="6419" customFormat="1" ht="13.5"/>
    <row r="6420" customFormat="1" ht="13.5"/>
    <row r="6421" customFormat="1" ht="13.5"/>
    <row r="6422" customFormat="1" ht="13.5"/>
    <row r="6423" customFormat="1" ht="13.5"/>
    <row r="6424" customFormat="1" ht="13.5"/>
    <row r="6425" customFormat="1" ht="13.5"/>
    <row r="6426" customFormat="1" ht="13.5"/>
    <row r="6427" customFormat="1" ht="13.5"/>
    <row r="6428" customFormat="1" ht="13.5"/>
    <row r="6429" customFormat="1" ht="13.5"/>
    <row r="6430" customFormat="1" ht="13.5"/>
    <row r="6431" customFormat="1" ht="13.5"/>
    <row r="6432" customFormat="1" ht="13.5"/>
    <row r="6433" customFormat="1" ht="13.5"/>
    <row r="6434" customFormat="1" ht="13.5"/>
    <row r="6435" customFormat="1" ht="13.5"/>
    <row r="6436" customFormat="1" ht="13.5"/>
    <row r="6437" customFormat="1" ht="13.5"/>
    <row r="6438" customFormat="1" ht="13.5"/>
    <row r="6439" customFormat="1" ht="13.5"/>
    <row r="6440" customFormat="1" ht="13.5"/>
    <row r="6441" customFormat="1" ht="13.5"/>
    <row r="6442" customFormat="1" ht="13.5"/>
    <row r="6443" customFormat="1" ht="13.5"/>
    <row r="6444" customFormat="1" ht="13.5"/>
    <row r="6445" customFormat="1" ht="13.5"/>
    <row r="6446" customFormat="1" ht="13.5"/>
    <row r="6447" customFormat="1" ht="13.5"/>
    <row r="6448" customFormat="1" ht="13.5"/>
    <row r="6449" customFormat="1" ht="13.5"/>
    <row r="6450" customFormat="1" ht="13.5"/>
    <row r="6451" customFormat="1" ht="13.5"/>
    <row r="6452" customFormat="1" ht="13.5"/>
    <row r="6453" customFormat="1" ht="13.5"/>
    <row r="6454" customFormat="1" ht="13.5"/>
    <row r="6455" customFormat="1" ht="13.5"/>
    <row r="6456" customFormat="1" ht="13.5"/>
    <row r="6457" customFormat="1" ht="13.5"/>
    <row r="6458" customFormat="1" ht="13.5"/>
    <row r="6459" customFormat="1" ht="13.5"/>
    <row r="6460" customFormat="1" ht="13.5"/>
    <row r="6461" customFormat="1" ht="13.5"/>
    <row r="6462" customFormat="1" ht="13.5"/>
    <row r="6463" customFormat="1" ht="13.5"/>
    <row r="6464" customFormat="1" ht="13.5"/>
    <row r="6465" customFormat="1" ht="13.5"/>
    <row r="6466" customFormat="1" ht="13.5"/>
    <row r="6467" customFormat="1" ht="13.5"/>
    <row r="6468" customFormat="1" ht="13.5"/>
    <row r="6469" customFormat="1" ht="13.5"/>
    <row r="6470" customFormat="1" ht="13.5"/>
    <row r="6471" customFormat="1" ht="13.5"/>
    <row r="6472" customFormat="1" ht="13.5"/>
    <row r="6473" customFormat="1" ht="13.5"/>
    <row r="6474" customFormat="1" ht="13.5"/>
    <row r="6475" customFormat="1" ht="13.5"/>
    <row r="6476" customFormat="1" ht="13.5"/>
    <row r="6477" customFormat="1" ht="13.5"/>
    <row r="6478" customFormat="1" ht="13.5"/>
    <row r="6479" customFormat="1" ht="13.5"/>
    <row r="6480" customFormat="1" ht="13.5"/>
    <row r="6481" customFormat="1" ht="13.5"/>
    <row r="6482" customFormat="1" ht="13.5"/>
    <row r="6483" customFormat="1" ht="13.5"/>
    <row r="6484" customFormat="1" ht="13.5"/>
    <row r="6485" customFormat="1" ht="13.5"/>
    <row r="6486" customFormat="1" ht="13.5"/>
    <row r="6487" customFormat="1" ht="13.5"/>
    <row r="6488" customFormat="1" ht="13.5"/>
    <row r="6489" customFormat="1" ht="13.5"/>
    <row r="6490" customFormat="1" ht="13.5"/>
    <row r="6491" customFormat="1" ht="13.5"/>
    <row r="6492" customFormat="1" ht="13.5"/>
    <row r="6493" customFormat="1" ht="13.5"/>
    <row r="6494" customFormat="1" ht="13.5"/>
    <row r="6495" customFormat="1" ht="13.5"/>
    <row r="6496" customFormat="1" ht="13.5"/>
    <row r="6497" customFormat="1" ht="13.5"/>
    <row r="6498" customFormat="1" ht="13.5"/>
    <row r="6499" customFormat="1" ht="13.5"/>
    <row r="6500" customFormat="1" ht="13.5"/>
    <row r="6501" customFormat="1" ht="13.5"/>
    <row r="6502" customFormat="1" ht="13.5"/>
    <row r="6503" customFormat="1" ht="13.5"/>
    <row r="6504" customFormat="1" ht="13.5"/>
    <row r="6505" customFormat="1" ht="13.5"/>
    <row r="6506" customFormat="1" ht="13.5"/>
    <row r="6507" customFormat="1" ht="13.5"/>
    <row r="6508" customFormat="1" ht="13.5"/>
    <row r="6509" customFormat="1" ht="13.5"/>
    <row r="6510" customFormat="1" ht="13.5"/>
    <row r="6511" customFormat="1" ht="13.5"/>
    <row r="6512" customFormat="1" ht="13.5"/>
    <row r="6513" customFormat="1" ht="13.5"/>
    <row r="6514" customFormat="1" ht="13.5"/>
    <row r="6515" customFormat="1" ht="13.5"/>
    <row r="6516" customFormat="1" ht="13.5"/>
    <row r="6517" customFormat="1" ht="13.5"/>
    <row r="6518" customFormat="1" ht="13.5"/>
    <row r="6519" customFormat="1" ht="13.5"/>
    <row r="6520" customFormat="1" ht="13.5"/>
    <row r="6521" customFormat="1" ht="13.5"/>
    <row r="6522" customFormat="1" ht="13.5"/>
    <row r="6523" customFormat="1" ht="13.5"/>
    <row r="6524" customFormat="1" ht="13.5"/>
    <row r="6525" customFormat="1" ht="13.5"/>
    <row r="6526" customFormat="1" ht="13.5"/>
    <row r="6527" customFormat="1" ht="13.5"/>
    <row r="6528" customFormat="1" ht="13.5"/>
    <row r="6529" customFormat="1" ht="13.5"/>
    <row r="6530" customFormat="1" ht="13.5"/>
    <row r="6531" customFormat="1" ht="13.5"/>
    <row r="6532" customFormat="1" ht="13.5"/>
    <row r="6533" customFormat="1" ht="13.5"/>
    <row r="6534" customFormat="1" ht="13.5"/>
    <row r="6535" customFormat="1" ht="13.5"/>
    <row r="6536" customFormat="1" ht="13.5"/>
    <row r="6537" customFormat="1" ht="13.5"/>
    <row r="6538" customFormat="1" ht="13.5"/>
    <row r="6539" customFormat="1" ht="13.5"/>
    <row r="6540" customFormat="1" ht="13.5"/>
    <row r="6541" customFormat="1" ht="13.5"/>
    <row r="6542" customFormat="1" ht="13.5"/>
    <row r="6543" customFormat="1" ht="13.5"/>
    <row r="6544" customFormat="1" ht="13.5"/>
    <row r="6545" customFormat="1" ht="13.5"/>
    <row r="6546" customFormat="1" ht="13.5"/>
    <row r="6547" customFormat="1" ht="13.5"/>
    <row r="6548" customFormat="1" ht="13.5"/>
    <row r="6549" customFormat="1" ht="13.5"/>
    <row r="6550" customFormat="1" ht="13.5"/>
    <row r="6551" customFormat="1" ht="13.5"/>
    <row r="6552" customFormat="1" ht="13.5"/>
    <row r="6553" customFormat="1" ht="13.5"/>
    <row r="6554" customFormat="1" ht="13.5"/>
    <row r="6555" customFormat="1" ht="13.5"/>
    <row r="6556" customFormat="1" ht="13.5"/>
    <row r="6557" customFormat="1" ht="13.5"/>
    <row r="6558" customFormat="1" ht="13.5"/>
    <row r="6559" customFormat="1" ht="13.5"/>
    <row r="6560" customFormat="1" ht="13.5"/>
    <row r="6561" customFormat="1" ht="13.5"/>
    <row r="6562" customFormat="1" ht="13.5"/>
    <row r="6563" customFormat="1" ht="13.5"/>
    <row r="6564" customFormat="1" ht="13.5"/>
    <row r="6565" customFormat="1" ht="13.5"/>
    <row r="6566" customFormat="1" ht="13.5"/>
    <row r="6567" customFormat="1" ht="13.5"/>
    <row r="6568" customFormat="1" ht="13.5"/>
    <row r="6569" customFormat="1" ht="13.5"/>
    <row r="6570" customFormat="1" ht="13.5"/>
    <row r="6571" customFormat="1" ht="13.5"/>
    <row r="6572" customFormat="1" ht="13.5"/>
    <row r="6573" customFormat="1" ht="13.5"/>
    <row r="6574" customFormat="1" ht="13.5"/>
    <row r="6575" customFormat="1" ht="13.5"/>
    <row r="6576" customFormat="1" ht="13.5"/>
    <row r="6577" customFormat="1" ht="13.5"/>
    <row r="6578" customFormat="1" ht="13.5"/>
    <row r="6579" customFormat="1" ht="13.5"/>
    <row r="6580" customFormat="1" ht="13.5"/>
    <row r="6581" customFormat="1" ht="13.5"/>
    <row r="6582" customFormat="1" ht="13.5"/>
    <row r="6583" customFormat="1" ht="13.5"/>
    <row r="6584" customFormat="1" ht="13.5"/>
    <row r="6585" customFormat="1" ht="13.5"/>
    <row r="6586" customFormat="1" ht="13.5"/>
    <row r="6587" customFormat="1" ht="13.5"/>
    <row r="6588" customFormat="1" ht="13.5"/>
    <row r="6589" customFormat="1" ht="13.5"/>
    <row r="6590" customFormat="1" ht="13.5"/>
    <row r="6591" customFormat="1" ht="13.5"/>
    <row r="6592" customFormat="1" ht="13.5"/>
    <row r="6593" customFormat="1" ht="13.5"/>
    <row r="6594" customFormat="1" ht="13.5"/>
    <row r="6595" customFormat="1" ht="13.5"/>
    <row r="6596" customFormat="1" ht="13.5"/>
    <row r="6597" customFormat="1" ht="13.5"/>
    <row r="6598" customFormat="1" ht="13.5"/>
    <row r="6599" customFormat="1" ht="13.5"/>
    <row r="6600" customFormat="1" ht="13.5"/>
    <row r="6601" customFormat="1" ht="13.5"/>
    <row r="6602" customFormat="1" ht="13.5"/>
    <row r="6603" customFormat="1" ht="13.5"/>
    <row r="6604" customFormat="1" ht="13.5"/>
    <row r="6605" customFormat="1" ht="13.5"/>
    <row r="6606" customFormat="1" ht="13.5"/>
    <row r="6607" customFormat="1" ht="13.5"/>
    <row r="6608" customFormat="1" ht="13.5"/>
    <row r="6609" customFormat="1" ht="13.5"/>
    <row r="6610" customFormat="1" ht="13.5"/>
    <row r="6611" customFormat="1" ht="13.5"/>
    <row r="6612" customFormat="1" ht="13.5"/>
    <row r="6613" customFormat="1" ht="13.5"/>
    <row r="6614" customFormat="1" ht="13.5"/>
    <row r="6615" customFormat="1" ht="13.5"/>
    <row r="6616" customFormat="1" ht="13.5"/>
    <row r="6617" customFormat="1" ht="13.5"/>
    <row r="6618" customFormat="1" ht="13.5"/>
    <row r="6619" customFormat="1" ht="13.5"/>
    <row r="6620" customFormat="1" ht="13.5"/>
    <row r="6621" customFormat="1" ht="13.5"/>
    <row r="6622" customFormat="1" ht="13.5"/>
    <row r="6623" customFormat="1" ht="13.5"/>
    <row r="6624" customFormat="1" ht="13.5"/>
    <row r="6625" customFormat="1" ht="13.5"/>
    <row r="6626" customFormat="1" ht="13.5"/>
    <row r="6627" customFormat="1" ht="13.5"/>
    <row r="6628" customFormat="1" ht="13.5"/>
    <row r="6629" customFormat="1" ht="13.5"/>
    <row r="6630" customFormat="1" ht="13.5"/>
    <row r="6631" customFormat="1" ht="13.5"/>
    <row r="6632" customFormat="1" ht="13.5"/>
    <row r="6633" customFormat="1" ht="13.5"/>
    <row r="6634" customFormat="1" ht="13.5"/>
    <row r="6635" customFormat="1" ht="13.5"/>
    <row r="6636" customFormat="1" ht="13.5"/>
    <row r="6637" customFormat="1" ht="13.5"/>
    <row r="6638" customFormat="1" ht="13.5"/>
    <row r="6639" customFormat="1" ht="13.5"/>
    <row r="6640" customFormat="1" ht="13.5"/>
    <row r="6641" customFormat="1" ht="13.5"/>
    <row r="6642" customFormat="1" ht="13.5"/>
    <row r="6643" customFormat="1" ht="13.5"/>
    <row r="6644" customFormat="1" ht="13.5"/>
    <row r="6645" customFormat="1" ht="13.5"/>
    <row r="6646" customFormat="1" ht="13.5"/>
    <row r="6647" customFormat="1" ht="13.5"/>
    <row r="6648" customFormat="1" ht="13.5"/>
    <row r="6649" customFormat="1" ht="13.5"/>
    <row r="6650" customFormat="1" ht="13.5"/>
    <row r="6651" customFormat="1" ht="13.5"/>
    <row r="6652" customFormat="1" ht="13.5"/>
    <row r="6653" customFormat="1" ht="13.5"/>
    <row r="6654" customFormat="1" ht="13.5"/>
    <row r="6655" customFormat="1" ht="13.5"/>
    <row r="6656" customFormat="1" ht="13.5"/>
    <row r="6657" customFormat="1" ht="13.5"/>
    <row r="6658" customFormat="1" ht="13.5"/>
    <row r="6659" customFormat="1" ht="13.5"/>
    <row r="6660" customFormat="1" ht="13.5"/>
    <row r="6661" customFormat="1" ht="13.5"/>
    <row r="6662" customFormat="1" ht="13.5"/>
    <row r="6663" customFormat="1" ht="13.5"/>
    <row r="6664" customFormat="1" ht="13.5"/>
    <row r="6665" customFormat="1" ht="13.5"/>
    <row r="6666" customFormat="1" ht="13.5"/>
    <row r="6667" customFormat="1" ht="13.5"/>
    <row r="6668" customFormat="1" ht="13.5"/>
    <row r="6669" customFormat="1" ht="13.5"/>
    <row r="6670" customFormat="1" ht="13.5"/>
    <row r="6671" customFormat="1" ht="13.5"/>
    <row r="6672" customFormat="1" ht="13.5"/>
    <row r="6673" customFormat="1" ht="13.5"/>
    <row r="6674" customFormat="1" ht="13.5"/>
    <row r="6675" customFormat="1" ht="13.5"/>
    <row r="6676" customFormat="1" ht="13.5"/>
    <row r="6677" customFormat="1" ht="13.5"/>
    <row r="6678" customFormat="1" ht="13.5"/>
    <row r="6679" customFormat="1" ht="13.5"/>
    <row r="6680" customFormat="1" ht="13.5"/>
    <row r="6681" customFormat="1" ht="13.5"/>
    <row r="6682" customFormat="1" ht="13.5"/>
    <row r="6683" customFormat="1" ht="13.5"/>
    <row r="6684" customFormat="1" ht="13.5"/>
    <row r="6685" customFormat="1" ht="13.5"/>
    <row r="6686" customFormat="1" ht="13.5"/>
    <row r="6687" customFormat="1" ht="13.5"/>
    <row r="6688" customFormat="1" ht="13.5"/>
    <row r="6689" customFormat="1" ht="13.5"/>
    <row r="6690" customFormat="1" ht="13.5"/>
    <row r="6691" customFormat="1" ht="13.5"/>
    <row r="6692" customFormat="1" ht="13.5"/>
    <row r="6693" customFormat="1" ht="13.5"/>
    <row r="6694" customFormat="1" ht="13.5"/>
    <row r="6695" customFormat="1" ht="13.5"/>
    <row r="6696" customFormat="1" ht="13.5"/>
    <row r="6697" customFormat="1" ht="13.5"/>
    <row r="6698" customFormat="1" ht="13.5"/>
    <row r="6699" customFormat="1" ht="13.5"/>
    <row r="6700" customFormat="1" ht="13.5"/>
    <row r="6701" customFormat="1" ht="13.5"/>
    <row r="6702" customFormat="1" ht="13.5"/>
    <row r="6703" customFormat="1" ht="13.5"/>
    <row r="6704" customFormat="1" ht="13.5"/>
    <row r="6705" customFormat="1" ht="13.5"/>
    <row r="6706" customFormat="1" ht="13.5"/>
    <row r="6707" customFormat="1" ht="13.5"/>
    <row r="6708" customFormat="1" ht="13.5"/>
    <row r="6709" customFormat="1" ht="13.5"/>
    <row r="6710" customFormat="1" ht="13.5"/>
    <row r="6711" customFormat="1" ht="13.5"/>
    <row r="6712" customFormat="1" ht="13.5"/>
    <row r="6713" customFormat="1" ht="13.5"/>
    <row r="6714" customFormat="1" ht="13.5"/>
    <row r="6715" customFormat="1" ht="13.5"/>
    <row r="6716" customFormat="1" ht="13.5"/>
    <row r="6717" customFormat="1" ht="13.5"/>
    <row r="6718" customFormat="1" ht="13.5"/>
    <row r="6719" customFormat="1" ht="13.5"/>
    <row r="6720" customFormat="1" ht="13.5"/>
    <row r="6721" customFormat="1" ht="13.5"/>
    <row r="6722" customFormat="1" ht="13.5"/>
    <row r="6723" customFormat="1" ht="13.5"/>
    <row r="6724" customFormat="1" ht="13.5"/>
    <row r="6725" customFormat="1" ht="13.5"/>
    <row r="6726" customFormat="1" ht="13.5"/>
    <row r="6727" customFormat="1" ht="13.5"/>
    <row r="6728" customFormat="1" ht="13.5"/>
    <row r="6729" customFormat="1" ht="13.5"/>
    <row r="6730" customFormat="1" ht="13.5"/>
    <row r="6731" customFormat="1" ht="13.5"/>
    <row r="6732" customFormat="1" ht="13.5"/>
    <row r="6733" customFormat="1" ht="13.5"/>
    <row r="6734" customFormat="1" ht="13.5"/>
    <row r="6735" customFormat="1" ht="13.5"/>
    <row r="6736" customFormat="1" ht="13.5"/>
    <row r="6737" customFormat="1" ht="13.5"/>
    <row r="6738" customFormat="1" ht="13.5"/>
    <row r="6739" customFormat="1" ht="13.5"/>
    <row r="6740" customFormat="1" ht="13.5"/>
    <row r="6741" customFormat="1" ht="13.5"/>
    <row r="6742" customFormat="1" ht="13.5"/>
    <row r="6743" customFormat="1" ht="13.5"/>
    <row r="6744" customFormat="1" ht="13.5"/>
    <row r="6745" customFormat="1" ht="13.5"/>
    <row r="6746" customFormat="1" ht="13.5"/>
    <row r="6747" customFormat="1" ht="13.5"/>
    <row r="6748" customFormat="1" ht="13.5"/>
    <row r="6749" customFormat="1" ht="13.5"/>
    <row r="6750" customFormat="1" ht="13.5"/>
    <row r="6751" customFormat="1" ht="13.5"/>
    <row r="6752" customFormat="1" ht="13.5"/>
    <row r="6753" customFormat="1" ht="13.5"/>
    <row r="6754" customFormat="1" ht="13.5"/>
    <row r="6755" customFormat="1" ht="13.5"/>
    <row r="6756" customFormat="1" ht="13.5"/>
    <row r="6757" customFormat="1" ht="13.5"/>
    <row r="6758" customFormat="1" ht="13.5"/>
    <row r="6759" customFormat="1" ht="13.5"/>
    <row r="6760" customFormat="1" ht="13.5"/>
    <row r="6761" customFormat="1" ht="13.5"/>
    <row r="6762" customFormat="1" ht="13.5"/>
    <row r="6763" customFormat="1" ht="13.5"/>
    <row r="6764" customFormat="1" ht="13.5"/>
    <row r="6765" customFormat="1" ht="13.5"/>
    <row r="6766" customFormat="1" ht="13.5"/>
    <row r="6767" customFormat="1" ht="13.5"/>
    <row r="6768" customFormat="1" ht="13.5"/>
    <row r="6769" customFormat="1" ht="13.5"/>
    <row r="6770" customFormat="1" ht="13.5"/>
    <row r="6771" customFormat="1" ht="13.5"/>
    <row r="6772" customFormat="1" ht="13.5"/>
    <row r="6773" customFormat="1" ht="13.5"/>
    <row r="6774" customFormat="1" ht="13.5"/>
    <row r="6775" customFormat="1" ht="13.5"/>
    <row r="6776" customFormat="1" ht="13.5"/>
    <row r="6777" customFormat="1" ht="13.5"/>
    <row r="6778" customFormat="1" ht="13.5"/>
    <row r="6779" customFormat="1" ht="13.5"/>
    <row r="6780" customFormat="1" ht="13.5"/>
    <row r="6781" customFormat="1" ht="13.5"/>
    <row r="6782" customFormat="1" ht="13.5"/>
    <row r="6783" customFormat="1" ht="13.5"/>
    <row r="6784" customFormat="1" ht="13.5"/>
    <row r="6785" customFormat="1" ht="13.5"/>
    <row r="6786" customFormat="1" ht="13.5"/>
    <row r="6787" customFormat="1" ht="13.5"/>
    <row r="6788" customFormat="1" ht="13.5"/>
    <row r="6789" customFormat="1" ht="13.5"/>
    <row r="6790" customFormat="1" ht="13.5"/>
    <row r="6791" customFormat="1" ht="13.5"/>
    <row r="6792" customFormat="1" ht="13.5"/>
    <row r="6793" customFormat="1" ht="13.5"/>
    <row r="6794" customFormat="1" ht="13.5"/>
    <row r="6795" customFormat="1" ht="13.5"/>
    <row r="6796" customFormat="1" ht="13.5"/>
    <row r="6797" customFormat="1" ht="13.5"/>
    <row r="6798" customFormat="1" ht="13.5"/>
    <row r="6799" customFormat="1" ht="13.5"/>
    <row r="6800" customFormat="1" ht="13.5"/>
    <row r="6801" customFormat="1" ht="13.5"/>
    <row r="6802" customFormat="1" ht="13.5"/>
    <row r="6803" customFormat="1" ht="13.5"/>
    <row r="6804" customFormat="1" ht="13.5"/>
    <row r="6805" customFormat="1" ht="13.5"/>
    <row r="6806" customFormat="1" ht="13.5"/>
    <row r="6807" customFormat="1" ht="13.5"/>
    <row r="6808" customFormat="1" ht="13.5"/>
    <row r="6809" customFormat="1" ht="13.5"/>
    <row r="6810" customFormat="1" ht="13.5"/>
    <row r="6811" customFormat="1" ht="13.5"/>
    <row r="6812" customFormat="1" ht="13.5"/>
    <row r="6813" customFormat="1" ht="13.5"/>
    <row r="6814" customFormat="1" ht="13.5"/>
    <row r="6815" customFormat="1" ht="13.5"/>
    <row r="6816" customFormat="1" ht="13.5"/>
    <row r="6817" customFormat="1" ht="13.5"/>
    <row r="6818" customFormat="1" ht="13.5"/>
    <row r="6819" customFormat="1" ht="13.5"/>
    <row r="6820" customFormat="1" ht="13.5"/>
    <row r="6821" customFormat="1" ht="13.5"/>
    <row r="6822" customFormat="1" ht="13.5"/>
    <row r="6823" customFormat="1" ht="13.5"/>
    <row r="6824" customFormat="1" ht="13.5"/>
    <row r="6825" customFormat="1" ht="13.5"/>
    <row r="6826" customFormat="1" ht="13.5"/>
    <row r="6827" customFormat="1" ht="13.5"/>
    <row r="6828" customFormat="1" ht="13.5"/>
    <row r="6829" customFormat="1" ht="13.5"/>
    <row r="6830" customFormat="1" ht="13.5"/>
    <row r="6831" customFormat="1" ht="13.5"/>
    <row r="6832" customFormat="1" ht="13.5"/>
    <row r="6833" customFormat="1" ht="13.5"/>
    <row r="6834" customFormat="1" ht="13.5"/>
    <row r="6835" customFormat="1" ht="13.5"/>
    <row r="6836" customFormat="1" ht="13.5"/>
    <row r="6837" customFormat="1" ht="13.5"/>
    <row r="6838" customFormat="1" ht="13.5"/>
    <row r="6839" customFormat="1" ht="13.5"/>
    <row r="6840" customFormat="1" ht="13.5"/>
    <row r="6841" customFormat="1" ht="13.5"/>
    <row r="6842" customFormat="1" ht="13.5"/>
    <row r="6843" customFormat="1" ht="13.5"/>
    <row r="6844" customFormat="1" ht="13.5"/>
    <row r="6845" customFormat="1" ht="13.5"/>
    <row r="6846" customFormat="1" ht="13.5"/>
    <row r="6847" customFormat="1" ht="13.5"/>
    <row r="6848" customFormat="1" ht="13.5"/>
    <row r="6849" customFormat="1" ht="13.5"/>
    <row r="6850" customFormat="1" ht="13.5"/>
    <row r="6851" customFormat="1" ht="13.5"/>
    <row r="6852" customFormat="1" ht="13.5"/>
    <row r="6853" customFormat="1" ht="13.5"/>
    <row r="6854" customFormat="1" ht="13.5"/>
    <row r="6855" customFormat="1" ht="13.5"/>
    <row r="6856" customFormat="1" ht="13.5"/>
    <row r="6857" customFormat="1" ht="13.5"/>
    <row r="6858" customFormat="1" ht="13.5"/>
    <row r="6859" customFormat="1" ht="13.5"/>
    <row r="6860" customFormat="1" ht="13.5"/>
    <row r="6861" customFormat="1" ht="13.5"/>
    <row r="6862" customFormat="1" ht="13.5"/>
    <row r="6863" customFormat="1" ht="13.5"/>
    <row r="6864" customFormat="1" ht="13.5"/>
    <row r="6865" customFormat="1" ht="13.5"/>
    <row r="6866" customFormat="1" ht="13.5"/>
    <row r="6867" customFormat="1" ht="13.5"/>
    <row r="6868" customFormat="1" ht="13.5"/>
    <row r="6869" customFormat="1" ht="13.5"/>
    <row r="6870" customFormat="1" ht="13.5"/>
    <row r="6871" customFormat="1" ht="13.5"/>
    <row r="6872" customFormat="1" ht="13.5"/>
    <row r="6873" customFormat="1" ht="13.5"/>
    <row r="6874" customFormat="1" ht="13.5"/>
    <row r="6875" customFormat="1" ht="13.5"/>
    <row r="6876" customFormat="1" ht="13.5"/>
    <row r="6877" customFormat="1" ht="13.5"/>
    <row r="6878" customFormat="1" ht="13.5"/>
    <row r="6879" customFormat="1" ht="13.5"/>
    <row r="6880" customFormat="1" ht="13.5"/>
    <row r="6881" customFormat="1" ht="13.5"/>
    <row r="6882" customFormat="1" ht="13.5"/>
    <row r="6883" customFormat="1" ht="13.5"/>
    <row r="6884" customFormat="1" ht="13.5"/>
    <row r="6885" customFormat="1" ht="13.5"/>
    <row r="6886" customFormat="1" ht="13.5"/>
    <row r="6887" customFormat="1" ht="13.5"/>
    <row r="6888" customFormat="1" ht="13.5"/>
    <row r="6889" customFormat="1" ht="13.5"/>
    <row r="6890" customFormat="1" ht="13.5"/>
    <row r="6891" customFormat="1" ht="13.5"/>
    <row r="6892" customFormat="1" ht="13.5"/>
    <row r="6893" customFormat="1" ht="13.5"/>
    <row r="6894" customFormat="1" ht="13.5"/>
    <row r="6895" customFormat="1" ht="13.5"/>
    <row r="6896" customFormat="1" ht="13.5"/>
    <row r="6897" customFormat="1" ht="13.5"/>
    <row r="6898" customFormat="1" ht="13.5"/>
    <row r="6899" customFormat="1" ht="13.5"/>
    <row r="6900" customFormat="1" ht="13.5"/>
    <row r="6901" customFormat="1" ht="13.5"/>
    <row r="6902" customFormat="1" ht="13.5"/>
    <row r="6903" customFormat="1" ht="13.5"/>
    <row r="6904" customFormat="1" ht="13.5"/>
    <row r="6905" customFormat="1" ht="13.5"/>
    <row r="6906" customFormat="1" ht="13.5"/>
    <row r="6907" customFormat="1" ht="13.5"/>
    <row r="6908" customFormat="1" ht="13.5"/>
    <row r="6909" customFormat="1" ht="13.5"/>
    <row r="6910" customFormat="1" ht="13.5"/>
    <row r="6911" customFormat="1" ht="13.5"/>
    <row r="6912" customFormat="1" ht="13.5"/>
    <row r="6913" customFormat="1" ht="13.5"/>
    <row r="6914" customFormat="1" ht="13.5"/>
    <row r="6915" customFormat="1" ht="13.5"/>
    <row r="6916" customFormat="1" ht="13.5"/>
    <row r="6917" customFormat="1" ht="13.5"/>
    <row r="6918" customFormat="1" ht="13.5"/>
    <row r="6919" customFormat="1" ht="13.5"/>
    <row r="6920" customFormat="1" ht="13.5"/>
    <row r="6921" customFormat="1" ht="13.5"/>
    <row r="6922" customFormat="1" ht="13.5"/>
    <row r="6923" customFormat="1" ht="13.5"/>
    <row r="6924" customFormat="1" ht="13.5"/>
    <row r="6925" customFormat="1" ht="13.5"/>
    <row r="6926" customFormat="1" ht="13.5"/>
    <row r="6927" customFormat="1" ht="13.5"/>
    <row r="6928" customFormat="1" ht="13.5"/>
    <row r="6929" customFormat="1" ht="13.5"/>
    <row r="6930" customFormat="1" ht="13.5"/>
    <row r="6931" customFormat="1" ht="13.5"/>
    <row r="6932" customFormat="1" ht="13.5"/>
    <row r="6933" customFormat="1" ht="13.5"/>
    <row r="6934" customFormat="1" ht="13.5"/>
    <row r="6935" customFormat="1" ht="13.5"/>
    <row r="6936" customFormat="1" ht="13.5"/>
    <row r="6937" customFormat="1" ht="13.5"/>
    <row r="6938" customFormat="1" ht="13.5"/>
    <row r="6939" customFormat="1" ht="13.5"/>
    <row r="6940" customFormat="1" ht="13.5"/>
    <row r="6941" customFormat="1" ht="13.5"/>
    <row r="6942" customFormat="1" ht="13.5"/>
    <row r="6943" customFormat="1" ht="13.5"/>
    <row r="6944" customFormat="1" ht="13.5"/>
    <row r="6945" customFormat="1" ht="13.5"/>
    <row r="6946" customFormat="1" ht="13.5"/>
    <row r="6947" customFormat="1" ht="13.5"/>
    <row r="6948" customFormat="1" ht="13.5"/>
    <row r="6949" customFormat="1" ht="13.5"/>
    <row r="6950" customFormat="1" ht="13.5"/>
    <row r="6951" customFormat="1" ht="13.5"/>
    <row r="6952" customFormat="1" ht="13.5"/>
    <row r="6953" customFormat="1" ht="13.5"/>
    <row r="6954" customFormat="1" ht="13.5"/>
    <row r="6955" customFormat="1" ht="13.5"/>
    <row r="6956" customFormat="1" ht="13.5"/>
    <row r="6957" customFormat="1" ht="13.5"/>
    <row r="6958" customFormat="1" ht="13.5"/>
    <row r="6959" customFormat="1" ht="13.5"/>
    <row r="6960" customFormat="1" ht="13.5"/>
    <row r="6961" customFormat="1" ht="13.5"/>
    <row r="6962" customFormat="1" ht="13.5"/>
    <row r="6963" customFormat="1" ht="13.5"/>
    <row r="6964" customFormat="1" ht="13.5"/>
    <row r="6965" customFormat="1" ht="13.5"/>
    <row r="6966" customFormat="1" ht="13.5"/>
    <row r="6967" customFormat="1" ht="13.5"/>
    <row r="6968" customFormat="1" ht="13.5"/>
    <row r="6969" customFormat="1" ht="13.5"/>
    <row r="6970" customFormat="1" ht="13.5"/>
    <row r="6971" customFormat="1" ht="13.5"/>
    <row r="6972" customFormat="1" ht="13.5"/>
    <row r="6973" customFormat="1" ht="13.5"/>
    <row r="6974" customFormat="1" ht="13.5"/>
    <row r="6975" customFormat="1" ht="13.5"/>
    <row r="6976" customFormat="1" ht="13.5"/>
    <row r="6977" customFormat="1" ht="13.5"/>
    <row r="6978" customFormat="1" ht="13.5"/>
    <row r="6979" customFormat="1" ht="13.5"/>
    <row r="6980" customFormat="1" ht="13.5"/>
    <row r="6981" customFormat="1" ht="13.5"/>
    <row r="6982" customFormat="1" ht="13.5"/>
    <row r="6983" customFormat="1" ht="13.5"/>
    <row r="6984" customFormat="1" ht="13.5"/>
    <row r="6985" customFormat="1" ht="13.5"/>
    <row r="6986" customFormat="1" ht="13.5"/>
    <row r="6987" customFormat="1" ht="13.5"/>
    <row r="6988" customFormat="1" ht="13.5"/>
    <row r="6989" customFormat="1" ht="13.5"/>
    <row r="6990" customFormat="1" ht="13.5"/>
    <row r="6991" customFormat="1" ht="13.5"/>
    <row r="6992" customFormat="1" ht="13.5"/>
    <row r="6993" customFormat="1" ht="13.5"/>
    <row r="6994" customFormat="1" ht="13.5"/>
    <row r="6995" customFormat="1" ht="13.5"/>
    <row r="6996" customFormat="1" ht="13.5"/>
    <row r="6997" customFormat="1" ht="13.5"/>
    <row r="6998" customFormat="1" ht="13.5"/>
    <row r="6999" customFormat="1" ht="13.5"/>
    <row r="7000" customFormat="1" ht="13.5"/>
    <row r="7001" customFormat="1" ht="13.5"/>
    <row r="7002" customFormat="1" ht="13.5"/>
    <row r="7003" customFormat="1" ht="13.5"/>
    <row r="7004" customFormat="1" ht="13.5"/>
    <row r="7005" customFormat="1" ht="13.5"/>
    <row r="7006" customFormat="1" ht="13.5"/>
    <row r="7007" customFormat="1" ht="13.5"/>
    <row r="7008" customFormat="1" ht="13.5"/>
    <row r="7009" customFormat="1" ht="13.5"/>
    <row r="7010" customFormat="1" ht="13.5"/>
    <row r="7011" customFormat="1" ht="13.5"/>
    <row r="7012" customFormat="1" ht="13.5"/>
    <row r="7013" customFormat="1" ht="13.5"/>
    <row r="7014" customFormat="1" ht="13.5"/>
    <row r="7015" customFormat="1" ht="13.5"/>
    <row r="7016" customFormat="1" ht="13.5"/>
    <row r="7017" customFormat="1" ht="13.5"/>
    <row r="7018" customFormat="1" ht="13.5"/>
    <row r="7019" customFormat="1" ht="13.5"/>
    <row r="7020" customFormat="1" ht="13.5"/>
    <row r="7021" customFormat="1" ht="13.5"/>
    <row r="7022" customFormat="1" ht="13.5"/>
    <row r="7023" customFormat="1" ht="13.5"/>
    <row r="7024" customFormat="1" ht="13.5"/>
    <row r="7025" customFormat="1" ht="13.5"/>
    <row r="7026" customFormat="1" ht="13.5"/>
    <row r="7027" customFormat="1" ht="13.5"/>
    <row r="7028" customFormat="1" ht="13.5"/>
    <row r="7029" customFormat="1" ht="13.5"/>
    <row r="7030" customFormat="1" ht="13.5"/>
    <row r="7031" customFormat="1" ht="13.5"/>
    <row r="7032" customFormat="1" ht="13.5"/>
    <row r="7033" customFormat="1" ht="13.5"/>
    <row r="7034" customFormat="1" ht="13.5"/>
    <row r="7035" customFormat="1" ht="13.5"/>
    <row r="7036" customFormat="1" ht="13.5"/>
    <row r="7037" customFormat="1" ht="13.5"/>
    <row r="7038" customFormat="1" ht="13.5"/>
    <row r="7039" customFormat="1" ht="13.5"/>
    <row r="7040" customFormat="1" ht="13.5"/>
    <row r="7041" customFormat="1" ht="13.5"/>
    <row r="7042" customFormat="1" ht="13.5"/>
    <row r="7043" customFormat="1" ht="13.5"/>
    <row r="7044" customFormat="1" ht="13.5"/>
    <row r="7045" customFormat="1" ht="13.5"/>
    <row r="7046" customFormat="1" ht="13.5"/>
    <row r="7047" customFormat="1" ht="13.5"/>
    <row r="7048" customFormat="1" ht="13.5"/>
    <row r="7049" customFormat="1" ht="13.5"/>
    <row r="7050" customFormat="1" ht="13.5"/>
    <row r="7051" customFormat="1" ht="13.5"/>
    <row r="7052" customFormat="1" ht="13.5"/>
    <row r="7053" customFormat="1" ht="13.5"/>
    <row r="7054" customFormat="1" ht="13.5"/>
    <row r="7055" customFormat="1" ht="13.5"/>
    <row r="7056" customFormat="1" ht="13.5"/>
    <row r="7057" customFormat="1" ht="13.5"/>
    <row r="7058" customFormat="1" ht="13.5"/>
    <row r="7059" customFormat="1" ht="13.5"/>
    <row r="7060" customFormat="1" ht="13.5"/>
    <row r="7061" customFormat="1" ht="13.5"/>
    <row r="7062" customFormat="1" ht="13.5"/>
    <row r="7063" customFormat="1" ht="13.5"/>
    <row r="7064" customFormat="1" ht="13.5"/>
    <row r="7065" customFormat="1" ht="13.5"/>
    <row r="7066" customFormat="1" ht="13.5"/>
    <row r="7067" customFormat="1" ht="13.5"/>
    <row r="7068" customFormat="1" ht="13.5"/>
    <row r="7069" customFormat="1" ht="13.5"/>
    <row r="7070" customFormat="1" ht="13.5"/>
    <row r="7071" customFormat="1" ht="13.5"/>
    <row r="7072" customFormat="1" ht="13.5"/>
    <row r="7073" customFormat="1" ht="13.5"/>
    <row r="7074" customFormat="1" ht="13.5"/>
    <row r="7075" customFormat="1" ht="13.5"/>
    <row r="7076" customFormat="1" ht="13.5"/>
    <row r="7077" customFormat="1" ht="13.5"/>
    <row r="7078" customFormat="1" ht="13.5"/>
    <row r="7079" customFormat="1" ht="13.5"/>
    <row r="7080" customFormat="1" ht="13.5"/>
    <row r="7081" customFormat="1" ht="13.5"/>
    <row r="7082" customFormat="1" ht="13.5"/>
    <row r="7083" customFormat="1" ht="13.5"/>
    <row r="7084" customFormat="1" ht="13.5"/>
    <row r="7085" customFormat="1" ht="13.5"/>
    <row r="7086" customFormat="1" ht="13.5"/>
    <row r="7087" customFormat="1" ht="13.5"/>
    <row r="7088" customFormat="1" ht="13.5"/>
    <row r="7089" customFormat="1" ht="13.5"/>
    <row r="7090" customFormat="1" ht="13.5"/>
    <row r="7091" customFormat="1" ht="13.5"/>
    <row r="7092" customFormat="1" ht="13.5"/>
    <row r="7093" customFormat="1" ht="13.5"/>
    <row r="7094" customFormat="1" ht="13.5"/>
    <row r="7095" customFormat="1" ht="13.5"/>
    <row r="7096" customFormat="1" ht="13.5"/>
    <row r="7097" customFormat="1" ht="13.5"/>
    <row r="7098" customFormat="1" ht="13.5"/>
    <row r="7099" customFormat="1" ht="13.5"/>
    <row r="7100" customFormat="1" ht="13.5"/>
    <row r="7101" customFormat="1" ht="13.5"/>
    <row r="7102" customFormat="1" ht="13.5"/>
    <row r="7103" customFormat="1" ht="13.5"/>
    <row r="7104" customFormat="1" ht="13.5"/>
    <row r="7105" customFormat="1" ht="13.5"/>
    <row r="7106" customFormat="1" ht="13.5"/>
    <row r="7107" customFormat="1" ht="13.5"/>
    <row r="7108" customFormat="1" ht="13.5"/>
    <row r="7109" customFormat="1" ht="13.5"/>
    <row r="7110" customFormat="1" ht="13.5"/>
    <row r="7111" customFormat="1" ht="13.5"/>
    <row r="7112" customFormat="1" ht="13.5"/>
    <row r="7113" customFormat="1" ht="13.5"/>
    <row r="7114" customFormat="1" ht="13.5"/>
    <row r="7115" customFormat="1" ht="13.5"/>
    <row r="7116" customFormat="1" ht="13.5"/>
    <row r="7117" customFormat="1" ht="13.5"/>
    <row r="7118" customFormat="1" ht="13.5"/>
    <row r="7119" customFormat="1" ht="13.5"/>
    <row r="7120" customFormat="1" ht="13.5"/>
    <row r="7121" customFormat="1" ht="13.5"/>
    <row r="7122" customFormat="1" ht="13.5"/>
    <row r="7123" customFormat="1" ht="13.5"/>
    <row r="7124" customFormat="1" ht="13.5"/>
    <row r="7125" customFormat="1" ht="13.5"/>
    <row r="7126" customFormat="1" ht="13.5"/>
    <row r="7127" customFormat="1" ht="13.5"/>
    <row r="7128" customFormat="1" ht="13.5"/>
    <row r="7129" customFormat="1" ht="13.5"/>
    <row r="7130" customFormat="1" ht="13.5"/>
    <row r="7131" customFormat="1" ht="13.5"/>
    <row r="7132" customFormat="1" ht="13.5"/>
    <row r="7133" customFormat="1" ht="13.5"/>
    <row r="7134" customFormat="1" ht="13.5"/>
    <row r="7135" customFormat="1" ht="13.5"/>
    <row r="7136" customFormat="1" ht="13.5"/>
    <row r="7137" customFormat="1" ht="13.5"/>
    <row r="7138" customFormat="1" ht="13.5"/>
    <row r="7139" customFormat="1" ht="13.5"/>
    <row r="7140" customFormat="1" ht="13.5"/>
    <row r="7141" customFormat="1" ht="13.5"/>
    <row r="7142" customFormat="1" ht="13.5"/>
    <row r="7143" customFormat="1" ht="13.5"/>
    <row r="7144" customFormat="1" ht="13.5"/>
    <row r="7145" customFormat="1" ht="13.5"/>
    <row r="7146" customFormat="1" ht="13.5"/>
    <row r="7147" customFormat="1" ht="13.5"/>
    <row r="7148" customFormat="1" ht="13.5"/>
    <row r="7149" customFormat="1" ht="13.5"/>
    <row r="7150" customFormat="1" ht="13.5"/>
    <row r="7151" customFormat="1" ht="13.5"/>
    <row r="7152" customFormat="1" ht="13.5"/>
    <row r="7153" customFormat="1" ht="13.5"/>
    <row r="7154" customFormat="1" ht="13.5"/>
    <row r="7155" customFormat="1" ht="13.5"/>
    <row r="7156" customFormat="1" ht="13.5"/>
    <row r="7157" customFormat="1" ht="13.5"/>
    <row r="7158" customFormat="1" ht="13.5"/>
    <row r="7159" customFormat="1" ht="13.5"/>
    <row r="7160" customFormat="1" ht="13.5"/>
    <row r="7161" customFormat="1" ht="13.5"/>
    <row r="7162" customFormat="1" ht="13.5"/>
    <row r="7163" customFormat="1" ht="13.5"/>
    <row r="7164" customFormat="1" ht="13.5"/>
    <row r="7165" customFormat="1" ht="13.5"/>
    <row r="7166" customFormat="1" ht="13.5"/>
    <row r="7167" customFormat="1" ht="13.5"/>
    <row r="7168" customFormat="1" ht="13.5"/>
    <row r="7169" customFormat="1" ht="13.5"/>
    <row r="7170" customFormat="1" ht="13.5"/>
    <row r="7171" customFormat="1" ht="13.5"/>
    <row r="7172" customFormat="1" ht="13.5"/>
    <row r="7173" customFormat="1" ht="13.5"/>
    <row r="7174" customFormat="1" ht="13.5"/>
    <row r="7175" customFormat="1" ht="13.5"/>
    <row r="7176" customFormat="1" ht="13.5"/>
    <row r="7177" customFormat="1" ht="13.5"/>
    <row r="7178" customFormat="1" ht="13.5"/>
    <row r="7179" customFormat="1" ht="13.5"/>
    <row r="7180" customFormat="1" ht="13.5"/>
    <row r="7181" customFormat="1" ht="13.5"/>
    <row r="7182" customFormat="1" ht="13.5"/>
    <row r="7183" customFormat="1" ht="13.5"/>
    <row r="7184" customFormat="1" ht="13.5"/>
    <row r="7185" customFormat="1" ht="13.5"/>
    <row r="7186" customFormat="1" ht="13.5"/>
    <row r="7187" customFormat="1" ht="13.5"/>
    <row r="7188" customFormat="1" ht="13.5"/>
    <row r="7189" customFormat="1" ht="13.5"/>
    <row r="7190" customFormat="1" ht="13.5"/>
    <row r="7191" customFormat="1" ht="13.5"/>
    <row r="7192" customFormat="1" ht="13.5"/>
    <row r="7193" customFormat="1" ht="13.5"/>
    <row r="7194" customFormat="1" ht="13.5"/>
    <row r="7195" customFormat="1" ht="13.5"/>
    <row r="7196" customFormat="1" ht="13.5"/>
    <row r="7197" customFormat="1" ht="13.5"/>
    <row r="7198" customFormat="1" ht="13.5"/>
    <row r="7199" customFormat="1" ht="13.5"/>
    <row r="7200" customFormat="1" ht="13.5"/>
    <row r="7201" customFormat="1" ht="13.5"/>
    <row r="7202" customFormat="1" ht="13.5"/>
    <row r="7203" customFormat="1" ht="13.5"/>
    <row r="7204" customFormat="1" ht="13.5"/>
    <row r="7205" customFormat="1" ht="13.5"/>
    <row r="7206" customFormat="1" ht="13.5"/>
    <row r="7207" customFormat="1" ht="13.5"/>
    <row r="7208" customFormat="1" ht="13.5"/>
    <row r="7209" customFormat="1" ht="13.5"/>
    <row r="7210" customFormat="1" ht="13.5"/>
    <row r="7211" customFormat="1" ht="13.5"/>
    <row r="7212" customFormat="1" ht="13.5"/>
    <row r="7213" customFormat="1" ht="13.5"/>
    <row r="7214" customFormat="1" ht="13.5"/>
    <row r="7215" customFormat="1" ht="13.5"/>
    <row r="7216" customFormat="1" ht="13.5"/>
    <row r="7217" customFormat="1" ht="13.5"/>
    <row r="7218" customFormat="1" ht="13.5"/>
    <row r="7219" customFormat="1" ht="13.5"/>
    <row r="7220" customFormat="1" ht="13.5"/>
    <row r="7221" customFormat="1" ht="13.5"/>
    <row r="7222" customFormat="1" ht="13.5"/>
    <row r="7223" customFormat="1" ht="13.5"/>
    <row r="7224" customFormat="1" ht="13.5"/>
    <row r="7225" customFormat="1" ht="13.5"/>
    <row r="7226" customFormat="1" ht="13.5"/>
    <row r="7227" customFormat="1" ht="13.5"/>
    <row r="7228" customFormat="1" ht="13.5"/>
    <row r="7229" customFormat="1" ht="13.5"/>
    <row r="7230" customFormat="1" ht="13.5"/>
    <row r="7231" customFormat="1" ht="13.5"/>
    <row r="7232" customFormat="1" ht="13.5"/>
    <row r="7233" customFormat="1" ht="13.5"/>
    <row r="7234" customFormat="1" ht="13.5"/>
    <row r="7235" customFormat="1" ht="13.5"/>
    <row r="7236" customFormat="1" ht="13.5"/>
    <row r="7237" customFormat="1" ht="13.5"/>
    <row r="7238" customFormat="1" ht="13.5"/>
    <row r="7239" customFormat="1" ht="13.5"/>
    <row r="7240" customFormat="1" ht="13.5"/>
    <row r="7241" customFormat="1" ht="13.5"/>
    <row r="7242" customFormat="1" ht="13.5"/>
    <row r="7243" customFormat="1" ht="13.5"/>
    <row r="7244" customFormat="1" ht="13.5"/>
    <row r="7245" customFormat="1" ht="13.5"/>
    <row r="7246" customFormat="1" ht="13.5"/>
    <row r="7247" customFormat="1" ht="13.5"/>
    <row r="7248" customFormat="1" ht="13.5"/>
    <row r="7249" customFormat="1" ht="13.5"/>
    <row r="7250" customFormat="1" ht="13.5"/>
    <row r="7251" customFormat="1" ht="13.5"/>
    <row r="7252" customFormat="1" ht="13.5"/>
    <row r="7253" customFormat="1" ht="13.5"/>
    <row r="7254" customFormat="1" ht="13.5"/>
    <row r="7255" customFormat="1" ht="13.5"/>
    <row r="7256" customFormat="1" ht="13.5"/>
    <row r="7257" customFormat="1" ht="13.5"/>
    <row r="7258" customFormat="1" ht="13.5"/>
    <row r="7259" customFormat="1" ht="13.5"/>
    <row r="7260" customFormat="1" ht="13.5"/>
    <row r="7261" customFormat="1" ht="13.5"/>
    <row r="7262" customFormat="1" ht="13.5"/>
    <row r="7263" customFormat="1" ht="13.5"/>
    <row r="7264" customFormat="1" ht="13.5"/>
    <row r="7265" customFormat="1" ht="13.5"/>
    <row r="7266" customFormat="1" ht="13.5"/>
    <row r="7267" customFormat="1" ht="13.5"/>
    <row r="7268" customFormat="1" ht="13.5"/>
    <row r="7269" customFormat="1" ht="13.5"/>
    <row r="7270" customFormat="1" ht="13.5"/>
    <row r="7271" customFormat="1" ht="13.5"/>
    <row r="7272" customFormat="1" ht="13.5"/>
    <row r="7273" customFormat="1" ht="13.5"/>
    <row r="7274" customFormat="1" ht="13.5"/>
    <row r="7275" customFormat="1" ht="13.5"/>
    <row r="7276" customFormat="1" ht="13.5"/>
    <row r="7277" customFormat="1" ht="13.5"/>
    <row r="7278" customFormat="1" ht="13.5"/>
    <row r="7279" customFormat="1" ht="13.5"/>
    <row r="7280" customFormat="1" ht="13.5"/>
    <row r="7281" customFormat="1" ht="13.5"/>
    <row r="7282" customFormat="1" ht="13.5"/>
    <row r="7283" customFormat="1" ht="13.5"/>
    <row r="7284" customFormat="1" ht="13.5"/>
    <row r="7285" customFormat="1" ht="13.5"/>
    <row r="7286" customFormat="1" ht="13.5"/>
    <row r="7287" customFormat="1" ht="13.5"/>
    <row r="7288" customFormat="1" ht="13.5"/>
    <row r="7289" customFormat="1" ht="13.5"/>
    <row r="7290" customFormat="1" ht="13.5"/>
    <row r="7291" customFormat="1" ht="13.5"/>
    <row r="7292" customFormat="1" ht="13.5"/>
    <row r="7293" customFormat="1" ht="13.5"/>
    <row r="7294" customFormat="1" ht="13.5"/>
    <row r="7295" customFormat="1" ht="13.5"/>
    <row r="7296" customFormat="1" ht="13.5"/>
    <row r="7297" customFormat="1" ht="13.5"/>
    <row r="7298" customFormat="1" ht="13.5"/>
    <row r="7299" customFormat="1" ht="13.5"/>
    <row r="7300" customFormat="1" ht="13.5"/>
    <row r="7301" customFormat="1" ht="13.5"/>
    <row r="7302" customFormat="1" ht="13.5"/>
    <row r="7303" customFormat="1" ht="13.5"/>
    <row r="7304" customFormat="1" ht="13.5"/>
    <row r="7305" customFormat="1" ht="13.5"/>
    <row r="7306" customFormat="1" ht="13.5"/>
    <row r="7307" customFormat="1" ht="13.5"/>
    <row r="7308" customFormat="1" ht="13.5"/>
    <row r="7309" customFormat="1" ht="13.5"/>
    <row r="7310" customFormat="1" ht="13.5"/>
    <row r="7311" customFormat="1" ht="13.5"/>
    <row r="7312" customFormat="1" ht="13.5"/>
    <row r="7313" customFormat="1" ht="13.5"/>
    <row r="7314" customFormat="1" ht="13.5"/>
    <row r="7315" customFormat="1" ht="13.5"/>
    <row r="7316" customFormat="1" ht="13.5"/>
    <row r="7317" customFormat="1" ht="13.5"/>
    <row r="7318" customFormat="1" ht="13.5"/>
    <row r="7319" customFormat="1" ht="13.5"/>
    <row r="7320" customFormat="1" ht="13.5"/>
    <row r="7321" customFormat="1" ht="13.5"/>
    <row r="7322" customFormat="1" ht="13.5"/>
    <row r="7323" customFormat="1" ht="13.5"/>
    <row r="7324" customFormat="1" ht="13.5"/>
    <row r="7325" customFormat="1" ht="13.5"/>
    <row r="7326" customFormat="1" ht="13.5"/>
    <row r="7327" customFormat="1" ht="13.5"/>
    <row r="7328" customFormat="1" ht="13.5"/>
    <row r="7329" customFormat="1" ht="13.5"/>
    <row r="7330" customFormat="1" ht="13.5"/>
    <row r="7331" customFormat="1" ht="13.5"/>
    <row r="7332" customFormat="1" ht="13.5"/>
    <row r="7333" customFormat="1" ht="13.5"/>
    <row r="7334" customFormat="1" ht="13.5"/>
    <row r="7335" customFormat="1" ht="13.5"/>
    <row r="7336" customFormat="1" ht="13.5"/>
    <row r="7337" customFormat="1" ht="13.5"/>
    <row r="7338" customFormat="1" ht="13.5"/>
    <row r="7339" customFormat="1" ht="13.5"/>
    <row r="7340" customFormat="1" ht="13.5"/>
    <row r="7341" customFormat="1" ht="13.5"/>
    <row r="7342" customFormat="1" ht="13.5"/>
    <row r="7343" customFormat="1" ht="13.5"/>
    <row r="7344" customFormat="1" ht="13.5"/>
    <row r="7345" customFormat="1" ht="13.5"/>
    <row r="7346" customFormat="1" ht="13.5"/>
    <row r="7347" customFormat="1" ht="13.5"/>
    <row r="7348" customFormat="1" ht="13.5"/>
    <row r="7349" customFormat="1" ht="13.5"/>
    <row r="7350" customFormat="1" ht="13.5"/>
    <row r="7351" customFormat="1" ht="13.5"/>
    <row r="7352" customFormat="1" ht="13.5"/>
    <row r="7353" customFormat="1" ht="13.5"/>
    <row r="7354" customFormat="1" ht="13.5"/>
    <row r="7355" customFormat="1" ht="13.5"/>
    <row r="7356" customFormat="1" ht="13.5"/>
    <row r="7357" customFormat="1" ht="13.5"/>
    <row r="7358" customFormat="1" ht="13.5"/>
    <row r="7359" customFormat="1" ht="13.5"/>
    <row r="7360" customFormat="1" ht="13.5"/>
    <row r="7361" customFormat="1" ht="13.5"/>
    <row r="7362" customFormat="1" ht="13.5"/>
    <row r="7363" customFormat="1" ht="13.5"/>
    <row r="7364" customFormat="1" ht="13.5"/>
    <row r="7365" customFormat="1" ht="13.5"/>
    <row r="7366" customFormat="1" ht="13.5"/>
    <row r="7367" customFormat="1" ht="13.5"/>
    <row r="7368" customFormat="1" ht="13.5"/>
    <row r="7369" customFormat="1" ht="13.5"/>
    <row r="7370" customFormat="1" ht="13.5"/>
    <row r="7371" customFormat="1" ht="13.5"/>
    <row r="7372" customFormat="1" ht="13.5"/>
    <row r="7373" customFormat="1" ht="13.5"/>
    <row r="7374" customFormat="1" ht="13.5"/>
    <row r="7375" customFormat="1" ht="13.5"/>
    <row r="7376" customFormat="1" ht="13.5"/>
    <row r="7377" customFormat="1" ht="13.5"/>
    <row r="7378" customFormat="1" ht="13.5"/>
    <row r="7379" customFormat="1" ht="13.5"/>
    <row r="7380" customFormat="1" ht="13.5"/>
    <row r="7381" customFormat="1" ht="13.5"/>
    <row r="7382" customFormat="1" ht="13.5"/>
    <row r="7383" customFormat="1" ht="13.5"/>
    <row r="7384" customFormat="1" ht="13.5"/>
    <row r="7385" customFormat="1" ht="13.5"/>
    <row r="7386" customFormat="1" ht="13.5"/>
    <row r="7387" customFormat="1" ht="13.5"/>
    <row r="7388" customFormat="1" ht="13.5"/>
    <row r="7389" customFormat="1" ht="13.5"/>
    <row r="7390" customFormat="1" ht="13.5"/>
    <row r="7391" customFormat="1" ht="13.5"/>
    <row r="7392" customFormat="1" ht="13.5"/>
    <row r="7393" customFormat="1" ht="13.5"/>
    <row r="7394" customFormat="1" ht="13.5"/>
    <row r="7395" customFormat="1" ht="13.5"/>
    <row r="7396" customFormat="1" ht="13.5"/>
    <row r="7397" customFormat="1" ht="13.5"/>
    <row r="7398" customFormat="1" ht="13.5"/>
    <row r="7399" customFormat="1" ht="13.5"/>
    <row r="7400" customFormat="1" ht="13.5"/>
    <row r="7401" customFormat="1" ht="13.5"/>
    <row r="7402" customFormat="1" ht="13.5"/>
    <row r="7403" customFormat="1" ht="13.5"/>
    <row r="7404" customFormat="1" ht="13.5"/>
    <row r="7405" customFormat="1" ht="13.5"/>
    <row r="7406" customFormat="1" ht="13.5"/>
    <row r="7407" customFormat="1" ht="13.5"/>
    <row r="7408" customFormat="1" ht="13.5"/>
    <row r="7409" customFormat="1" ht="13.5"/>
    <row r="7410" customFormat="1" ht="13.5"/>
    <row r="7411" customFormat="1" ht="13.5"/>
    <row r="7412" customFormat="1" ht="13.5"/>
    <row r="7413" customFormat="1" ht="13.5"/>
    <row r="7414" customFormat="1" ht="13.5"/>
    <row r="7415" customFormat="1" ht="13.5"/>
    <row r="7416" customFormat="1" ht="13.5"/>
    <row r="7417" customFormat="1" ht="13.5"/>
    <row r="7418" customFormat="1" ht="13.5"/>
    <row r="7419" customFormat="1" ht="13.5"/>
    <row r="7420" customFormat="1" ht="13.5"/>
    <row r="7421" customFormat="1" ht="13.5"/>
    <row r="7422" customFormat="1" ht="13.5"/>
    <row r="7423" customFormat="1" ht="13.5"/>
    <row r="7424" customFormat="1" ht="13.5"/>
    <row r="7425" customFormat="1" ht="13.5"/>
    <row r="7426" customFormat="1" ht="13.5"/>
    <row r="7427" customFormat="1" ht="13.5"/>
    <row r="7428" customFormat="1" ht="13.5"/>
    <row r="7429" customFormat="1" ht="13.5"/>
    <row r="7430" customFormat="1" ht="13.5"/>
    <row r="7431" customFormat="1" ht="13.5"/>
    <row r="7432" customFormat="1" ht="13.5"/>
    <row r="7433" customFormat="1" ht="13.5"/>
    <row r="7434" customFormat="1" ht="13.5"/>
    <row r="7435" customFormat="1" ht="13.5"/>
    <row r="7436" customFormat="1" ht="13.5"/>
    <row r="7437" customFormat="1" ht="13.5"/>
    <row r="7438" customFormat="1" ht="13.5"/>
    <row r="7439" customFormat="1" ht="13.5"/>
    <row r="7440" customFormat="1" ht="13.5"/>
    <row r="7441" customFormat="1" ht="13.5"/>
    <row r="7442" customFormat="1" ht="13.5"/>
    <row r="7443" customFormat="1" ht="13.5"/>
    <row r="7444" customFormat="1" ht="13.5"/>
    <row r="7445" customFormat="1" ht="13.5"/>
    <row r="7446" customFormat="1" ht="13.5"/>
    <row r="7447" customFormat="1" ht="13.5"/>
    <row r="7448" customFormat="1" ht="13.5"/>
    <row r="7449" customFormat="1" ht="13.5"/>
    <row r="7450" customFormat="1" ht="13.5"/>
    <row r="7451" customFormat="1" ht="13.5"/>
    <row r="7452" customFormat="1" ht="13.5"/>
    <row r="7453" customFormat="1" ht="13.5"/>
    <row r="7454" customFormat="1" ht="13.5"/>
    <row r="7455" customFormat="1" ht="13.5"/>
    <row r="7456" customFormat="1" ht="13.5"/>
    <row r="7457" customFormat="1" ht="13.5"/>
    <row r="7458" customFormat="1" ht="13.5"/>
    <row r="7459" customFormat="1" ht="13.5"/>
    <row r="7460" customFormat="1" ht="13.5"/>
    <row r="7461" customFormat="1" ht="13.5"/>
    <row r="7462" customFormat="1" ht="13.5"/>
    <row r="7463" customFormat="1" ht="13.5"/>
    <row r="7464" customFormat="1" ht="13.5"/>
    <row r="7465" customFormat="1" ht="13.5"/>
    <row r="7466" customFormat="1" ht="13.5"/>
    <row r="7467" customFormat="1" ht="13.5"/>
    <row r="7468" customFormat="1" ht="13.5"/>
    <row r="7469" customFormat="1" ht="13.5"/>
    <row r="7470" customFormat="1" ht="13.5"/>
    <row r="7471" customFormat="1" ht="13.5"/>
    <row r="7472" customFormat="1" ht="13.5"/>
    <row r="7473" customFormat="1" ht="13.5"/>
    <row r="7474" customFormat="1" ht="13.5"/>
    <row r="7475" customFormat="1" ht="13.5"/>
    <row r="7476" customFormat="1" ht="13.5"/>
    <row r="7477" customFormat="1" ht="13.5"/>
    <row r="7478" customFormat="1" ht="13.5"/>
    <row r="7479" customFormat="1" ht="13.5"/>
    <row r="7480" customFormat="1" ht="13.5"/>
    <row r="7481" customFormat="1" ht="13.5"/>
    <row r="7482" customFormat="1" ht="13.5"/>
    <row r="7483" customFormat="1" ht="13.5"/>
    <row r="7484" customFormat="1" ht="13.5"/>
    <row r="7485" customFormat="1" ht="13.5"/>
    <row r="7486" customFormat="1" ht="13.5"/>
    <row r="7487" customFormat="1" ht="13.5"/>
    <row r="7488" customFormat="1" ht="13.5"/>
    <row r="7489" customFormat="1" ht="13.5"/>
    <row r="7490" customFormat="1" ht="13.5"/>
    <row r="7491" customFormat="1" ht="13.5"/>
    <row r="7492" customFormat="1" ht="13.5"/>
    <row r="7493" customFormat="1" ht="13.5"/>
    <row r="7494" customFormat="1" ht="13.5"/>
    <row r="7495" customFormat="1" ht="13.5"/>
    <row r="7496" customFormat="1" ht="13.5"/>
    <row r="7497" customFormat="1" ht="13.5"/>
    <row r="7498" customFormat="1" ht="13.5"/>
    <row r="7499" customFormat="1" ht="13.5"/>
    <row r="7500" customFormat="1" ht="13.5"/>
    <row r="7501" customFormat="1" ht="13.5"/>
    <row r="7502" customFormat="1" ht="13.5"/>
    <row r="7503" customFormat="1" ht="13.5"/>
    <row r="7504" customFormat="1" ht="13.5"/>
    <row r="7505" customFormat="1" ht="13.5"/>
    <row r="7506" customFormat="1" ht="13.5"/>
    <row r="7507" customFormat="1" ht="13.5"/>
    <row r="7508" customFormat="1" ht="13.5"/>
    <row r="7509" customFormat="1" ht="13.5"/>
    <row r="7510" customFormat="1" ht="13.5"/>
    <row r="7511" customFormat="1" ht="13.5"/>
    <row r="7512" customFormat="1" ht="13.5"/>
    <row r="7513" customFormat="1" ht="13.5"/>
    <row r="7514" customFormat="1" ht="13.5"/>
    <row r="7515" customFormat="1" ht="13.5"/>
    <row r="7516" customFormat="1" ht="13.5"/>
    <row r="7517" customFormat="1" ht="13.5"/>
    <row r="7518" customFormat="1" ht="13.5"/>
    <row r="7519" customFormat="1" ht="13.5"/>
    <row r="7520" customFormat="1" ht="13.5"/>
    <row r="7521" customFormat="1" ht="13.5"/>
    <row r="7522" customFormat="1" ht="13.5"/>
    <row r="7523" customFormat="1" ht="13.5"/>
    <row r="7524" customFormat="1" ht="13.5"/>
    <row r="7525" customFormat="1" ht="13.5"/>
    <row r="7526" customFormat="1" ht="13.5"/>
    <row r="7527" customFormat="1" ht="13.5"/>
    <row r="7528" customFormat="1" ht="13.5"/>
    <row r="7529" customFormat="1" ht="13.5"/>
    <row r="7530" customFormat="1" ht="13.5"/>
    <row r="7531" customFormat="1" ht="13.5"/>
    <row r="7532" customFormat="1" ht="13.5"/>
    <row r="7533" customFormat="1" ht="13.5"/>
    <row r="7534" customFormat="1" ht="13.5"/>
    <row r="7535" customFormat="1" ht="13.5"/>
    <row r="7536" customFormat="1" ht="13.5"/>
    <row r="7537" customFormat="1" ht="13.5"/>
    <row r="7538" customFormat="1" ht="13.5"/>
    <row r="7539" customFormat="1" ht="13.5"/>
    <row r="7540" customFormat="1" ht="13.5"/>
    <row r="7541" customFormat="1" ht="13.5"/>
    <row r="7542" customFormat="1" ht="13.5"/>
    <row r="7543" customFormat="1" ht="13.5"/>
    <row r="7544" customFormat="1" ht="13.5"/>
    <row r="7545" customFormat="1" ht="13.5"/>
    <row r="7546" customFormat="1" ht="13.5"/>
    <row r="7547" customFormat="1" ht="13.5"/>
    <row r="7548" customFormat="1" ht="13.5"/>
    <row r="7549" customFormat="1" ht="13.5"/>
    <row r="7550" customFormat="1" ht="13.5"/>
    <row r="7551" customFormat="1" ht="13.5"/>
    <row r="7552" customFormat="1" ht="13.5"/>
    <row r="7553" customFormat="1" ht="13.5"/>
    <row r="7554" customFormat="1" ht="13.5"/>
    <row r="7555" customFormat="1" ht="13.5"/>
    <row r="7556" customFormat="1" ht="13.5"/>
    <row r="7557" customFormat="1" ht="13.5"/>
    <row r="7558" customFormat="1" ht="13.5"/>
    <row r="7559" customFormat="1" ht="13.5"/>
    <row r="7560" customFormat="1" ht="13.5"/>
    <row r="7561" customFormat="1" ht="13.5"/>
    <row r="7562" customFormat="1" ht="13.5"/>
    <row r="7563" customFormat="1" ht="13.5"/>
    <row r="7564" customFormat="1" ht="13.5"/>
    <row r="7565" customFormat="1" ht="13.5"/>
    <row r="7566" customFormat="1" ht="13.5"/>
    <row r="7567" customFormat="1" ht="13.5"/>
    <row r="7568" customFormat="1" ht="13.5"/>
    <row r="7569" customFormat="1" ht="13.5"/>
    <row r="7570" customFormat="1" ht="13.5"/>
    <row r="7571" customFormat="1" ht="13.5"/>
    <row r="7572" customFormat="1" ht="13.5"/>
    <row r="7573" customFormat="1" ht="13.5"/>
    <row r="7574" customFormat="1" ht="13.5"/>
    <row r="7575" customFormat="1" ht="13.5"/>
    <row r="7576" customFormat="1" ht="13.5"/>
    <row r="7577" customFormat="1" ht="13.5"/>
    <row r="7578" customFormat="1" ht="13.5"/>
    <row r="7579" customFormat="1" ht="13.5"/>
    <row r="7580" customFormat="1" ht="13.5"/>
    <row r="7581" customFormat="1" ht="13.5"/>
    <row r="7582" customFormat="1" ht="13.5"/>
    <row r="7583" customFormat="1" ht="13.5"/>
    <row r="7584" customFormat="1" ht="13.5"/>
    <row r="7585" customFormat="1" ht="13.5"/>
    <row r="7586" customFormat="1" ht="13.5"/>
    <row r="7587" customFormat="1" ht="13.5"/>
    <row r="7588" customFormat="1" ht="13.5"/>
    <row r="7589" customFormat="1" ht="13.5"/>
    <row r="7590" customFormat="1" ht="13.5"/>
    <row r="7591" customFormat="1" ht="13.5"/>
    <row r="7592" customFormat="1" ht="13.5"/>
    <row r="7593" customFormat="1" ht="13.5"/>
    <row r="7594" customFormat="1" ht="13.5"/>
    <row r="7595" customFormat="1" ht="13.5"/>
    <row r="7596" customFormat="1" ht="13.5"/>
    <row r="7597" customFormat="1" ht="13.5"/>
    <row r="7598" customFormat="1" ht="13.5"/>
    <row r="7599" customFormat="1" ht="13.5"/>
    <row r="7600" customFormat="1" ht="13.5"/>
    <row r="7601" customFormat="1" ht="13.5"/>
    <row r="7602" customFormat="1" ht="13.5"/>
    <row r="7603" customFormat="1" ht="13.5"/>
    <row r="7604" customFormat="1" ht="13.5"/>
    <row r="7605" customFormat="1" ht="13.5"/>
    <row r="7606" customFormat="1" ht="13.5"/>
    <row r="7607" customFormat="1" ht="13.5"/>
    <row r="7608" customFormat="1" ht="13.5"/>
    <row r="7609" customFormat="1" ht="13.5"/>
    <row r="7610" customFormat="1" ht="13.5"/>
    <row r="7611" customFormat="1" ht="13.5"/>
    <row r="7612" customFormat="1" ht="13.5"/>
    <row r="7613" customFormat="1" ht="13.5"/>
    <row r="7614" customFormat="1" ht="13.5"/>
    <row r="7615" customFormat="1" ht="13.5"/>
    <row r="7616" customFormat="1" ht="13.5"/>
    <row r="7617" customFormat="1" ht="13.5"/>
    <row r="7618" customFormat="1" ht="13.5"/>
    <row r="7619" customFormat="1" ht="13.5"/>
    <row r="7620" customFormat="1" ht="13.5"/>
    <row r="7621" customFormat="1" ht="13.5"/>
    <row r="7622" customFormat="1" ht="13.5"/>
    <row r="7623" customFormat="1" ht="13.5"/>
    <row r="7624" customFormat="1" ht="13.5"/>
    <row r="7625" customFormat="1" ht="13.5"/>
    <row r="7626" customFormat="1" ht="13.5"/>
    <row r="7627" customFormat="1" ht="13.5"/>
    <row r="7628" customFormat="1" ht="13.5"/>
    <row r="7629" customFormat="1" ht="13.5"/>
    <row r="7630" customFormat="1" ht="13.5"/>
    <row r="7631" customFormat="1" ht="13.5"/>
    <row r="7632" customFormat="1" ht="13.5"/>
    <row r="7633" customFormat="1" ht="13.5"/>
    <row r="7634" customFormat="1" ht="13.5"/>
    <row r="7635" customFormat="1" ht="13.5"/>
    <row r="7636" customFormat="1" ht="13.5"/>
    <row r="7637" customFormat="1" ht="13.5"/>
    <row r="7638" customFormat="1" ht="13.5"/>
    <row r="7639" customFormat="1" ht="13.5"/>
    <row r="7640" customFormat="1" ht="13.5"/>
    <row r="7641" customFormat="1" ht="13.5"/>
    <row r="7642" customFormat="1" ht="13.5"/>
    <row r="7643" customFormat="1" ht="13.5"/>
    <row r="7644" customFormat="1" ht="13.5"/>
    <row r="7645" customFormat="1" ht="13.5"/>
    <row r="7646" customFormat="1" ht="13.5"/>
    <row r="7647" customFormat="1" ht="13.5"/>
    <row r="7648" customFormat="1" ht="13.5"/>
    <row r="7649" customFormat="1" ht="13.5"/>
    <row r="7650" customFormat="1" ht="13.5"/>
    <row r="7651" customFormat="1" ht="13.5"/>
    <row r="7652" customFormat="1" ht="13.5"/>
    <row r="7653" customFormat="1" ht="13.5"/>
    <row r="7654" customFormat="1" ht="13.5"/>
    <row r="7655" customFormat="1" ht="13.5"/>
    <row r="7656" customFormat="1" ht="13.5"/>
    <row r="7657" customFormat="1" ht="13.5"/>
    <row r="7658" customFormat="1" ht="13.5"/>
    <row r="7659" customFormat="1" ht="13.5"/>
    <row r="7660" customFormat="1" ht="13.5"/>
    <row r="7661" customFormat="1" ht="13.5"/>
    <row r="7662" customFormat="1" ht="13.5"/>
    <row r="7663" customFormat="1" ht="13.5"/>
    <row r="7664" customFormat="1" ht="13.5"/>
    <row r="7665" customFormat="1" ht="13.5"/>
    <row r="7666" customFormat="1" ht="13.5"/>
    <row r="7667" customFormat="1" ht="13.5"/>
    <row r="7668" customFormat="1" ht="13.5"/>
    <row r="7669" customFormat="1" ht="13.5"/>
    <row r="7670" customFormat="1" ht="13.5"/>
    <row r="7671" customFormat="1" ht="13.5"/>
    <row r="7672" customFormat="1" ht="13.5"/>
    <row r="7673" customFormat="1" ht="13.5"/>
    <row r="7674" customFormat="1" ht="13.5"/>
    <row r="7675" customFormat="1" ht="13.5"/>
    <row r="7676" customFormat="1" ht="13.5"/>
    <row r="7677" customFormat="1" ht="13.5"/>
    <row r="7678" customFormat="1" ht="13.5"/>
    <row r="7679" customFormat="1" ht="13.5"/>
    <row r="7680" customFormat="1" ht="13.5"/>
    <row r="7681" customFormat="1" ht="13.5"/>
    <row r="7682" customFormat="1" ht="13.5"/>
    <row r="7683" customFormat="1" ht="13.5"/>
    <row r="7684" customFormat="1" ht="13.5"/>
    <row r="7685" customFormat="1" ht="13.5"/>
    <row r="7686" customFormat="1" ht="13.5"/>
    <row r="7687" customFormat="1" ht="13.5"/>
    <row r="7688" customFormat="1" ht="13.5"/>
    <row r="7689" customFormat="1" ht="13.5"/>
    <row r="7690" customFormat="1" ht="13.5"/>
    <row r="7691" customFormat="1" ht="13.5"/>
    <row r="7692" customFormat="1" ht="13.5"/>
    <row r="7693" customFormat="1" ht="13.5"/>
    <row r="7694" customFormat="1" ht="13.5"/>
    <row r="7695" customFormat="1" ht="13.5"/>
    <row r="7696" customFormat="1" ht="13.5"/>
    <row r="7697" customFormat="1" ht="13.5"/>
    <row r="7698" customFormat="1" ht="13.5"/>
    <row r="7699" customFormat="1" ht="13.5"/>
    <row r="7700" customFormat="1" ht="13.5"/>
    <row r="7701" customFormat="1" ht="13.5"/>
    <row r="7702" customFormat="1" ht="13.5"/>
    <row r="7703" customFormat="1" ht="13.5"/>
    <row r="7704" customFormat="1" ht="13.5"/>
    <row r="7705" customFormat="1" ht="13.5"/>
    <row r="7706" customFormat="1" ht="13.5"/>
    <row r="7707" customFormat="1" ht="13.5"/>
    <row r="7708" customFormat="1" ht="13.5"/>
    <row r="7709" customFormat="1" ht="13.5"/>
    <row r="7710" customFormat="1" ht="13.5"/>
    <row r="7711" customFormat="1" ht="13.5"/>
    <row r="7712" customFormat="1" ht="13.5"/>
    <row r="7713" customFormat="1" ht="13.5"/>
    <row r="7714" customFormat="1" ht="13.5"/>
    <row r="7715" customFormat="1" ht="13.5"/>
    <row r="7716" customFormat="1" ht="13.5"/>
    <row r="7717" customFormat="1" ht="13.5"/>
    <row r="7718" customFormat="1" ht="13.5"/>
    <row r="7719" customFormat="1" ht="13.5"/>
    <row r="7720" customFormat="1" ht="13.5"/>
    <row r="7721" customFormat="1" ht="13.5"/>
    <row r="7722" customFormat="1" ht="13.5"/>
    <row r="7723" customFormat="1" ht="13.5"/>
    <row r="7724" customFormat="1" ht="13.5"/>
    <row r="7725" customFormat="1" ht="13.5"/>
    <row r="7726" customFormat="1" ht="13.5"/>
    <row r="7727" customFormat="1" ht="13.5"/>
    <row r="7728" customFormat="1" ht="13.5"/>
    <row r="7729" customFormat="1" ht="13.5"/>
    <row r="7730" customFormat="1" ht="13.5"/>
    <row r="7731" customFormat="1" ht="13.5"/>
    <row r="7732" customFormat="1" ht="13.5"/>
    <row r="7733" customFormat="1" ht="13.5"/>
    <row r="7734" customFormat="1" ht="13.5"/>
    <row r="7735" customFormat="1" ht="13.5"/>
    <row r="7736" customFormat="1" ht="13.5"/>
    <row r="7737" customFormat="1" ht="13.5"/>
    <row r="7738" customFormat="1" ht="13.5"/>
    <row r="7739" customFormat="1" ht="13.5"/>
    <row r="7740" customFormat="1" ht="13.5"/>
    <row r="7741" customFormat="1" ht="13.5"/>
    <row r="7742" customFormat="1" ht="13.5"/>
    <row r="7743" customFormat="1" ht="13.5"/>
    <row r="7744" customFormat="1" ht="13.5"/>
    <row r="7745" customFormat="1" ht="13.5"/>
    <row r="7746" customFormat="1" ht="13.5"/>
    <row r="7747" customFormat="1" ht="13.5"/>
    <row r="7748" customFormat="1" ht="13.5"/>
    <row r="7749" customFormat="1" ht="13.5"/>
    <row r="7750" customFormat="1" ht="13.5"/>
    <row r="7751" customFormat="1" ht="13.5"/>
    <row r="7752" customFormat="1" ht="13.5"/>
    <row r="7753" customFormat="1" ht="13.5"/>
    <row r="7754" customFormat="1" ht="13.5"/>
    <row r="7755" customFormat="1" ht="13.5"/>
    <row r="7756" customFormat="1" ht="13.5"/>
    <row r="7757" customFormat="1" ht="13.5"/>
    <row r="7758" customFormat="1" ht="13.5"/>
    <row r="7759" customFormat="1" ht="13.5"/>
    <row r="7760" customFormat="1" ht="13.5"/>
    <row r="7761" customFormat="1" ht="13.5"/>
    <row r="7762" customFormat="1" ht="13.5"/>
    <row r="7763" customFormat="1" ht="13.5"/>
    <row r="7764" customFormat="1" ht="13.5"/>
    <row r="7765" customFormat="1" ht="13.5"/>
    <row r="7766" customFormat="1" ht="13.5"/>
    <row r="7767" customFormat="1" ht="13.5"/>
    <row r="7768" customFormat="1" ht="13.5"/>
    <row r="7769" customFormat="1" ht="13.5"/>
    <row r="7770" customFormat="1" ht="13.5"/>
    <row r="7771" customFormat="1" ht="13.5"/>
    <row r="7772" customFormat="1" ht="13.5"/>
    <row r="7773" customFormat="1" ht="13.5"/>
    <row r="7774" customFormat="1" ht="13.5"/>
    <row r="7775" customFormat="1" ht="13.5"/>
    <row r="7776" customFormat="1" ht="13.5"/>
    <row r="7777" customFormat="1" ht="13.5"/>
    <row r="7778" customFormat="1" ht="13.5"/>
    <row r="7779" customFormat="1" ht="13.5"/>
    <row r="7780" customFormat="1" ht="13.5"/>
    <row r="7781" customFormat="1" ht="13.5"/>
    <row r="7782" customFormat="1" ht="13.5"/>
    <row r="7783" customFormat="1" ht="13.5"/>
    <row r="7784" customFormat="1" ht="13.5"/>
    <row r="7785" customFormat="1" ht="13.5"/>
    <row r="7786" customFormat="1" ht="13.5"/>
    <row r="7787" customFormat="1" ht="13.5"/>
    <row r="7788" customFormat="1" ht="13.5"/>
    <row r="7789" customFormat="1" ht="13.5"/>
    <row r="7790" customFormat="1" ht="13.5"/>
    <row r="7791" customFormat="1" ht="13.5"/>
    <row r="7792" customFormat="1" ht="13.5"/>
    <row r="7793" customFormat="1" ht="13.5"/>
    <row r="7794" customFormat="1" ht="13.5"/>
    <row r="7795" customFormat="1" ht="13.5"/>
    <row r="7796" customFormat="1" ht="13.5"/>
    <row r="7797" customFormat="1" ht="13.5"/>
    <row r="7798" customFormat="1" ht="13.5"/>
    <row r="7799" customFormat="1" ht="13.5"/>
    <row r="7800" customFormat="1" ht="13.5"/>
    <row r="7801" customFormat="1" ht="13.5"/>
    <row r="7802" customFormat="1" ht="13.5"/>
    <row r="7803" customFormat="1" ht="13.5"/>
    <row r="7804" customFormat="1" ht="13.5"/>
    <row r="7805" customFormat="1" ht="13.5"/>
    <row r="7806" customFormat="1" ht="13.5"/>
    <row r="7807" customFormat="1" ht="13.5"/>
    <row r="7808" customFormat="1" ht="13.5"/>
    <row r="7809" customFormat="1" ht="13.5"/>
    <row r="7810" customFormat="1" ht="13.5"/>
    <row r="7811" customFormat="1" ht="13.5"/>
    <row r="7812" customFormat="1" ht="13.5"/>
    <row r="7813" customFormat="1" ht="13.5"/>
    <row r="7814" customFormat="1" ht="13.5"/>
    <row r="7815" customFormat="1" ht="13.5"/>
    <row r="7816" customFormat="1" ht="13.5"/>
    <row r="7817" customFormat="1" ht="13.5"/>
    <row r="7818" customFormat="1" ht="13.5"/>
    <row r="7819" customFormat="1" ht="13.5"/>
    <row r="7820" customFormat="1" ht="13.5"/>
    <row r="7821" customFormat="1" ht="13.5"/>
    <row r="7822" customFormat="1" ht="13.5"/>
    <row r="7823" customFormat="1" ht="13.5"/>
    <row r="7824" customFormat="1" ht="13.5"/>
    <row r="7825" customFormat="1" ht="13.5"/>
    <row r="7826" customFormat="1" ht="13.5"/>
    <row r="7827" customFormat="1" ht="13.5"/>
    <row r="7828" customFormat="1" ht="13.5"/>
    <row r="7829" customFormat="1" ht="13.5"/>
    <row r="7830" customFormat="1" ht="13.5"/>
    <row r="7831" customFormat="1" ht="13.5"/>
    <row r="7832" customFormat="1" ht="13.5"/>
    <row r="7833" customFormat="1" ht="13.5"/>
    <row r="7834" customFormat="1" ht="13.5"/>
    <row r="7835" customFormat="1" ht="13.5"/>
    <row r="7836" customFormat="1" ht="13.5"/>
    <row r="7837" customFormat="1" ht="13.5"/>
    <row r="7838" customFormat="1" ht="13.5"/>
    <row r="7839" customFormat="1" ht="13.5"/>
    <row r="7840" customFormat="1" ht="13.5"/>
    <row r="7841" customFormat="1" ht="13.5"/>
    <row r="7842" customFormat="1" ht="13.5"/>
    <row r="7843" customFormat="1" ht="13.5"/>
    <row r="7844" customFormat="1" ht="13.5"/>
    <row r="7845" customFormat="1" ht="13.5"/>
    <row r="7846" customFormat="1" ht="13.5"/>
    <row r="7847" customFormat="1" ht="13.5"/>
    <row r="7848" customFormat="1" ht="13.5"/>
    <row r="7849" customFormat="1" ht="13.5"/>
    <row r="7850" customFormat="1" ht="13.5"/>
    <row r="7851" customFormat="1" ht="13.5"/>
    <row r="7852" customFormat="1" ht="13.5"/>
    <row r="7853" customFormat="1" ht="13.5"/>
    <row r="7854" customFormat="1" ht="13.5"/>
    <row r="7855" customFormat="1" ht="13.5"/>
    <row r="7856" customFormat="1" ht="13.5"/>
    <row r="7857" customFormat="1" ht="13.5"/>
    <row r="7858" customFormat="1" ht="13.5"/>
    <row r="7859" customFormat="1" ht="13.5"/>
    <row r="7860" customFormat="1" ht="13.5"/>
    <row r="7861" customFormat="1" ht="13.5"/>
    <row r="7862" customFormat="1" ht="13.5"/>
    <row r="7863" customFormat="1" ht="13.5"/>
    <row r="7864" customFormat="1" ht="13.5"/>
    <row r="7865" customFormat="1" ht="13.5"/>
    <row r="7866" customFormat="1" ht="13.5"/>
    <row r="7867" customFormat="1" ht="13.5"/>
    <row r="7868" customFormat="1" ht="13.5"/>
    <row r="7869" customFormat="1" ht="13.5"/>
    <row r="7870" customFormat="1" ht="13.5"/>
    <row r="7871" customFormat="1" ht="13.5"/>
    <row r="7872" customFormat="1" ht="13.5"/>
    <row r="7873" customFormat="1" ht="13.5"/>
    <row r="7874" customFormat="1" ht="13.5"/>
    <row r="7875" customFormat="1" ht="13.5"/>
    <row r="7876" customFormat="1" ht="13.5"/>
    <row r="7877" customFormat="1" ht="13.5"/>
    <row r="7878" customFormat="1" ht="13.5"/>
    <row r="7879" customFormat="1" ht="13.5"/>
    <row r="7880" customFormat="1" ht="13.5"/>
    <row r="7881" customFormat="1" ht="13.5"/>
    <row r="7882" customFormat="1" ht="13.5"/>
    <row r="7883" customFormat="1" ht="13.5"/>
    <row r="7884" customFormat="1" ht="13.5"/>
    <row r="7885" customFormat="1" ht="13.5"/>
    <row r="7886" customFormat="1" ht="13.5"/>
    <row r="7887" customFormat="1" ht="13.5"/>
    <row r="7888" customFormat="1" ht="13.5"/>
    <row r="7889" customFormat="1" ht="13.5"/>
    <row r="7890" customFormat="1" ht="13.5"/>
    <row r="7891" customFormat="1" ht="13.5"/>
    <row r="7892" customFormat="1" ht="13.5"/>
    <row r="7893" customFormat="1" ht="13.5"/>
    <row r="7894" customFormat="1" ht="13.5"/>
    <row r="7895" customFormat="1" ht="13.5"/>
    <row r="7896" customFormat="1" ht="13.5"/>
    <row r="7897" customFormat="1" ht="13.5"/>
    <row r="7898" customFormat="1" ht="13.5"/>
    <row r="7899" customFormat="1" ht="13.5"/>
    <row r="7900" customFormat="1" ht="13.5"/>
    <row r="7901" customFormat="1" ht="13.5"/>
    <row r="7902" customFormat="1" ht="13.5"/>
    <row r="7903" customFormat="1" ht="13.5"/>
    <row r="7904" customFormat="1" ht="13.5"/>
    <row r="7905" customFormat="1" ht="13.5"/>
    <row r="7906" customFormat="1" ht="13.5"/>
    <row r="7907" customFormat="1" ht="13.5"/>
    <row r="7908" customFormat="1" ht="13.5"/>
    <row r="7909" customFormat="1" ht="13.5"/>
    <row r="7910" customFormat="1" ht="13.5"/>
    <row r="7911" customFormat="1" ht="13.5"/>
    <row r="7912" customFormat="1" ht="13.5"/>
    <row r="7913" customFormat="1" ht="13.5"/>
    <row r="7914" customFormat="1" ht="13.5"/>
    <row r="7915" customFormat="1" ht="13.5"/>
    <row r="7916" customFormat="1" ht="13.5"/>
    <row r="7917" customFormat="1" ht="13.5"/>
    <row r="7918" customFormat="1" ht="13.5"/>
    <row r="7919" customFormat="1" ht="13.5"/>
    <row r="7920" customFormat="1" ht="13.5"/>
    <row r="7921" customFormat="1" ht="13.5"/>
    <row r="7922" customFormat="1" ht="13.5"/>
    <row r="7923" customFormat="1" ht="13.5"/>
    <row r="7924" customFormat="1" ht="13.5"/>
    <row r="7925" customFormat="1" ht="13.5"/>
    <row r="7926" customFormat="1" ht="13.5"/>
    <row r="7927" customFormat="1" ht="13.5"/>
    <row r="7928" customFormat="1" ht="13.5"/>
    <row r="7929" customFormat="1" ht="13.5"/>
    <row r="7930" customFormat="1" ht="13.5"/>
    <row r="7931" customFormat="1" ht="13.5"/>
    <row r="7932" customFormat="1" ht="13.5"/>
    <row r="7933" customFormat="1" ht="13.5"/>
    <row r="7934" customFormat="1" ht="13.5"/>
    <row r="7935" customFormat="1" ht="13.5"/>
    <row r="7936" customFormat="1" ht="13.5"/>
    <row r="7937" customFormat="1" ht="13.5"/>
    <row r="7938" customFormat="1" ht="13.5"/>
    <row r="7939" customFormat="1" ht="13.5"/>
    <row r="7940" customFormat="1" ht="13.5"/>
    <row r="7941" customFormat="1" ht="13.5"/>
    <row r="7942" customFormat="1" ht="13.5"/>
    <row r="7943" customFormat="1" ht="13.5"/>
    <row r="7944" customFormat="1" ht="13.5"/>
    <row r="7945" customFormat="1" ht="13.5"/>
    <row r="7946" customFormat="1" ht="13.5"/>
    <row r="7947" customFormat="1" ht="13.5"/>
    <row r="7948" customFormat="1" ht="13.5"/>
    <row r="7949" customFormat="1" ht="13.5"/>
    <row r="7950" customFormat="1" ht="13.5"/>
    <row r="7951" customFormat="1" ht="13.5"/>
    <row r="7952" customFormat="1" ht="13.5"/>
    <row r="7953" customFormat="1" ht="13.5"/>
    <row r="7954" customFormat="1" ht="13.5"/>
    <row r="7955" customFormat="1" ht="13.5"/>
    <row r="7956" customFormat="1" ht="13.5"/>
    <row r="7957" customFormat="1" ht="13.5"/>
    <row r="7958" customFormat="1" ht="13.5"/>
    <row r="7959" customFormat="1" ht="13.5"/>
    <row r="7960" customFormat="1" ht="13.5"/>
    <row r="7961" customFormat="1" ht="13.5"/>
    <row r="7962" customFormat="1" ht="13.5"/>
    <row r="7963" customFormat="1" ht="13.5"/>
    <row r="7964" customFormat="1" ht="13.5"/>
    <row r="7965" customFormat="1" ht="13.5"/>
    <row r="7966" customFormat="1" ht="13.5"/>
    <row r="7967" customFormat="1" ht="13.5"/>
    <row r="7968" customFormat="1" ht="13.5"/>
    <row r="7969" customFormat="1" ht="13.5"/>
    <row r="7970" customFormat="1" ht="13.5"/>
    <row r="7971" customFormat="1" ht="13.5"/>
    <row r="7972" customFormat="1" ht="13.5"/>
    <row r="7973" customFormat="1" ht="13.5"/>
    <row r="7974" customFormat="1" ht="13.5"/>
    <row r="7975" customFormat="1" ht="13.5"/>
    <row r="7976" customFormat="1" ht="13.5"/>
    <row r="7977" customFormat="1" ht="13.5"/>
    <row r="7978" customFormat="1" ht="13.5"/>
    <row r="7979" customFormat="1" ht="13.5"/>
    <row r="7980" customFormat="1" ht="13.5"/>
    <row r="7981" customFormat="1" ht="13.5"/>
    <row r="7982" customFormat="1" ht="13.5"/>
    <row r="7983" customFormat="1" ht="13.5"/>
    <row r="7984" customFormat="1" ht="13.5"/>
    <row r="7985" customFormat="1" ht="13.5"/>
    <row r="7986" customFormat="1" ht="13.5"/>
    <row r="7987" customFormat="1" ht="13.5"/>
    <row r="7988" customFormat="1" ht="13.5"/>
    <row r="7989" customFormat="1" ht="13.5"/>
    <row r="7990" customFormat="1" ht="13.5"/>
    <row r="7991" customFormat="1" ht="13.5"/>
    <row r="7992" customFormat="1" ht="13.5"/>
    <row r="7993" customFormat="1" ht="13.5"/>
    <row r="7994" customFormat="1" ht="13.5"/>
    <row r="7995" customFormat="1" ht="13.5"/>
    <row r="7996" customFormat="1" ht="13.5"/>
    <row r="7997" customFormat="1" ht="13.5"/>
    <row r="7998" customFormat="1" ht="13.5"/>
    <row r="7999" customFormat="1" ht="13.5"/>
    <row r="8000" customFormat="1" ht="13.5"/>
    <row r="8001" customFormat="1" ht="13.5"/>
    <row r="8002" customFormat="1" ht="13.5"/>
    <row r="8003" customFormat="1" ht="13.5"/>
    <row r="8004" customFormat="1" ht="13.5"/>
    <row r="8005" customFormat="1" ht="13.5"/>
    <row r="8006" customFormat="1" ht="13.5"/>
    <row r="8007" customFormat="1" ht="13.5"/>
    <row r="8008" customFormat="1" ht="13.5"/>
    <row r="8009" customFormat="1" ht="13.5"/>
    <row r="8010" customFormat="1" ht="13.5"/>
    <row r="8011" customFormat="1" ht="13.5"/>
    <row r="8012" customFormat="1" ht="13.5"/>
    <row r="8013" customFormat="1" ht="13.5"/>
    <row r="8014" customFormat="1" ht="13.5"/>
    <row r="8015" customFormat="1" ht="13.5"/>
    <row r="8016" customFormat="1" ht="13.5"/>
    <row r="8017" customFormat="1" ht="13.5"/>
    <row r="8018" customFormat="1" ht="13.5"/>
    <row r="8019" customFormat="1" ht="13.5"/>
    <row r="8020" customFormat="1" ht="13.5"/>
    <row r="8021" customFormat="1" ht="13.5"/>
    <row r="8022" customFormat="1" ht="13.5"/>
    <row r="8023" customFormat="1" ht="13.5"/>
    <row r="8024" customFormat="1" ht="13.5"/>
    <row r="8025" customFormat="1" ht="13.5"/>
    <row r="8026" customFormat="1" ht="13.5"/>
    <row r="8027" customFormat="1" ht="13.5"/>
    <row r="8028" customFormat="1" ht="13.5"/>
    <row r="8029" customFormat="1" ht="13.5"/>
    <row r="8030" customFormat="1" ht="13.5"/>
    <row r="8031" customFormat="1" ht="13.5"/>
    <row r="8032" customFormat="1" ht="13.5"/>
    <row r="8033" customFormat="1" ht="13.5"/>
    <row r="8034" customFormat="1" ht="13.5"/>
    <row r="8035" customFormat="1" ht="13.5"/>
    <row r="8036" customFormat="1" ht="13.5"/>
    <row r="8037" customFormat="1" ht="13.5"/>
    <row r="8038" customFormat="1" ht="13.5"/>
    <row r="8039" customFormat="1" ht="13.5"/>
    <row r="8040" customFormat="1" ht="13.5"/>
    <row r="8041" customFormat="1" ht="13.5"/>
    <row r="8042" customFormat="1" ht="13.5"/>
    <row r="8043" customFormat="1" ht="13.5"/>
    <row r="8044" customFormat="1" ht="13.5"/>
    <row r="8045" customFormat="1" ht="13.5"/>
    <row r="8046" customFormat="1" ht="13.5"/>
    <row r="8047" customFormat="1" ht="13.5"/>
    <row r="8048" customFormat="1" ht="13.5"/>
    <row r="8049" customFormat="1" ht="13.5"/>
    <row r="8050" customFormat="1" ht="13.5"/>
    <row r="8051" customFormat="1" ht="13.5"/>
    <row r="8052" customFormat="1" ht="13.5"/>
    <row r="8053" customFormat="1" ht="13.5"/>
    <row r="8054" customFormat="1" ht="13.5"/>
    <row r="8055" customFormat="1" ht="13.5"/>
    <row r="8056" customFormat="1" ht="13.5"/>
    <row r="8057" customFormat="1" ht="13.5"/>
    <row r="8058" customFormat="1" ht="13.5"/>
    <row r="8059" customFormat="1" ht="13.5"/>
    <row r="8060" customFormat="1" ht="13.5"/>
    <row r="8061" customFormat="1" ht="13.5"/>
    <row r="8062" customFormat="1" ht="13.5"/>
    <row r="8063" customFormat="1" ht="13.5"/>
    <row r="8064" customFormat="1" ht="13.5"/>
    <row r="8065" customFormat="1" ht="13.5"/>
    <row r="8066" customFormat="1" ht="13.5"/>
    <row r="8067" customFormat="1" ht="13.5"/>
    <row r="8068" customFormat="1" ht="13.5"/>
    <row r="8069" customFormat="1" ht="13.5"/>
    <row r="8070" customFormat="1" ht="13.5"/>
    <row r="8071" customFormat="1" ht="13.5"/>
    <row r="8072" customFormat="1" ht="13.5"/>
    <row r="8073" customFormat="1" ht="13.5"/>
    <row r="8074" customFormat="1" ht="13.5"/>
    <row r="8075" customFormat="1" ht="13.5"/>
    <row r="8076" customFormat="1" ht="13.5"/>
    <row r="8077" customFormat="1" ht="13.5"/>
    <row r="8078" customFormat="1" ht="13.5"/>
    <row r="8079" customFormat="1" ht="13.5"/>
    <row r="8080" customFormat="1" ht="13.5"/>
    <row r="8081" customFormat="1" ht="13.5"/>
    <row r="8082" customFormat="1" ht="13.5"/>
    <row r="8083" customFormat="1" ht="13.5"/>
    <row r="8084" customFormat="1" ht="13.5"/>
    <row r="8085" customFormat="1" ht="13.5"/>
    <row r="8086" customFormat="1" ht="13.5"/>
    <row r="8087" customFormat="1" ht="13.5"/>
    <row r="8088" customFormat="1" ht="13.5"/>
    <row r="8089" customFormat="1" ht="13.5"/>
    <row r="8090" customFormat="1" ht="13.5"/>
    <row r="8091" customFormat="1" ht="13.5"/>
    <row r="8092" customFormat="1" ht="13.5"/>
    <row r="8093" customFormat="1" ht="13.5"/>
    <row r="8094" customFormat="1" ht="13.5"/>
    <row r="8095" customFormat="1" ht="13.5"/>
    <row r="8096" customFormat="1" ht="13.5"/>
    <row r="8097" customFormat="1" ht="13.5"/>
    <row r="8098" customFormat="1" ht="13.5"/>
    <row r="8099" customFormat="1" ht="13.5"/>
    <row r="8100" customFormat="1" ht="13.5"/>
    <row r="8101" customFormat="1" ht="13.5"/>
    <row r="8102" customFormat="1" ht="13.5"/>
    <row r="8103" customFormat="1" ht="13.5"/>
    <row r="8104" customFormat="1" ht="13.5"/>
    <row r="8105" customFormat="1" ht="13.5"/>
    <row r="8106" customFormat="1" ht="13.5"/>
    <row r="8107" customFormat="1" ht="13.5"/>
    <row r="8108" customFormat="1" ht="13.5"/>
    <row r="8109" customFormat="1" ht="13.5"/>
    <row r="8110" customFormat="1" ht="13.5"/>
    <row r="8111" customFormat="1" ht="13.5"/>
    <row r="8112" customFormat="1" ht="13.5"/>
    <row r="8113" customFormat="1" ht="13.5"/>
    <row r="8114" customFormat="1" ht="13.5"/>
    <row r="8115" customFormat="1" ht="13.5"/>
    <row r="8116" customFormat="1" ht="13.5"/>
    <row r="8117" customFormat="1" ht="13.5"/>
    <row r="8118" customFormat="1" ht="13.5"/>
    <row r="8119" customFormat="1" ht="13.5"/>
    <row r="8120" customFormat="1" ht="13.5"/>
    <row r="8121" customFormat="1" ht="13.5"/>
    <row r="8122" customFormat="1" ht="13.5"/>
    <row r="8123" customFormat="1" ht="13.5"/>
    <row r="8124" customFormat="1" ht="13.5"/>
    <row r="8125" customFormat="1" ht="13.5"/>
    <row r="8126" customFormat="1" ht="13.5"/>
    <row r="8127" customFormat="1" ht="13.5"/>
    <row r="8128" customFormat="1" ht="13.5"/>
    <row r="8129" customFormat="1" ht="13.5"/>
    <row r="8130" customFormat="1" ht="13.5"/>
    <row r="8131" customFormat="1" ht="13.5"/>
    <row r="8132" customFormat="1" ht="13.5"/>
    <row r="8133" customFormat="1" ht="13.5"/>
    <row r="8134" customFormat="1" ht="13.5"/>
    <row r="8135" customFormat="1" ht="13.5"/>
    <row r="8136" customFormat="1" ht="13.5"/>
    <row r="8137" customFormat="1" ht="13.5"/>
    <row r="8138" customFormat="1" ht="13.5"/>
    <row r="8139" customFormat="1" ht="13.5"/>
    <row r="8140" customFormat="1" ht="13.5"/>
    <row r="8141" customFormat="1" ht="13.5"/>
    <row r="8142" customFormat="1" ht="13.5"/>
    <row r="8143" customFormat="1" ht="13.5"/>
    <row r="8144" customFormat="1" ht="13.5"/>
    <row r="8145" customFormat="1" ht="13.5"/>
    <row r="8146" customFormat="1" ht="13.5"/>
    <row r="8147" customFormat="1" ht="13.5"/>
    <row r="8148" customFormat="1" ht="13.5"/>
    <row r="8149" customFormat="1" ht="13.5"/>
    <row r="8150" customFormat="1" ht="13.5"/>
    <row r="8151" customFormat="1" ht="13.5"/>
    <row r="8152" customFormat="1" ht="13.5"/>
    <row r="8153" customFormat="1" ht="13.5"/>
    <row r="8154" customFormat="1" ht="13.5"/>
    <row r="8155" customFormat="1" ht="13.5"/>
    <row r="8156" customFormat="1" ht="13.5"/>
    <row r="8157" customFormat="1" ht="13.5"/>
    <row r="8158" customFormat="1" ht="13.5"/>
    <row r="8159" customFormat="1" ht="13.5"/>
    <row r="8160" customFormat="1" ht="13.5"/>
    <row r="8161" customFormat="1" ht="13.5"/>
    <row r="8162" customFormat="1" ht="13.5"/>
    <row r="8163" customFormat="1" ht="13.5"/>
    <row r="8164" customFormat="1" ht="13.5"/>
    <row r="8165" customFormat="1" ht="13.5"/>
    <row r="8166" customFormat="1" ht="13.5"/>
    <row r="8167" customFormat="1" ht="13.5"/>
    <row r="8168" customFormat="1" ht="13.5"/>
    <row r="8169" customFormat="1" ht="13.5"/>
    <row r="8170" customFormat="1" ht="13.5"/>
    <row r="8171" customFormat="1" ht="13.5"/>
    <row r="8172" customFormat="1" ht="13.5"/>
    <row r="8173" customFormat="1" ht="13.5"/>
    <row r="8174" customFormat="1" ht="13.5"/>
    <row r="8175" customFormat="1" ht="13.5"/>
    <row r="8176" customFormat="1" ht="13.5"/>
    <row r="8177" customFormat="1" ht="13.5"/>
    <row r="8178" customFormat="1" ht="13.5"/>
    <row r="8179" customFormat="1" ht="13.5"/>
    <row r="8180" customFormat="1" ht="13.5"/>
    <row r="8181" customFormat="1" ht="13.5"/>
    <row r="8182" customFormat="1" ht="13.5"/>
    <row r="8183" customFormat="1" ht="13.5"/>
    <row r="8184" customFormat="1" ht="13.5"/>
    <row r="8185" customFormat="1" ht="13.5"/>
    <row r="8186" customFormat="1" ht="13.5"/>
    <row r="8187" customFormat="1" ht="13.5"/>
    <row r="8188" customFormat="1" ht="13.5"/>
    <row r="8189" customFormat="1" ht="13.5"/>
    <row r="8190" customFormat="1" ht="13.5"/>
    <row r="8191" customFormat="1" ht="13.5"/>
    <row r="8192" customFormat="1" ht="13.5"/>
    <row r="8193" customFormat="1" ht="13.5"/>
    <row r="8194" customFormat="1" ht="13.5"/>
    <row r="8195" customFormat="1" ht="13.5"/>
    <row r="8196" customFormat="1" ht="13.5"/>
    <row r="8197" customFormat="1" ht="13.5"/>
    <row r="8198" customFormat="1" ht="13.5"/>
    <row r="8199" customFormat="1" ht="13.5"/>
    <row r="8200" customFormat="1" ht="13.5"/>
    <row r="8201" customFormat="1" ht="13.5"/>
    <row r="8202" customFormat="1" ht="13.5"/>
    <row r="8203" customFormat="1" ht="13.5"/>
    <row r="8204" customFormat="1" ht="13.5"/>
    <row r="8205" customFormat="1" ht="13.5"/>
    <row r="8206" customFormat="1" ht="13.5"/>
    <row r="8207" customFormat="1" ht="13.5"/>
    <row r="8208" customFormat="1" ht="13.5"/>
    <row r="8209" customFormat="1" ht="13.5"/>
    <row r="8210" customFormat="1" ht="13.5"/>
    <row r="8211" customFormat="1" ht="13.5"/>
    <row r="8212" customFormat="1" ht="13.5"/>
    <row r="8213" customFormat="1" ht="13.5"/>
    <row r="8214" customFormat="1" ht="13.5"/>
    <row r="8215" customFormat="1" ht="13.5"/>
    <row r="8216" customFormat="1" ht="13.5"/>
    <row r="8217" customFormat="1" ht="13.5"/>
    <row r="8218" customFormat="1" ht="13.5"/>
    <row r="8219" customFormat="1" ht="13.5"/>
    <row r="8220" customFormat="1" ht="13.5"/>
    <row r="8221" customFormat="1" ht="13.5"/>
    <row r="8222" customFormat="1" ht="13.5"/>
    <row r="8223" customFormat="1" ht="13.5"/>
    <row r="8224" customFormat="1" ht="13.5"/>
    <row r="8225" customFormat="1" ht="13.5"/>
    <row r="8226" customFormat="1" ht="13.5"/>
    <row r="8227" customFormat="1" ht="13.5"/>
    <row r="8228" customFormat="1" ht="13.5"/>
    <row r="8229" customFormat="1" ht="13.5"/>
    <row r="8230" customFormat="1" ht="13.5"/>
    <row r="8231" customFormat="1" ht="13.5"/>
    <row r="8232" customFormat="1" ht="13.5"/>
    <row r="8233" customFormat="1" ht="13.5"/>
    <row r="8234" customFormat="1" ht="13.5"/>
    <row r="8235" customFormat="1" ht="13.5"/>
    <row r="8236" customFormat="1" ht="13.5"/>
    <row r="8237" customFormat="1" ht="13.5"/>
    <row r="8238" customFormat="1" ht="13.5"/>
    <row r="8239" customFormat="1" ht="13.5"/>
    <row r="8240" customFormat="1" ht="13.5"/>
    <row r="8241" customFormat="1" ht="13.5"/>
    <row r="8242" customFormat="1" ht="13.5"/>
    <row r="8243" customFormat="1" ht="13.5"/>
    <row r="8244" customFormat="1" ht="13.5"/>
    <row r="8245" customFormat="1" ht="13.5"/>
    <row r="8246" customFormat="1" ht="13.5"/>
    <row r="8247" customFormat="1" ht="13.5"/>
    <row r="8248" customFormat="1" ht="13.5"/>
    <row r="8249" customFormat="1" ht="13.5"/>
    <row r="8250" customFormat="1" ht="13.5"/>
    <row r="8251" customFormat="1" ht="13.5"/>
    <row r="8252" customFormat="1" ht="13.5"/>
    <row r="8253" customFormat="1" ht="13.5"/>
    <row r="8254" customFormat="1" ht="13.5"/>
    <row r="8255" customFormat="1" ht="13.5"/>
    <row r="8256" customFormat="1" ht="13.5"/>
    <row r="8257" customFormat="1" ht="13.5"/>
    <row r="8258" customFormat="1" ht="13.5"/>
    <row r="8259" customFormat="1" ht="13.5"/>
    <row r="8260" customFormat="1" ht="13.5"/>
    <row r="8261" customFormat="1" ht="13.5"/>
    <row r="8262" customFormat="1" ht="13.5"/>
    <row r="8263" customFormat="1" ht="13.5"/>
    <row r="8264" customFormat="1" ht="13.5"/>
    <row r="8265" customFormat="1" ht="13.5"/>
    <row r="8266" customFormat="1" ht="13.5"/>
    <row r="8267" customFormat="1" ht="13.5"/>
    <row r="8268" customFormat="1" ht="13.5"/>
    <row r="8269" customFormat="1" ht="13.5"/>
    <row r="8270" customFormat="1" ht="13.5"/>
    <row r="8271" customFormat="1" ht="13.5"/>
    <row r="8272" customFormat="1" ht="13.5"/>
    <row r="8273" customFormat="1" ht="13.5"/>
    <row r="8274" customFormat="1" ht="13.5"/>
    <row r="8275" customFormat="1" ht="13.5"/>
    <row r="8276" customFormat="1" ht="13.5"/>
    <row r="8277" customFormat="1" ht="13.5"/>
    <row r="8278" customFormat="1" ht="13.5"/>
    <row r="8279" customFormat="1" ht="13.5"/>
    <row r="8280" customFormat="1" ht="13.5"/>
    <row r="8281" customFormat="1" ht="13.5"/>
    <row r="8282" customFormat="1" ht="13.5"/>
    <row r="8283" customFormat="1" ht="13.5"/>
    <row r="8284" customFormat="1" ht="13.5"/>
    <row r="8285" customFormat="1" ht="13.5"/>
    <row r="8286" customFormat="1" ht="13.5"/>
    <row r="8287" customFormat="1" ht="13.5"/>
    <row r="8288" customFormat="1" ht="13.5"/>
    <row r="8289" customFormat="1" ht="13.5"/>
    <row r="8290" customFormat="1" ht="13.5"/>
    <row r="8291" customFormat="1" ht="13.5"/>
    <row r="8292" customFormat="1" ht="13.5"/>
    <row r="8293" customFormat="1" ht="13.5"/>
    <row r="8294" customFormat="1" ht="13.5"/>
    <row r="8295" customFormat="1" ht="13.5"/>
    <row r="8296" customFormat="1" ht="13.5"/>
    <row r="8297" customFormat="1" ht="13.5"/>
    <row r="8298" customFormat="1" ht="13.5"/>
    <row r="8299" customFormat="1" ht="13.5"/>
    <row r="8300" customFormat="1" ht="13.5"/>
    <row r="8301" customFormat="1" ht="13.5"/>
    <row r="8302" customFormat="1" ht="13.5"/>
    <row r="8303" customFormat="1" ht="13.5"/>
    <row r="8304" customFormat="1" ht="13.5"/>
    <row r="8305" customFormat="1" ht="13.5"/>
    <row r="8306" customFormat="1" ht="13.5"/>
    <row r="8307" customFormat="1" ht="13.5"/>
    <row r="8308" customFormat="1" ht="13.5"/>
    <row r="8309" customFormat="1" ht="13.5"/>
    <row r="8310" customFormat="1" ht="13.5"/>
    <row r="8311" customFormat="1" ht="13.5"/>
    <row r="8312" customFormat="1" ht="13.5"/>
    <row r="8313" customFormat="1" ht="13.5"/>
    <row r="8314" customFormat="1" ht="13.5"/>
    <row r="8315" customFormat="1" ht="13.5"/>
    <row r="8316" customFormat="1" ht="13.5"/>
    <row r="8317" customFormat="1" ht="13.5"/>
    <row r="8318" customFormat="1" ht="13.5"/>
    <row r="8319" customFormat="1" ht="13.5"/>
    <row r="8320" customFormat="1" ht="13.5"/>
    <row r="8321" customFormat="1" ht="13.5"/>
    <row r="8322" customFormat="1" ht="13.5"/>
    <row r="8323" customFormat="1" ht="13.5"/>
    <row r="8324" customFormat="1" ht="13.5"/>
    <row r="8325" customFormat="1" ht="13.5"/>
    <row r="8326" customFormat="1" ht="13.5"/>
    <row r="8327" customFormat="1" ht="13.5"/>
    <row r="8328" customFormat="1" ht="13.5"/>
    <row r="8329" customFormat="1" ht="13.5"/>
    <row r="8330" customFormat="1" ht="13.5"/>
    <row r="8331" customFormat="1" ht="13.5"/>
    <row r="8332" customFormat="1" ht="13.5"/>
    <row r="8333" customFormat="1" ht="13.5"/>
    <row r="8334" customFormat="1" ht="13.5"/>
    <row r="8335" customFormat="1" ht="13.5"/>
    <row r="8336" customFormat="1" ht="13.5"/>
    <row r="8337" customFormat="1" ht="13.5"/>
    <row r="8338" customFormat="1" ht="13.5"/>
    <row r="8339" customFormat="1" ht="13.5"/>
    <row r="8340" customFormat="1" ht="13.5"/>
    <row r="8341" customFormat="1" ht="13.5"/>
    <row r="8342" customFormat="1" ht="13.5"/>
    <row r="8343" customFormat="1" ht="13.5"/>
    <row r="8344" customFormat="1" ht="13.5"/>
    <row r="8345" customFormat="1" ht="13.5"/>
    <row r="8346" customFormat="1" ht="13.5"/>
    <row r="8347" customFormat="1" ht="13.5"/>
    <row r="8348" customFormat="1" ht="13.5"/>
    <row r="8349" customFormat="1" ht="13.5"/>
    <row r="8350" customFormat="1" ht="13.5"/>
    <row r="8351" customFormat="1" ht="13.5"/>
    <row r="8352" customFormat="1" ht="13.5"/>
    <row r="8353" customFormat="1" ht="13.5"/>
    <row r="8354" customFormat="1" ht="13.5"/>
    <row r="8355" customFormat="1" ht="13.5"/>
    <row r="8356" customFormat="1" ht="13.5"/>
    <row r="8357" customFormat="1" ht="13.5"/>
    <row r="8358" customFormat="1" ht="13.5"/>
    <row r="8359" customFormat="1" ht="13.5"/>
    <row r="8360" customFormat="1" ht="13.5"/>
    <row r="8361" customFormat="1" ht="13.5"/>
    <row r="8362" customFormat="1" ht="13.5"/>
    <row r="8363" customFormat="1" ht="13.5"/>
    <row r="8364" customFormat="1" ht="13.5"/>
    <row r="8365" customFormat="1" ht="13.5"/>
    <row r="8366" customFormat="1" ht="13.5"/>
    <row r="8367" customFormat="1" ht="13.5"/>
    <row r="8368" customFormat="1" ht="13.5"/>
    <row r="8369" customFormat="1" ht="13.5"/>
    <row r="8370" customFormat="1" ht="13.5"/>
    <row r="8371" customFormat="1" ht="13.5"/>
    <row r="8372" customFormat="1" ht="13.5"/>
    <row r="8373" customFormat="1" ht="13.5"/>
    <row r="8374" customFormat="1" ht="13.5"/>
    <row r="8375" customFormat="1" ht="13.5"/>
    <row r="8376" customFormat="1" ht="13.5"/>
    <row r="8377" customFormat="1" ht="13.5"/>
    <row r="8378" customFormat="1" ht="13.5"/>
    <row r="8379" customFormat="1" ht="13.5"/>
    <row r="8380" customFormat="1" ht="13.5"/>
    <row r="8381" customFormat="1" ht="13.5"/>
    <row r="8382" customFormat="1" ht="13.5"/>
    <row r="8383" customFormat="1" ht="13.5"/>
    <row r="8384" customFormat="1" ht="13.5"/>
    <row r="8385" customFormat="1" ht="13.5"/>
    <row r="8386" customFormat="1" ht="13.5"/>
    <row r="8387" customFormat="1" ht="13.5"/>
    <row r="8388" customFormat="1" ht="13.5"/>
    <row r="8389" customFormat="1" ht="13.5"/>
    <row r="8390" customFormat="1" ht="13.5"/>
    <row r="8391" customFormat="1" ht="13.5"/>
    <row r="8392" customFormat="1" ht="13.5"/>
    <row r="8393" customFormat="1" ht="13.5"/>
    <row r="8394" customFormat="1" ht="13.5"/>
    <row r="8395" customFormat="1" ht="13.5"/>
    <row r="8396" customFormat="1" ht="13.5"/>
    <row r="8397" customFormat="1" ht="13.5"/>
    <row r="8398" customFormat="1" ht="13.5"/>
    <row r="8399" customFormat="1" ht="13.5"/>
    <row r="8400" customFormat="1" ht="13.5"/>
    <row r="8401" customFormat="1" ht="13.5"/>
    <row r="8402" customFormat="1" ht="13.5"/>
    <row r="8403" customFormat="1" ht="13.5"/>
    <row r="8404" customFormat="1" ht="13.5"/>
    <row r="8405" customFormat="1" ht="13.5"/>
    <row r="8406" customFormat="1" ht="13.5"/>
    <row r="8407" customFormat="1" ht="13.5"/>
    <row r="8408" customFormat="1" ht="13.5"/>
    <row r="8409" customFormat="1" ht="13.5"/>
    <row r="8410" customFormat="1" ht="13.5"/>
    <row r="8411" customFormat="1" ht="13.5"/>
    <row r="8412" customFormat="1" ht="13.5"/>
    <row r="8413" customFormat="1" ht="13.5"/>
    <row r="8414" customFormat="1" ht="13.5"/>
    <row r="8415" customFormat="1" ht="13.5"/>
    <row r="8416" customFormat="1" ht="13.5"/>
    <row r="8417" customFormat="1" ht="13.5"/>
    <row r="8418" customFormat="1" ht="13.5"/>
    <row r="8419" customFormat="1" ht="13.5"/>
    <row r="8420" customFormat="1" ht="13.5"/>
    <row r="8421" customFormat="1" ht="13.5"/>
    <row r="8422" customFormat="1" ht="13.5"/>
    <row r="8423" customFormat="1" ht="13.5"/>
    <row r="8424" customFormat="1" ht="13.5"/>
    <row r="8425" customFormat="1" ht="13.5"/>
    <row r="8426" customFormat="1" ht="13.5"/>
    <row r="8427" customFormat="1" ht="13.5"/>
    <row r="8428" customFormat="1" ht="13.5"/>
    <row r="8429" customFormat="1" ht="13.5"/>
    <row r="8430" customFormat="1" ht="13.5"/>
    <row r="8431" customFormat="1" ht="13.5"/>
    <row r="8432" customFormat="1" ht="13.5"/>
    <row r="8433" customFormat="1" ht="13.5"/>
    <row r="8434" customFormat="1" ht="13.5"/>
    <row r="8435" customFormat="1" ht="13.5"/>
    <row r="8436" customFormat="1" ht="13.5"/>
    <row r="8437" customFormat="1" ht="13.5"/>
    <row r="8438" customFormat="1" ht="13.5"/>
    <row r="8439" customFormat="1" ht="13.5"/>
    <row r="8440" customFormat="1" ht="13.5"/>
    <row r="8441" customFormat="1" ht="13.5"/>
    <row r="8442" customFormat="1" ht="13.5"/>
    <row r="8443" customFormat="1" ht="13.5"/>
    <row r="8444" customFormat="1" ht="13.5"/>
    <row r="8445" customFormat="1" ht="13.5"/>
    <row r="8446" customFormat="1" ht="13.5"/>
    <row r="8447" customFormat="1" ht="13.5"/>
    <row r="8448" customFormat="1" ht="13.5"/>
    <row r="8449" customFormat="1" ht="13.5"/>
    <row r="8450" customFormat="1" ht="13.5"/>
    <row r="8451" customFormat="1" ht="13.5"/>
    <row r="8452" customFormat="1" ht="13.5"/>
    <row r="8453" customFormat="1" ht="13.5"/>
    <row r="8454" customFormat="1" ht="13.5"/>
    <row r="8455" customFormat="1" ht="13.5"/>
    <row r="8456" customFormat="1" ht="13.5"/>
    <row r="8457" customFormat="1" ht="13.5"/>
    <row r="8458" customFormat="1" ht="13.5"/>
    <row r="8459" customFormat="1" ht="13.5"/>
    <row r="8460" customFormat="1" ht="13.5"/>
    <row r="8461" customFormat="1" ht="13.5"/>
    <row r="8462" customFormat="1" ht="13.5"/>
    <row r="8463" customFormat="1" ht="13.5"/>
    <row r="8464" customFormat="1" ht="13.5"/>
    <row r="8465" customFormat="1" ht="13.5"/>
    <row r="8466" customFormat="1" ht="13.5"/>
    <row r="8467" customFormat="1" ht="13.5"/>
    <row r="8468" customFormat="1" ht="13.5"/>
    <row r="8469" customFormat="1" ht="13.5"/>
    <row r="8470" customFormat="1" ht="13.5"/>
    <row r="8471" customFormat="1" ht="13.5"/>
    <row r="8472" customFormat="1" ht="13.5"/>
    <row r="8473" customFormat="1" ht="13.5"/>
    <row r="8474" customFormat="1" ht="13.5"/>
    <row r="8475" customFormat="1" ht="13.5"/>
    <row r="8476" customFormat="1" ht="13.5"/>
    <row r="8477" customFormat="1" ht="13.5"/>
    <row r="8478" customFormat="1" ht="13.5"/>
    <row r="8479" customFormat="1" ht="13.5"/>
    <row r="8480" customFormat="1" ht="13.5"/>
    <row r="8481" customFormat="1" ht="13.5"/>
    <row r="8482" customFormat="1" ht="13.5"/>
    <row r="8483" customFormat="1" ht="13.5"/>
    <row r="8484" customFormat="1" ht="13.5"/>
    <row r="8485" customFormat="1" ht="13.5"/>
    <row r="8486" customFormat="1" ht="13.5"/>
    <row r="8487" customFormat="1" ht="13.5"/>
    <row r="8488" customFormat="1" ht="13.5"/>
    <row r="8489" customFormat="1" ht="13.5"/>
    <row r="8490" customFormat="1" ht="13.5"/>
    <row r="8491" customFormat="1" ht="13.5"/>
    <row r="8492" customFormat="1" ht="13.5"/>
    <row r="8493" customFormat="1" ht="13.5"/>
    <row r="8494" customFormat="1" ht="13.5"/>
    <row r="8495" customFormat="1" ht="13.5"/>
    <row r="8496" customFormat="1" ht="13.5"/>
    <row r="8497" customFormat="1" ht="13.5"/>
    <row r="8498" customFormat="1" ht="13.5"/>
    <row r="8499" customFormat="1" ht="13.5"/>
    <row r="8500" customFormat="1" ht="13.5"/>
    <row r="8501" customFormat="1" ht="13.5"/>
    <row r="8502" customFormat="1" ht="13.5"/>
    <row r="8503" customFormat="1" ht="13.5"/>
    <row r="8504" customFormat="1" ht="13.5"/>
    <row r="8505" customFormat="1" ht="13.5"/>
    <row r="8506" customFormat="1" ht="13.5"/>
    <row r="8507" customFormat="1" ht="13.5"/>
    <row r="8508" customFormat="1" ht="13.5"/>
    <row r="8509" customFormat="1" ht="13.5"/>
    <row r="8510" customFormat="1" ht="13.5"/>
    <row r="8511" customFormat="1" ht="13.5"/>
    <row r="8512" customFormat="1" ht="13.5"/>
    <row r="8513" customFormat="1" ht="13.5"/>
    <row r="8514" customFormat="1" ht="13.5"/>
    <row r="8515" customFormat="1" ht="13.5"/>
    <row r="8516" customFormat="1" ht="13.5"/>
    <row r="8517" customFormat="1" ht="13.5"/>
    <row r="8518" customFormat="1" ht="13.5"/>
    <row r="8519" customFormat="1" ht="13.5"/>
    <row r="8520" customFormat="1" ht="13.5"/>
    <row r="8521" customFormat="1" ht="13.5"/>
    <row r="8522" customFormat="1" ht="13.5"/>
    <row r="8523" customFormat="1" ht="13.5"/>
    <row r="8524" customFormat="1" ht="13.5"/>
    <row r="8525" customFormat="1" ht="13.5"/>
    <row r="8526" customFormat="1" ht="13.5"/>
    <row r="8527" customFormat="1" ht="13.5"/>
    <row r="8528" customFormat="1" ht="13.5"/>
    <row r="8529" customFormat="1" ht="13.5"/>
    <row r="8530" customFormat="1" ht="13.5"/>
    <row r="8531" customFormat="1" ht="13.5"/>
    <row r="8532" customFormat="1" ht="13.5"/>
    <row r="8533" customFormat="1" ht="13.5"/>
    <row r="8534" customFormat="1" ht="13.5"/>
    <row r="8535" customFormat="1" ht="13.5"/>
    <row r="8536" customFormat="1" ht="13.5"/>
    <row r="8537" customFormat="1" ht="13.5"/>
    <row r="8538" customFormat="1" ht="13.5"/>
    <row r="8539" customFormat="1" ht="13.5"/>
    <row r="8540" customFormat="1" ht="13.5"/>
    <row r="8541" customFormat="1" ht="13.5"/>
    <row r="8542" customFormat="1" ht="13.5"/>
    <row r="8543" customFormat="1" ht="13.5"/>
    <row r="8544" customFormat="1" ht="13.5"/>
    <row r="8545" customFormat="1" ht="13.5"/>
    <row r="8546" customFormat="1" ht="13.5"/>
    <row r="8547" customFormat="1" ht="13.5"/>
    <row r="8548" customFormat="1" ht="13.5"/>
    <row r="8549" customFormat="1" ht="13.5"/>
    <row r="8550" customFormat="1" ht="13.5"/>
    <row r="8551" customFormat="1" ht="13.5"/>
    <row r="8552" customFormat="1" ht="13.5"/>
    <row r="8553" customFormat="1" ht="13.5"/>
    <row r="8554" customFormat="1" ht="13.5"/>
    <row r="8555" customFormat="1" ht="13.5"/>
    <row r="8556" customFormat="1" ht="13.5"/>
    <row r="8557" customFormat="1" ht="13.5"/>
    <row r="8558" customFormat="1" ht="13.5"/>
    <row r="8559" customFormat="1" ht="13.5"/>
    <row r="8560" customFormat="1" ht="13.5"/>
    <row r="8561" customFormat="1" ht="13.5"/>
    <row r="8562" customFormat="1" ht="13.5"/>
    <row r="8563" customFormat="1" ht="13.5"/>
    <row r="8564" customFormat="1" ht="13.5"/>
    <row r="8565" customFormat="1" ht="13.5"/>
    <row r="8566" customFormat="1" ht="13.5"/>
    <row r="8567" customFormat="1" ht="13.5"/>
    <row r="8568" customFormat="1" ht="13.5"/>
    <row r="8569" customFormat="1" ht="13.5"/>
    <row r="8570" customFormat="1" ht="13.5"/>
    <row r="8571" customFormat="1" ht="13.5"/>
    <row r="8572" customFormat="1" ht="13.5"/>
    <row r="8573" customFormat="1" ht="13.5"/>
    <row r="8574" customFormat="1" ht="13.5"/>
    <row r="8575" customFormat="1" ht="13.5"/>
    <row r="8576" customFormat="1" ht="13.5"/>
    <row r="8577" customFormat="1" ht="13.5"/>
    <row r="8578" customFormat="1" ht="13.5"/>
    <row r="8579" customFormat="1" ht="13.5"/>
    <row r="8580" customFormat="1" ht="13.5"/>
    <row r="8581" customFormat="1" ht="13.5"/>
    <row r="8582" customFormat="1" ht="13.5"/>
    <row r="8583" customFormat="1" ht="13.5"/>
    <row r="8584" customFormat="1" ht="13.5"/>
    <row r="8585" customFormat="1" ht="13.5"/>
    <row r="8586" customFormat="1" ht="13.5"/>
    <row r="8587" customFormat="1" ht="13.5"/>
    <row r="8588" customFormat="1" ht="13.5"/>
    <row r="8589" customFormat="1" ht="13.5"/>
    <row r="8590" customFormat="1" ht="13.5"/>
    <row r="8591" customFormat="1" ht="13.5"/>
    <row r="8592" customFormat="1" ht="13.5"/>
    <row r="8593" customFormat="1" ht="13.5"/>
    <row r="8594" customFormat="1" ht="13.5"/>
    <row r="8595" customFormat="1" ht="13.5"/>
    <row r="8596" customFormat="1" ht="13.5"/>
    <row r="8597" customFormat="1" ht="13.5"/>
    <row r="8598" customFormat="1" ht="13.5"/>
    <row r="8599" customFormat="1" ht="13.5"/>
    <row r="8600" customFormat="1" ht="13.5"/>
    <row r="8601" customFormat="1" ht="13.5"/>
    <row r="8602" customFormat="1" ht="13.5"/>
    <row r="8603" customFormat="1" ht="13.5"/>
    <row r="8604" customFormat="1" ht="13.5"/>
    <row r="8605" customFormat="1" ht="13.5"/>
    <row r="8606" customFormat="1" ht="13.5"/>
    <row r="8607" customFormat="1" ht="13.5"/>
    <row r="8608" customFormat="1" ht="13.5"/>
    <row r="8609" customFormat="1" ht="13.5"/>
    <row r="8610" customFormat="1" ht="13.5"/>
    <row r="8611" customFormat="1" ht="13.5"/>
    <row r="8612" customFormat="1" ht="13.5"/>
    <row r="8613" customFormat="1" ht="13.5"/>
    <row r="8614" customFormat="1" ht="13.5"/>
    <row r="8615" customFormat="1" ht="13.5"/>
    <row r="8616" customFormat="1" ht="13.5"/>
    <row r="8617" customFormat="1" ht="13.5"/>
    <row r="8618" customFormat="1" ht="13.5"/>
    <row r="8619" customFormat="1" ht="13.5"/>
    <row r="8620" customFormat="1" ht="13.5"/>
    <row r="8621" customFormat="1" ht="13.5"/>
    <row r="8622" customFormat="1" ht="13.5"/>
    <row r="8623" customFormat="1" ht="13.5"/>
    <row r="8624" customFormat="1" ht="13.5"/>
    <row r="8625" customFormat="1" ht="13.5"/>
    <row r="8626" customFormat="1" ht="13.5"/>
    <row r="8627" customFormat="1" ht="13.5"/>
    <row r="8628" customFormat="1" ht="13.5"/>
    <row r="8629" customFormat="1" ht="13.5"/>
    <row r="8630" customFormat="1" ht="13.5"/>
    <row r="8631" customFormat="1" ht="13.5"/>
    <row r="8632" customFormat="1" ht="13.5"/>
    <row r="8633" customFormat="1" ht="13.5"/>
    <row r="8634" customFormat="1" ht="13.5"/>
    <row r="8635" customFormat="1" ht="13.5"/>
    <row r="8636" customFormat="1" ht="13.5"/>
    <row r="8637" customFormat="1" ht="13.5"/>
    <row r="8638" customFormat="1" ht="13.5"/>
    <row r="8639" customFormat="1" ht="13.5"/>
    <row r="8640" customFormat="1" ht="13.5"/>
    <row r="8641" customFormat="1" ht="13.5"/>
    <row r="8642" customFormat="1" ht="13.5"/>
    <row r="8643" customFormat="1" ht="13.5"/>
    <row r="8644" customFormat="1" ht="13.5"/>
    <row r="8645" customFormat="1" ht="13.5"/>
    <row r="8646" customFormat="1" ht="13.5"/>
    <row r="8647" customFormat="1" ht="13.5"/>
    <row r="8648" customFormat="1" ht="13.5"/>
    <row r="8649" customFormat="1" ht="13.5"/>
    <row r="8650" customFormat="1" ht="13.5"/>
    <row r="8651" customFormat="1" ht="13.5"/>
    <row r="8652" customFormat="1" ht="13.5"/>
    <row r="8653" customFormat="1" ht="13.5"/>
    <row r="8654" customFormat="1" ht="13.5"/>
    <row r="8655" customFormat="1" ht="13.5"/>
    <row r="8656" customFormat="1" ht="13.5"/>
    <row r="8657" customFormat="1" ht="13.5"/>
    <row r="8658" customFormat="1" ht="13.5"/>
    <row r="8659" customFormat="1" ht="13.5"/>
    <row r="8660" customFormat="1" ht="13.5"/>
    <row r="8661" customFormat="1" ht="13.5"/>
    <row r="8662" customFormat="1" ht="13.5"/>
    <row r="8663" customFormat="1" ht="13.5"/>
    <row r="8664" customFormat="1" ht="13.5"/>
    <row r="8665" customFormat="1" ht="13.5"/>
    <row r="8666" customFormat="1" ht="13.5"/>
    <row r="8667" customFormat="1" ht="13.5"/>
    <row r="8668" customFormat="1" ht="13.5"/>
    <row r="8669" customFormat="1" ht="13.5"/>
    <row r="8670" customFormat="1" ht="13.5"/>
    <row r="8671" customFormat="1" ht="13.5"/>
    <row r="8672" customFormat="1" ht="13.5"/>
    <row r="8673" customFormat="1" ht="13.5"/>
    <row r="8674" customFormat="1" ht="13.5"/>
    <row r="8675" customFormat="1" ht="13.5"/>
    <row r="8676" customFormat="1" ht="13.5"/>
    <row r="8677" customFormat="1" ht="13.5"/>
    <row r="8678" customFormat="1" ht="13.5"/>
    <row r="8679" customFormat="1" ht="13.5"/>
    <row r="8680" customFormat="1" ht="13.5"/>
    <row r="8681" customFormat="1" ht="13.5"/>
    <row r="8682" customFormat="1" ht="13.5"/>
    <row r="8683" customFormat="1" ht="13.5"/>
    <row r="8684" customFormat="1" ht="13.5"/>
    <row r="8685" customFormat="1" ht="13.5"/>
    <row r="8686" customFormat="1" ht="13.5"/>
    <row r="8687" customFormat="1" ht="13.5"/>
    <row r="8688" customFormat="1" ht="13.5"/>
    <row r="8689" customFormat="1" ht="13.5"/>
    <row r="8690" customFormat="1" ht="13.5"/>
    <row r="8691" customFormat="1" ht="13.5"/>
    <row r="8692" customFormat="1" ht="13.5"/>
    <row r="8693" customFormat="1" ht="13.5"/>
    <row r="8694" customFormat="1" ht="13.5"/>
    <row r="8695" customFormat="1" ht="13.5"/>
    <row r="8696" customFormat="1" ht="13.5"/>
    <row r="8697" customFormat="1" ht="13.5"/>
    <row r="8698" customFormat="1" ht="13.5"/>
    <row r="8699" customFormat="1" ht="13.5"/>
    <row r="8700" customFormat="1" ht="13.5"/>
    <row r="8701" customFormat="1" ht="13.5"/>
    <row r="8702" customFormat="1" ht="13.5"/>
    <row r="8703" customFormat="1" ht="13.5"/>
    <row r="8704" customFormat="1" ht="13.5"/>
    <row r="8705" customFormat="1" ht="13.5"/>
    <row r="8706" customFormat="1" ht="13.5"/>
    <row r="8707" customFormat="1" ht="13.5"/>
    <row r="8708" customFormat="1" ht="13.5"/>
    <row r="8709" customFormat="1" ht="13.5"/>
    <row r="8710" customFormat="1" ht="13.5"/>
    <row r="8711" customFormat="1" ht="13.5"/>
    <row r="8712" customFormat="1" ht="13.5"/>
    <row r="8713" customFormat="1" ht="13.5"/>
    <row r="8714" customFormat="1" ht="13.5"/>
    <row r="8715" customFormat="1" ht="13.5"/>
    <row r="8716" customFormat="1" ht="13.5"/>
    <row r="8717" customFormat="1" ht="13.5"/>
    <row r="8718" customFormat="1" ht="13.5"/>
    <row r="8719" customFormat="1" ht="13.5"/>
    <row r="8720" customFormat="1" ht="13.5"/>
    <row r="8721" customFormat="1" ht="13.5"/>
    <row r="8722" customFormat="1" ht="13.5"/>
    <row r="8723" customFormat="1" ht="13.5"/>
    <row r="8724" customFormat="1" ht="13.5"/>
    <row r="8725" customFormat="1" ht="13.5"/>
    <row r="8726" customFormat="1" ht="13.5"/>
    <row r="8727" customFormat="1" ht="13.5"/>
    <row r="8728" customFormat="1" ht="13.5"/>
    <row r="8729" customFormat="1" ht="13.5"/>
    <row r="8730" customFormat="1" ht="13.5"/>
    <row r="8731" customFormat="1" ht="13.5"/>
    <row r="8732" customFormat="1" ht="13.5"/>
    <row r="8733" customFormat="1" ht="13.5"/>
    <row r="8734" customFormat="1" ht="13.5"/>
    <row r="8735" customFormat="1" ht="13.5"/>
    <row r="8736" customFormat="1" ht="13.5"/>
    <row r="8737" customFormat="1" ht="13.5"/>
    <row r="8738" customFormat="1" ht="13.5"/>
    <row r="8739" customFormat="1" ht="13.5"/>
    <row r="8740" customFormat="1" ht="13.5"/>
    <row r="8741" customFormat="1" ht="13.5"/>
    <row r="8742" customFormat="1" ht="13.5"/>
    <row r="8743" customFormat="1" ht="13.5"/>
    <row r="8744" customFormat="1" ht="13.5"/>
    <row r="8745" customFormat="1" ht="13.5"/>
    <row r="8746" customFormat="1" ht="13.5"/>
    <row r="8747" customFormat="1" ht="13.5"/>
    <row r="8748" customFormat="1" ht="13.5"/>
    <row r="8749" customFormat="1" ht="13.5"/>
    <row r="8750" customFormat="1" ht="13.5"/>
    <row r="8751" customFormat="1" ht="13.5"/>
    <row r="8752" customFormat="1" ht="13.5"/>
    <row r="8753" customFormat="1" ht="13.5"/>
    <row r="8754" customFormat="1" ht="13.5"/>
    <row r="8755" customFormat="1" ht="13.5"/>
    <row r="8756" customFormat="1" ht="13.5"/>
    <row r="8757" customFormat="1" ht="13.5"/>
    <row r="8758" customFormat="1" ht="13.5"/>
    <row r="8759" customFormat="1" ht="13.5"/>
    <row r="8760" customFormat="1" ht="13.5"/>
    <row r="8761" customFormat="1" ht="13.5"/>
    <row r="8762" customFormat="1" ht="13.5"/>
    <row r="8763" customFormat="1" ht="13.5"/>
    <row r="8764" customFormat="1" ht="13.5"/>
    <row r="8765" customFormat="1" ht="13.5"/>
    <row r="8766" customFormat="1" ht="13.5"/>
    <row r="8767" customFormat="1" ht="13.5"/>
    <row r="8768" customFormat="1" ht="13.5"/>
    <row r="8769" customFormat="1" ht="13.5"/>
    <row r="8770" customFormat="1" ht="13.5"/>
    <row r="8771" customFormat="1" ht="13.5"/>
    <row r="8772" customFormat="1" ht="13.5"/>
    <row r="8773" customFormat="1" ht="13.5"/>
    <row r="8774" customFormat="1" ht="13.5"/>
    <row r="8775" customFormat="1" ht="13.5"/>
    <row r="8776" customFormat="1" ht="13.5"/>
    <row r="8777" customFormat="1" ht="13.5"/>
    <row r="8778" customFormat="1" ht="13.5"/>
    <row r="8779" customFormat="1" ht="13.5"/>
    <row r="8780" customFormat="1" ht="13.5"/>
    <row r="8781" customFormat="1" ht="13.5"/>
    <row r="8782" customFormat="1" ht="13.5"/>
    <row r="8783" customFormat="1" ht="13.5"/>
    <row r="8784" customFormat="1" ht="13.5"/>
    <row r="8785" customFormat="1" ht="13.5"/>
    <row r="8786" customFormat="1" ht="13.5"/>
    <row r="8787" customFormat="1" ht="13.5"/>
    <row r="8788" customFormat="1" ht="13.5"/>
    <row r="8789" customFormat="1" ht="13.5"/>
    <row r="8790" customFormat="1" ht="13.5"/>
    <row r="8791" customFormat="1" ht="13.5"/>
    <row r="8792" customFormat="1" ht="13.5"/>
    <row r="8793" customFormat="1" ht="13.5"/>
    <row r="8794" customFormat="1" ht="13.5"/>
    <row r="8795" customFormat="1" ht="13.5"/>
    <row r="8796" customFormat="1" ht="13.5"/>
    <row r="8797" customFormat="1" ht="13.5"/>
    <row r="8798" customFormat="1" ht="13.5"/>
    <row r="8799" customFormat="1" ht="13.5"/>
    <row r="8800" customFormat="1" ht="13.5"/>
    <row r="8801" customFormat="1" ht="13.5"/>
    <row r="8802" customFormat="1" ht="13.5"/>
    <row r="8803" customFormat="1" ht="13.5"/>
    <row r="8804" customFormat="1" ht="13.5"/>
    <row r="8805" customFormat="1" ht="13.5"/>
    <row r="8806" customFormat="1" ht="13.5"/>
    <row r="8807" customFormat="1" ht="13.5"/>
    <row r="8808" customFormat="1" ht="13.5"/>
    <row r="8809" customFormat="1" ht="13.5"/>
    <row r="8810" customFormat="1" ht="13.5"/>
    <row r="8811" customFormat="1" ht="13.5"/>
    <row r="8812" customFormat="1" ht="13.5"/>
    <row r="8813" customFormat="1" ht="13.5"/>
    <row r="8814" customFormat="1" ht="13.5"/>
    <row r="8815" customFormat="1" ht="13.5"/>
    <row r="8816" customFormat="1" ht="13.5"/>
    <row r="8817" customFormat="1" ht="13.5"/>
    <row r="8818" customFormat="1" ht="13.5"/>
    <row r="8819" customFormat="1" ht="13.5"/>
    <row r="8820" customFormat="1" ht="13.5"/>
    <row r="8821" customFormat="1" ht="13.5"/>
    <row r="8822" customFormat="1" ht="13.5"/>
    <row r="8823" customFormat="1" ht="13.5"/>
    <row r="8824" customFormat="1" ht="13.5"/>
    <row r="8825" customFormat="1" ht="13.5"/>
    <row r="8826" customFormat="1" ht="13.5"/>
    <row r="8827" customFormat="1" ht="13.5"/>
    <row r="8828" customFormat="1" ht="13.5"/>
    <row r="8829" customFormat="1" ht="13.5"/>
    <row r="8830" customFormat="1" ht="13.5"/>
    <row r="8831" customFormat="1" ht="13.5"/>
    <row r="8832" customFormat="1" ht="13.5"/>
    <row r="8833" customFormat="1" ht="13.5"/>
    <row r="8834" customFormat="1" ht="13.5"/>
    <row r="8835" customFormat="1" ht="13.5"/>
    <row r="8836" customFormat="1" ht="13.5"/>
    <row r="8837" customFormat="1" ht="13.5"/>
    <row r="8838" customFormat="1" ht="13.5"/>
    <row r="8839" customFormat="1" ht="13.5"/>
    <row r="8840" customFormat="1" ht="13.5"/>
    <row r="8841" customFormat="1" ht="13.5"/>
    <row r="8842" customFormat="1" ht="13.5"/>
    <row r="8843" customFormat="1" ht="13.5"/>
    <row r="8844" customFormat="1" ht="13.5"/>
    <row r="8845" customFormat="1" ht="13.5"/>
    <row r="8846" customFormat="1" ht="13.5"/>
    <row r="8847" customFormat="1" ht="13.5"/>
    <row r="8848" customFormat="1" ht="13.5"/>
    <row r="8849" customFormat="1" ht="13.5"/>
    <row r="8850" customFormat="1" ht="13.5"/>
    <row r="8851" customFormat="1" ht="13.5"/>
    <row r="8852" customFormat="1" ht="13.5"/>
    <row r="8853" customFormat="1" ht="13.5"/>
    <row r="8854" customFormat="1" ht="13.5"/>
    <row r="8855" customFormat="1" ht="13.5"/>
    <row r="8856" customFormat="1" ht="13.5"/>
    <row r="8857" customFormat="1" ht="13.5"/>
    <row r="8858" customFormat="1" ht="13.5"/>
    <row r="8859" customFormat="1" ht="13.5"/>
    <row r="8860" customFormat="1" ht="13.5"/>
    <row r="8861" customFormat="1" ht="13.5"/>
    <row r="8862" customFormat="1" ht="13.5"/>
    <row r="8863" customFormat="1" ht="13.5"/>
    <row r="8864" customFormat="1" ht="13.5"/>
    <row r="8865" customFormat="1" ht="13.5"/>
    <row r="8866" customFormat="1" ht="13.5"/>
    <row r="8867" customFormat="1" ht="13.5"/>
    <row r="8868" customFormat="1" ht="13.5"/>
    <row r="8869" customFormat="1" ht="13.5"/>
    <row r="8870" customFormat="1" ht="13.5"/>
    <row r="8871" customFormat="1" ht="13.5"/>
    <row r="8872" customFormat="1" ht="13.5"/>
    <row r="8873" customFormat="1" ht="13.5"/>
    <row r="8874" customFormat="1" ht="13.5"/>
    <row r="8875" customFormat="1" ht="13.5"/>
    <row r="8876" customFormat="1" ht="13.5"/>
    <row r="8877" customFormat="1" ht="13.5"/>
    <row r="8878" customFormat="1" ht="13.5"/>
    <row r="8879" customFormat="1" ht="13.5"/>
    <row r="8880" customFormat="1" ht="13.5"/>
    <row r="8881" customFormat="1" ht="13.5"/>
    <row r="8882" customFormat="1" ht="13.5"/>
    <row r="8883" customFormat="1" ht="13.5"/>
    <row r="8884" customFormat="1" ht="13.5"/>
    <row r="8885" customFormat="1" ht="13.5"/>
    <row r="8886" customFormat="1" ht="13.5"/>
    <row r="8887" customFormat="1" ht="13.5"/>
    <row r="8888" customFormat="1" ht="13.5"/>
    <row r="8889" customFormat="1" ht="13.5"/>
    <row r="8890" customFormat="1" ht="13.5"/>
    <row r="8891" customFormat="1" ht="13.5"/>
    <row r="8892" customFormat="1" ht="13.5"/>
    <row r="8893" customFormat="1" ht="13.5"/>
    <row r="8894" customFormat="1" ht="13.5"/>
    <row r="8895" customFormat="1" ht="13.5"/>
    <row r="8896" customFormat="1" ht="13.5"/>
    <row r="8897" customFormat="1" ht="13.5"/>
    <row r="8898" customFormat="1" ht="13.5"/>
    <row r="8899" customFormat="1" ht="13.5"/>
    <row r="8900" customFormat="1" ht="13.5"/>
    <row r="8901" customFormat="1" ht="13.5"/>
    <row r="8902" customFormat="1" ht="13.5"/>
    <row r="8903" customFormat="1" ht="13.5"/>
    <row r="8904" customFormat="1" ht="13.5"/>
    <row r="8905" customFormat="1" ht="13.5"/>
    <row r="8906" customFormat="1" ht="13.5"/>
    <row r="8907" customFormat="1" ht="13.5"/>
    <row r="8908" customFormat="1" ht="13.5"/>
    <row r="8909" customFormat="1" ht="13.5"/>
    <row r="8910" customFormat="1" ht="13.5"/>
    <row r="8911" customFormat="1" ht="13.5"/>
    <row r="8912" customFormat="1" ht="13.5"/>
    <row r="8913" customFormat="1" ht="13.5"/>
    <row r="8914" customFormat="1" ht="13.5"/>
    <row r="8915" customFormat="1" ht="13.5"/>
    <row r="8916" customFormat="1" ht="13.5"/>
    <row r="8917" customFormat="1" ht="13.5"/>
    <row r="8918" customFormat="1" ht="13.5"/>
    <row r="8919" customFormat="1" ht="13.5"/>
    <row r="8920" customFormat="1" ht="13.5"/>
    <row r="8921" customFormat="1" ht="13.5"/>
    <row r="8922" customFormat="1" ht="13.5"/>
    <row r="8923" customFormat="1" ht="13.5"/>
    <row r="8924" customFormat="1" ht="13.5"/>
    <row r="8925" customFormat="1" ht="13.5"/>
    <row r="8926" customFormat="1" ht="13.5"/>
    <row r="8927" customFormat="1" ht="13.5"/>
    <row r="8928" customFormat="1" ht="13.5"/>
    <row r="8929" customFormat="1" ht="13.5"/>
    <row r="8930" customFormat="1" ht="13.5"/>
    <row r="8931" customFormat="1" ht="13.5"/>
    <row r="8932" customFormat="1" ht="13.5"/>
    <row r="8933" customFormat="1" ht="13.5"/>
    <row r="8934" customFormat="1" ht="13.5"/>
    <row r="8935" customFormat="1" ht="13.5"/>
    <row r="8936" customFormat="1" ht="13.5"/>
    <row r="8937" customFormat="1" ht="13.5"/>
    <row r="8938" customFormat="1" ht="13.5"/>
    <row r="8939" customFormat="1" ht="13.5"/>
    <row r="8940" customFormat="1" ht="13.5"/>
    <row r="8941" customFormat="1" ht="13.5"/>
    <row r="8942" customFormat="1" ht="13.5"/>
    <row r="8943" customFormat="1" ht="13.5"/>
    <row r="8944" customFormat="1" ht="13.5"/>
    <row r="8945" customFormat="1" ht="13.5"/>
    <row r="8946" customFormat="1" ht="13.5"/>
    <row r="8947" customFormat="1" ht="13.5"/>
    <row r="8948" customFormat="1" ht="13.5"/>
    <row r="8949" customFormat="1" ht="13.5"/>
    <row r="8950" customFormat="1" ht="13.5"/>
    <row r="8951" customFormat="1" ht="13.5"/>
    <row r="8952" customFormat="1" ht="13.5"/>
    <row r="8953" customFormat="1" ht="13.5"/>
    <row r="8954" customFormat="1" ht="13.5"/>
    <row r="8955" customFormat="1" ht="13.5"/>
    <row r="8956" customFormat="1" ht="13.5"/>
    <row r="8957" customFormat="1" ht="13.5"/>
    <row r="8958" customFormat="1" ht="13.5"/>
    <row r="8959" customFormat="1" ht="13.5"/>
    <row r="8960" customFormat="1" ht="13.5"/>
    <row r="8961" customFormat="1" ht="13.5"/>
    <row r="8962" customFormat="1" ht="13.5"/>
    <row r="8963" customFormat="1" ht="13.5"/>
    <row r="8964" customFormat="1" ht="13.5"/>
    <row r="8965" customFormat="1" ht="13.5"/>
    <row r="8966" customFormat="1" ht="13.5"/>
    <row r="8967" customFormat="1" ht="13.5"/>
    <row r="8968" customFormat="1" ht="13.5"/>
    <row r="8969" customFormat="1" ht="13.5"/>
    <row r="8970" customFormat="1" ht="13.5"/>
    <row r="8971" customFormat="1" ht="13.5"/>
    <row r="8972" customFormat="1" ht="13.5"/>
    <row r="8973" customFormat="1" ht="13.5"/>
    <row r="8974" customFormat="1" ht="13.5"/>
    <row r="8975" customFormat="1" ht="13.5"/>
    <row r="8976" customFormat="1" ht="13.5"/>
    <row r="8977" customFormat="1" ht="13.5"/>
    <row r="8978" customFormat="1" ht="13.5"/>
    <row r="8979" customFormat="1" ht="13.5"/>
    <row r="8980" customFormat="1" ht="13.5"/>
    <row r="8981" customFormat="1" ht="13.5"/>
    <row r="8982" customFormat="1" ht="13.5"/>
    <row r="8983" customFormat="1" ht="13.5"/>
    <row r="8984" customFormat="1" ht="13.5"/>
    <row r="8985" customFormat="1" ht="13.5"/>
    <row r="8986" customFormat="1" ht="13.5"/>
    <row r="8987" customFormat="1" ht="13.5"/>
    <row r="8988" customFormat="1" ht="13.5"/>
    <row r="8989" customFormat="1" ht="13.5"/>
    <row r="8990" customFormat="1" ht="13.5"/>
    <row r="8991" customFormat="1" ht="13.5"/>
    <row r="8992" customFormat="1" ht="13.5"/>
    <row r="8993" customFormat="1" ht="13.5"/>
    <row r="8994" customFormat="1" ht="13.5"/>
    <row r="8995" customFormat="1" ht="13.5"/>
    <row r="8996" customFormat="1" ht="13.5"/>
    <row r="8997" customFormat="1" ht="13.5"/>
    <row r="8998" customFormat="1" ht="13.5"/>
    <row r="8999" customFormat="1" ht="13.5"/>
    <row r="9000" customFormat="1" ht="13.5"/>
    <row r="9001" customFormat="1" ht="13.5"/>
    <row r="9002" customFormat="1" ht="13.5"/>
    <row r="9003" customFormat="1" ht="13.5"/>
    <row r="9004" customFormat="1" ht="13.5"/>
    <row r="9005" customFormat="1" ht="13.5"/>
    <row r="9006" customFormat="1" ht="13.5"/>
    <row r="9007" customFormat="1" ht="13.5"/>
    <row r="9008" customFormat="1" ht="13.5"/>
    <row r="9009" customFormat="1" ht="13.5"/>
    <row r="9010" customFormat="1" ht="13.5"/>
    <row r="9011" customFormat="1" ht="13.5"/>
    <row r="9012" customFormat="1" ht="13.5"/>
    <row r="9013" customFormat="1" ht="13.5"/>
    <row r="9014" customFormat="1" ht="13.5"/>
    <row r="9015" customFormat="1" ht="13.5"/>
    <row r="9016" customFormat="1" ht="13.5"/>
    <row r="9017" customFormat="1" ht="13.5"/>
    <row r="9018" customFormat="1" ht="13.5"/>
    <row r="9019" customFormat="1" ht="13.5"/>
    <row r="9020" customFormat="1" ht="13.5"/>
    <row r="9021" customFormat="1" ht="13.5"/>
    <row r="9022" customFormat="1" ht="13.5"/>
    <row r="9023" customFormat="1" ht="13.5"/>
    <row r="9024" customFormat="1" ht="13.5"/>
    <row r="9025" customFormat="1" ht="13.5"/>
    <row r="9026" customFormat="1" ht="13.5"/>
    <row r="9027" customFormat="1" ht="13.5"/>
    <row r="9028" customFormat="1" ht="13.5"/>
    <row r="9029" customFormat="1" ht="13.5"/>
    <row r="9030" customFormat="1" ht="13.5"/>
    <row r="9031" customFormat="1" ht="13.5"/>
    <row r="9032" customFormat="1" ht="13.5"/>
    <row r="9033" customFormat="1" ht="13.5"/>
    <row r="9034" customFormat="1" ht="13.5"/>
    <row r="9035" customFormat="1" ht="13.5"/>
    <row r="9036" customFormat="1" ht="13.5"/>
    <row r="9037" customFormat="1" ht="13.5"/>
    <row r="9038" customFormat="1" ht="13.5"/>
    <row r="9039" customFormat="1" ht="13.5"/>
    <row r="9040" customFormat="1" ht="13.5"/>
    <row r="9041" customFormat="1" ht="13.5"/>
    <row r="9042" customFormat="1" ht="13.5"/>
    <row r="9043" customFormat="1" ht="13.5"/>
    <row r="9044" customFormat="1" ht="13.5"/>
    <row r="9045" customFormat="1" ht="13.5"/>
    <row r="9046" customFormat="1" ht="13.5"/>
    <row r="9047" customFormat="1" ht="13.5"/>
    <row r="9048" customFormat="1" ht="13.5"/>
    <row r="9049" customFormat="1" ht="13.5"/>
    <row r="9050" customFormat="1" ht="13.5"/>
    <row r="9051" customFormat="1" ht="13.5"/>
    <row r="9052" customFormat="1" ht="13.5"/>
    <row r="9053" customFormat="1" ht="13.5"/>
    <row r="9054" customFormat="1" ht="13.5"/>
    <row r="9055" customFormat="1" ht="13.5"/>
    <row r="9056" customFormat="1" ht="13.5"/>
    <row r="9057" customFormat="1" ht="13.5"/>
    <row r="9058" customFormat="1" ht="13.5"/>
    <row r="9059" customFormat="1" ht="13.5"/>
    <row r="9060" customFormat="1" ht="13.5"/>
    <row r="9061" customFormat="1" ht="13.5"/>
    <row r="9062" customFormat="1" ht="13.5"/>
    <row r="9063" customFormat="1" ht="13.5"/>
    <row r="9064" customFormat="1" ht="13.5"/>
    <row r="9065" customFormat="1" ht="13.5"/>
    <row r="9066" customFormat="1" ht="13.5"/>
    <row r="9067" customFormat="1" ht="13.5"/>
    <row r="9068" customFormat="1" ht="13.5"/>
    <row r="9069" customFormat="1" ht="13.5"/>
    <row r="9070" customFormat="1" ht="13.5"/>
    <row r="9071" customFormat="1" ht="13.5"/>
    <row r="9072" customFormat="1" ht="13.5"/>
    <row r="9073" customFormat="1" ht="13.5"/>
    <row r="9074" customFormat="1" ht="13.5"/>
    <row r="9075" customFormat="1" ht="13.5"/>
    <row r="9076" customFormat="1" ht="13.5"/>
    <row r="9077" customFormat="1" ht="13.5"/>
    <row r="9078" customFormat="1" ht="13.5"/>
    <row r="9079" customFormat="1" ht="13.5"/>
    <row r="9080" customFormat="1" ht="13.5"/>
    <row r="9081" customFormat="1" ht="13.5"/>
    <row r="9082" customFormat="1" ht="13.5"/>
    <row r="9083" customFormat="1" ht="13.5"/>
    <row r="9084" customFormat="1" ht="13.5"/>
    <row r="9085" customFormat="1" ht="13.5"/>
    <row r="9086" customFormat="1" ht="13.5"/>
    <row r="9087" customFormat="1" ht="13.5"/>
    <row r="9088" customFormat="1" ht="13.5"/>
    <row r="9089" customFormat="1" ht="13.5"/>
    <row r="9090" customFormat="1" ht="13.5"/>
    <row r="9091" customFormat="1" ht="13.5"/>
    <row r="9092" customFormat="1" ht="13.5"/>
    <row r="9093" customFormat="1" ht="13.5"/>
    <row r="9094" customFormat="1" ht="13.5"/>
    <row r="9095" customFormat="1" ht="13.5"/>
    <row r="9096" customFormat="1" ht="13.5"/>
    <row r="9097" customFormat="1" ht="13.5"/>
    <row r="9098" customFormat="1" ht="13.5"/>
    <row r="9099" customFormat="1" ht="13.5"/>
    <row r="9100" customFormat="1" ht="13.5"/>
    <row r="9101" customFormat="1" ht="13.5"/>
    <row r="9102" customFormat="1" ht="13.5"/>
    <row r="9103" customFormat="1" ht="13.5"/>
    <row r="9104" customFormat="1" ht="13.5"/>
    <row r="9105" customFormat="1" ht="13.5"/>
    <row r="9106" customFormat="1" ht="13.5"/>
    <row r="9107" customFormat="1" ht="13.5"/>
    <row r="9108" customFormat="1" ht="13.5"/>
    <row r="9109" customFormat="1" ht="13.5"/>
    <row r="9110" customFormat="1" ht="13.5"/>
    <row r="9111" customFormat="1" ht="13.5"/>
    <row r="9112" customFormat="1" ht="13.5"/>
    <row r="9113" customFormat="1" ht="13.5"/>
    <row r="9114" customFormat="1" ht="13.5"/>
    <row r="9115" customFormat="1" ht="13.5"/>
    <row r="9116" customFormat="1" ht="13.5"/>
    <row r="9117" customFormat="1" ht="13.5"/>
    <row r="9118" customFormat="1" ht="13.5"/>
    <row r="9119" customFormat="1" ht="13.5"/>
    <row r="9120" customFormat="1" ht="13.5"/>
    <row r="9121" customFormat="1" ht="13.5"/>
    <row r="9122" customFormat="1" ht="13.5"/>
    <row r="9123" customFormat="1" ht="13.5"/>
    <row r="9124" customFormat="1" ht="13.5"/>
    <row r="9125" customFormat="1" ht="13.5"/>
    <row r="9126" customFormat="1" ht="13.5"/>
    <row r="9127" customFormat="1" ht="13.5"/>
    <row r="9128" customFormat="1" ht="13.5"/>
    <row r="9129" customFormat="1" ht="13.5"/>
    <row r="9130" customFormat="1" ht="13.5"/>
    <row r="9131" customFormat="1" ht="13.5"/>
    <row r="9132" customFormat="1" ht="13.5"/>
    <row r="9133" customFormat="1" ht="13.5"/>
    <row r="9134" customFormat="1" ht="13.5"/>
    <row r="9135" customFormat="1" ht="13.5"/>
    <row r="9136" customFormat="1" ht="13.5"/>
    <row r="9137" customFormat="1" ht="13.5"/>
    <row r="9138" customFormat="1" ht="13.5"/>
    <row r="9139" customFormat="1" ht="13.5"/>
    <row r="9140" customFormat="1" ht="13.5"/>
    <row r="9141" customFormat="1" ht="13.5"/>
    <row r="9142" customFormat="1" ht="13.5"/>
    <row r="9143" customFormat="1" ht="13.5"/>
    <row r="9144" customFormat="1" ht="13.5"/>
    <row r="9145" customFormat="1" ht="13.5"/>
    <row r="9146" customFormat="1" ht="13.5"/>
    <row r="9147" customFormat="1" ht="13.5"/>
    <row r="9148" customFormat="1" ht="13.5"/>
    <row r="9149" customFormat="1" ht="13.5"/>
    <row r="9150" customFormat="1" ht="13.5"/>
    <row r="9151" customFormat="1" ht="13.5"/>
    <row r="9152" customFormat="1" ht="13.5"/>
    <row r="9153" customFormat="1" ht="13.5"/>
    <row r="9154" customFormat="1" ht="13.5"/>
    <row r="9155" customFormat="1" ht="13.5"/>
    <row r="9156" customFormat="1" ht="13.5"/>
    <row r="9157" customFormat="1" ht="13.5"/>
    <row r="9158" customFormat="1" ht="13.5"/>
    <row r="9159" customFormat="1" ht="13.5"/>
    <row r="9160" customFormat="1" ht="13.5"/>
    <row r="9161" customFormat="1" ht="13.5"/>
    <row r="9162" customFormat="1" ht="13.5"/>
    <row r="9163" customFormat="1" ht="13.5"/>
    <row r="9164" customFormat="1" ht="13.5"/>
    <row r="9165" customFormat="1" ht="13.5"/>
    <row r="9166" customFormat="1" ht="13.5"/>
    <row r="9167" customFormat="1" ht="13.5"/>
    <row r="9168" customFormat="1" ht="13.5"/>
    <row r="9169" customFormat="1" ht="13.5"/>
    <row r="9170" customFormat="1" ht="13.5"/>
    <row r="9171" customFormat="1" ht="13.5"/>
    <row r="9172" customFormat="1" ht="13.5"/>
    <row r="9173" customFormat="1" ht="13.5"/>
    <row r="9174" customFormat="1" ht="13.5"/>
    <row r="9175" customFormat="1" ht="13.5"/>
    <row r="9176" customFormat="1" ht="13.5"/>
    <row r="9177" customFormat="1" ht="13.5"/>
    <row r="9178" customFormat="1" ht="13.5"/>
    <row r="9179" customFormat="1" ht="13.5"/>
    <row r="9180" customFormat="1" ht="13.5"/>
    <row r="9181" customFormat="1" ht="13.5"/>
    <row r="9182" customFormat="1" ht="13.5"/>
    <row r="9183" customFormat="1" ht="13.5"/>
    <row r="9184" customFormat="1" ht="13.5"/>
    <row r="9185" customFormat="1" ht="13.5"/>
    <row r="9186" customFormat="1" ht="13.5"/>
    <row r="9187" customFormat="1" ht="13.5"/>
    <row r="9188" customFormat="1" ht="13.5"/>
    <row r="9189" customFormat="1" ht="13.5"/>
    <row r="9190" customFormat="1" ht="13.5"/>
    <row r="9191" customFormat="1" ht="13.5"/>
    <row r="9192" customFormat="1" ht="13.5"/>
    <row r="9193" customFormat="1" ht="13.5"/>
    <row r="9194" customFormat="1" ht="13.5"/>
    <row r="9195" customFormat="1" ht="13.5"/>
    <row r="9196" customFormat="1" ht="13.5"/>
    <row r="9197" customFormat="1" ht="13.5"/>
    <row r="9198" customFormat="1" ht="13.5"/>
    <row r="9199" customFormat="1" ht="13.5"/>
    <row r="9200" customFormat="1" ht="13.5"/>
    <row r="9201" customFormat="1" ht="13.5"/>
    <row r="9202" customFormat="1" ht="13.5"/>
    <row r="9203" customFormat="1" ht="13.5"/>
    <row r="9204" customFormat="1" ht="13.5"/>
    <row r="9205" customFormat="1" ht="13.5"/>
    <row r="9206" customFormat="1" ht="13.5"/>
    <row r="9207" customFormat="1" ht="13.5"/>
    <row r="9208" customFormat="1" ht="13.5"/>
    <row r="9209" customFormat="1" ht="13.5"/>
    <row r="9210" customFormat="1" ht="13.5"/>
    <row r="9211" customFormat="1" ht="13.5"/>
    <row r="9212" customFormat="1" ht="13.5"/>
    <row r="9213" customFormat="1" ht="13.5"/>
    <row r="9214" customFormat="1" ht="13.5"/>
    <row r="9215" customFormat="1" ht="13.5"/>
    <row r="9216" customFormat="1" ht="13.5"/>
    <row r="9217" customFormat="1" ht="13.5"/>
    <row r="9218" customFormat="1" ht="13.5"/>
    <row r="9219" customFormat="1" ht="13.5"/>
    <row r="9220" customFormat="1" ht="13.5"/>
    <row r="9221" customFormat="1" ht="13.5"/>
    <row r="9222" customFormat="1" ht="13.5"/>
    <row r="9223" customFormat="1" ht="13.5"/>
    <row r="9224" customFormat="1" ht="13.5"/>
    <row r="9225" customFormat="1" ht="13.5"/>
    <row r="9226" customFormat="1" ht="13.5"/>
    <row r="9227" customFormat="1" ht="13.5"/>
    <row r="9228" customFormat="1" ht="13.5"/>
    <row r="9229" customFormat="1" ht="13.5"/>
    <row r="9230" customFormat="1" ht="13.5"/>
    <row r="9231" customFormat="1" ht="13.5"/>
    <row r="9232" customFormat="1" ht="13.5"/>
    <row r="9233" customFormat="1" ht="13.5"/>
    <row r="9234" customFormat="1" ht="13.5"/>
    <row r="9235" customFormat="1" ht="13.5"/>
    <row r="9236" customFormat="1" ht="13.5"/>
    <row r="9237" customFormat="1" ht="13.5"/>
    <row r="9238" customFormat="1" ht="13.5"/>
    <row r="9239" customFormat="1" ht="13.5"/>
    <row r="9240" customFormat="1" ht="13.5"/>
    <row r="9241" customFormat="1" ht="13.5"/>
    <row r="9242" customFormat="1" ht="13.5"/>
    <row r="9243" customFormat="1" ht="13.5"/>
    <row r="9244" customFormat="1" ht="13.5"/>
    <row r="9245" customFormat="1" ht="13.5"/>
    <row r="9246" customFormat="1" ht="13.5"/>
    <row r="9247" customFormat="1" ht="13.5"/>
    <row r="9248" customFormat="1" ht="13.5"/>
    <row r="9249" customFormat="1" ht="13.5"/>
    <row r="9250" customFormat="1" ht="13.5"/>
    <row r="9251" customFormat="1" ht="13.5"/>
    <row r="9252" customFormat="1" ht="13.5"/>
    <row r="9253" customFormat="1" ht="13.5"/>
    <row r="9254" customFormat="1" ht="13.5"/>
    <row r="9255" customFormat="1" ht="13.5"/>
    <row r="9256" customFormat="1" ht="13.5"/>
    <row r="9257" customFormat="1" ht="13.5"/>
    <row r="9258" customFormat="1" ht="13.5"/>
    <row r="9259" customFormat="1" ht="13.5"/>
    <row r="9260" customFormat="1" ht="13.5"/>
    <row r="9261" customFormat="1" ht="13.5"/>
    <row r="9262" customFormat="1" ht="13.5"/>
    <row r="9263" customFormat="1" ht="13.5"/>
    <row r="9264" customFormat="1" ht="13.5"/>
    <row r="9265" customFormat="1" ht="13.5"/>
    <row r="9266" customFormat="1" ht="13.5"/>
    <row r="9267" customFormat="1" ht="13.5"/>
    <row r="9268" customFormat="1" ht="13.5"/>
    <row r="9269" customFormat="1" ht="13.5"/>
    <row r="9270" customFormat="1" ht="13.5"/>
    <row r="9271" customFormat="1" ht="13.5"/>
    <row r="9272" customFormat="1" ht="13.5"/>
    <row r="9273" customFormat="1" ht="13.5"/>
    <row r="9274" customFormat="1" ht="13.5"/>
    <row r="9275" customFormat="1" ht="13.5"/>
    <row r="9276" customFormat="1" ht="13.5"/>
    <row r="9277" customFormat="1" ht="13.5"/>
    <row r="9278" customFormat="1" ht="13.5"/>
    <row r="9279" customFormat="1" ht="13.5"/>
    <row r="9280" customFormat="1" ht="13.5"/>
    <row r="9281" customFormat="1" ht="13.5"/>
    <row r="9282" customFormat="1" ht="13.5"/>
    <row r="9283" customFormat="1" ht="13.5"/>
    <row r="9284" customFormat="1" ht="13.5"/>
    <row r="9285" customFormat="1" ht="13.5"/>
    <row r="9286" customFormat="1" ht="13.5"/>
    <row r="9287" customFormat="1" ht="13.5"/>
    <row r="9288" customFormat="1" ht="13.5"/>
    <row r="9289" customFormat="1" ht="13.5"/>
    <row r="9290" customFormat="1" ht="13.5"/>
    <row r="9291" customFormat="1" ht="13.5"/>
    <row r="9292" customFormat="1" ht="13.5"/>
    <row r="9293" customFormat="1" ht="13.5"/>
    <row r="9294" customFormat="1" ht="13.5"/>
    <row r="9295" customFormat="1" ht="13.5"/>
    <row r="9296" customFormat="1" ht="13.5"/>
    <row r="9297" customFormat="1" ht="13.5"/>
    <row r="9298" customFormat="1" ht="13.5"/>
    <row r="9299" customFormat="1" ht="13.5"/>
    <row r="9300" customFormat="1" ht="13.5"/>
    <row r="9301" customFormat="1" ht="13.5"/>
    <row r="9302" customFormat="1" ht="13.5"/>
    <row r="9303" customFormat="1" ht="13.5"/>
    <row r="9304" customFormat="1" ht="13.5"/>
    <row r="9305" customFormat="1" ht="13.5"/>
    <row r="9306" customFormat="1" ht="13.5"/>
    <row r="9307" customFormat="1" ht="13.5"/>
    <row r="9308" customFormat="1" ht="13.5"/>
    <row r="9309" customFormat="1" ht="13.5"/>
    <row r="9310" customFormat="1" ht="13.5"/>
    <row r="9311" customFormat="1" ht="13.5"/>
    <row r="9312" customFormat="1" ht="13.5"/>
    <row r="9313" customFormat="1" ht="13.5"/>
    <row r="9314" customFormat="1" ht="13.5"/>
    <row r="9315" customFormat="1" ht="13.5"/>
    <row r="9316" customFormat="1" ht="13.5"/>
    <row r="9317" customFormat="1" ht="13.5"/>
    <row r="9318" customFormat="1" ht="13.5"/>
    <row r="9319" customFormat="1" ht="13.5"/>
    <row r="9320" customFormat="1" ht="13.5"/>
    <row r="9321" customFormat="1" ht="13.5"/>
    <row r="9322" customFormat="1" ht="13.5"/>
    <row r="9323" customFormat="1" ht="13.5"/>
    <row r="9324" customFormat="1" ht="13.5"/>
    <row r="9325" customFormat="1" ht="13.5"/>
    <row r="9326" customFormat="1" ht="13.5"/>
    <row r="9327" customFormat="1" ht="13.5"/>
    <row r="9328" customFormat="1" ht="13.5"/>
    <row r="9329" customFormat="1" ht="13.5"/>
    <row r="9330" customFormat="1" ht="13.5"/>
    <row r="9331" customFormat="1" ht="13.5"/>
    <row r="9332" customFormat="1" ht="13.5"/>
    <row r="9333" customFormat="1" ht="13.5"/>
    <row r="9334" customFormat="1" ht="13.5"/>
    <row r="9335" customFormat="1" ht="13.5"/>
    <row r="9336" customFormat="1" ht="13.5"/>
    <row r="9337" customFormat="1" ht="13.5"/>
    <row r="9338" customFormat="1" ht="13.5"/>
    <row r="9339" customFormat="1" ht="13.5"/>
    <row r="9340" customFormat="1" ht="13.5"/>
    <row r="9341" customFormat="1" ht="13.5"/>
    <row r="9342" customFormat="1" ht="13.5"/>
    <row r="9343" customFormat="1" ht="13.5"/>
    <row r="9344" customFormat="1" ht="13.5"/>
    <row r="9345" customFormat="1" ht="13.5"/>
    <row r="9346" customFormat="1" ht="13.5"/>
    <row r="9347" customFormat="1" ht="13.5"/>
    <row r="9348" customFormat="1" ht="13.5"/>
    <row r="9349" customFormat="1" ht="13.5"/>
    <row r="9350" customFormat="1" ht="13.5"/>
    <row r="9351" customFormat="1" ht="13.5"/>
    <row r="9352" customFormat="1" ht="13.5"/>
    <row r="9353" customFormat="1" ht="13.5"/>
    <row r="9354" customFormat="1" ht="13.5"/>
    <row r="9355" customFormat="1" ht="13.5"/>
    <row r="9356" customFormat="1" ht="13.5"/>
    <row r="9357" customFormat="1" ht="13.5"/>
    <row r="9358" customFormat="1" ht="13.5"/>
    <row r="9359" customFormat="1" ht="13.5"/>
    <row r="9360" customFormat="1" ht="13.5"/>
    <row r="9361" customFormat="1" ht="13.5"/>
    <row r="9362" customFormat="1" ht="13.5"/>
    <row r="9363" customFormat="1" ht="13.5"/>
    <row r="9364" customFormat="1" ht="13.5"/>
    <row r="9365" customFormat="1" ht="13.5"/>
    <row r="9366" customFormat="1" ht="13.5"/>
    <row r="9367" customFormat="1" ht="13.5"/>
    <row r="9368" customFormat="1" ht="13.5"/>
    <row r="9369" customFormat="1" ht="13.5"/>
    <row r="9370" customFormat="1" ht="13.5"/>
    <row r="9371" customFormat="1" ht="13.5"/>
    <row r="9372" customFormat="1" ht="13.5"/>
    <row r="9373" customFormat="1" ht="13.5"/>
    <row r="9374" customFormat="1" ht="13.5"/>
    <row r="9375" customFormat="1" ht="13.5"/>
    <row r="9376" customFormat="1" ht="13.5"/>
    <row r="9377" customFormat="1" ht="13.5"/>
    <row r="9378" customFormat="1" ht="13.5"/>
    <row r="9379" customFormat="1" ht="13.5"/>
    <row r="9380" customFormat="1" ht="13.5"/>
    <row r="9381" customFormat="1" ht="13.5"/>
    <row r="9382" customFormat="1" ht="13.5"/>
    <row r="9383" customFormat="1" ht="13.5"/>
    <row r="9384" customFormat="1" ht="13.5"/>
    <row r="9385" customFormat="1" ht="13.5"/>
    <row r="9386" customFormat="1" ht="13.5"/>
    <row r="9387" customFormat="1" ht="13.5"/>
    <row r="9388" customFormat="1" ht="13.5"/>
    <row r="9389" customFormat="1" ht="13.5"/>
    <row r="9390" customFormat="1" ht="13.5"/>
    <row r="9391" customFormat="1" ht="13.5"/>
    <row r="9392" customFormat="1" ht="13.5"/>
    <row r="9393" customFormat="1" ht="13.5"/>
    <row r="9394" customFormat="1" ht="13.5"/>
    <row r="9395" customFormat="1" ht="13.5"/>
    <row r="9396" customFormat="1" ht="13.5"/>
    <row r="9397" customFormat="1" ht="13.5"/>
    <row r="9398" customFormat="1" ht="13.5"/>
    <row r="9399" customFormat="1" ht="13.5"/>
    <row r="9400" customFormat="1" ht="13.5"/>
    <row r="9401" customFormat="1" ht="13.5"/>
    <row r="9402" customFormat="1" ht="13.5"/>
    <row r="9403" customFormat="1" ht="13.5"/>
    <row r="9404" customFormat="1" ht="13.5"/>
    <row r="9405" customFormat="1" ht="13.5"/>
    <row r="9406" customFormat="1" ht="13.5"/>
    <row r="9407" customFormat="1" ht="13.5"/>
    <row r="9408" customFormat="1" ht="13.5"/>
    <row r="9409" customFormat="1" ht="13.5"/>
    <row r="9410" customFormat="1" ht="13.5"/>
    <row r="9411" customFormat="1" ht="13.5"/>
    <row r="9412" customFormat="1" ht="13.5"/>
    <row r="9413" customFormat="1" ht="13.5"/>
    <row r="9414" customFormat="1" ht="13.5"/>
    <row r="9415" customFormat="1" ht="13.5"/>
    <row r="9416" customFormat="1" ht="13.5"/>
    <row r="9417" customFormat="1" ht="13.5"/>
    <row r="9418" customFormat="1" ht="13.5"/>
    <row r="9419" customFormat="1" ht="13.5"/>
    <row r="9420" customFormat="1" ht="13.5"/>
    <row r="9421" customFormat="1" ht="13.5"/>
    <row r="9422" customFormat="1" ht="13.5"/>
    <row r="9423" customFormat="1" ht="13.5"/>
    <row r="9424" customFormat="1" ht="13.5"/>
    <row r="9425" customFormat="1" ht="13.5"/>
    <row r="9426" customFormat="1" ht="13.5"/>
    <row r="9427" customFormat="1" ht="13.5"/>
    <row r="9428" customFormat="1" ht="13.5"/>
    <row r="9429" customFormat="1" ht="13.5"/>
    <row r="9430" customFormat="1" ht="13.5"/>
    <row r="9431" customFormat="1" ht="13.5"/>
    <row r="9432" customFormat="1" ht="13.5"/>
    <row r="9433" customFormat="1" ht="13.5"/>
    <row r="9434" customFormat="1" ht="13.5"/>
    <row r="9435" customFormat="1" ht="13.5"/>
    <row r="9436" customFormat="1" ht="13.5"/>
    <row r="9437" customFormat="1" ht="13.5"/>
    <row r="9438" customFormat="1" ht="13.5"/>
    <row r="9439" customFormat="1" ht="13.5"/>
    <row r="9440" customFormat="1" ht="13.5"/>
    <row r="9441" customFormat="1" ht="13.5"/>
    <row r="9442" customFormat="1" ht="13.5"/>
    <row r="9443" customFormat="1" ht="13.5"/>
    <row r="9444" customFormat="1" ht="13.5"/>
    <row r="9445" customFormat="1" ht="13.5"/>
    <row r="9446" customFormat="1" ht="13.5"/>
    <row r="9447" customFormat="1" ht="13.5"/>
    <row r="9448" customFormat="1" ht="13.5"/>
    <row r="9449" customFormat="1" ht="13.5"/>
    <row r="9450" customFormat="1" ht="13.5"/>
    <row r="9451" customFormat="1" ht="13.5"/>
    <row r="9452" customFormat="1" ht="13.5"/>
    <row r="9453" customFormat="1" ht="13.5"/>
    <row r="9454" customFormat="1" ht="13.5"/>
    <row r="9455" customFormat="1" ht="13.5"/>
    <row r="9456" customFormat="1" ht="13.5"/>
    <row r="9457" customFormat="1" ht="13.5"/>
    <row r="9458" customFormat="1" ht="13.5"/>
    <row r="9459" customFormat="1" ht="13.5"/>
    <row r="9460" customFormat="1" ht="13.5"/>
    <row r="9461" customFormat="1" ht="13.5"/>
    <row r="9462" customFormat="1" ht="13.5"/>
    <row r="9463" customFormat="1" ht="13.5"/>
    <row r="9464" customFormat="1" ht="13.5"/>
    <row r="9465" customFormat="1" ht="13.5"/>
    <row r="9466" customFormat="1" ht="13.5"/>
    <row r="9467" customFormat="1" ht="13.5"/>
    <row r="9468" customFormat="1" ht="13.5"/>
    <row r="9469" customFormat="1" ht="13.5"/>
    <row r="9470" customFormat="1" ht="13.5"/>
    <row r="9471" customFormat="1" ht="13.5"/>
    <row r="9472" customFormat="1" ht="13.5"/>
    <row r="9473" customFormat="1" ht="13.5"/>
    <row r="9474" customFormat="1" ht="13.5"/>
    <row r="9475" customFormat="1" ht="13.5"/>
    <row r="9476" customFormat="1" ht="13.5"/>
    <row r="9477" customFormat="1" ht="13.5"/>
    <row r="9478" customFormat="1" ht="13.5"/>
    <row r="9479" customFormat="1" ht="13.5"/>
    <row r="9480" customFormat="1" ht="13.5"/>
    <row r="9481" customFormat="1" ht="13.5"/>
    <row r="9482" customFormat="1" ht="13.5"/>
    <row r="9483" customFormat="1" ht="13.5"/>
    <row r="9484" customFormat="1" ht="13.5"/>
    <row r="9485" customFormat="1" ht="13.5"/>
    <row r="9486" customFormat="1" ht="13.5"/>
    <row r="9487" customFormat="1" ht="13.5"/>
    <row r="9488" customFormat="1" ht="13.5"/>
    <row r="9489" customFormat="1" ht="13.5"/>
    <row r="9490" customFormat="1" ht="13.5"/>
    <row r="9491" customFormat="1" ht="13.5"/>
    <row r="9492" customFormat="1" ht="13.5"/>
    <row r="9493" customFormat="1" ht="13.5"/>
    <row r="9494" customFormat="1" ht="13.5"/>
    <row r="9495" customFormat="1" ht="13.5"/>
    <row r="9496" customFormat="1" ht="13.5"/>
    <row r="9497" customFormat="1" ht="13.5"/>
    <row r="9498" customFormat="1" ht="13.5"/>
    <row r="9499" customFormat="1" ht="13.5"/>
    <row r="9500" customFormat="1" ht="13.5"/>
    <row r="9501" customFormat="1" ht="13.5"/>
    <row r="9502" customFormat="1" ht="13.5"/>
    <row r="9503" customFormat="1" ht="13.5"/>
    <row r="9504" customFormat="1" ht="13.5"/>
    <row r="9505" customFormat="1" ht="13.5"/>
    <row r="9506" customFormat="1" ht="13.5"/>
    <row r="9507" customFormat="1" ht="13.5"/>
    <row r="9508" customFormat="1" ht="13.5"/>
    <row r="9509" customFormat="1" ht="13.5"/>
    <row r="9510" customFormat="1" ht="13.5"/>
    <row r="9511" customFormat="1" ht="13.5"/>
    <row r="9512" customFormat="1" ht="13.5"/>
    <row r="9513" customFormat="1" ht="13.5"/>
    <row r="9514" customFormat="1" ht="13.5"/>
    <row r="9515" customFormat="1" ht="13.5"/>
    <row r="9516" customFormat="1" ht="13.5"/>
    <row r="9517" customFormat="1" ht="13.5"/>
    <row r="9518" customFormat="1" ht="13.5"/>
    <row r="9519" customFormat="1" ht="13.5"/>
    <row r="9520" customFormat="1" ht="13.5"/>
    <row r="9521" customFormat="1" ht="13.5"/>
    <row r="9522" customFormat="1" ht="13.5"/>
    <row r="9523" customFormat="1" ht="13.5"/>
    <row r="9524" customFormat="1" ht="13.5"/>
    <row r="9525" customFormat="1" ht="13.5"/>
    <row r="9526" customFormat="1" ht="13.5"/>
    <row r="9527" customFormat="1" ht="13.5"/>
    <row r="9528" customFormat="1" ht="13.5"/>
    <row r="9529" customFormat="1" ht="13.5"/>
    <row r="9530" customFormat="1" ht="13.5"/>
    <row r="9531" customFormat="1" ht="13.5"/>
    <row r="9532" customFormat="1" ht="13.5"/>
    <row r="9533" customFormat="1" ht="13.5"/>
    <row r="9534" customFormat="1" ht="13.5"/>
    <row r="9535" customFormat="1" ht="13.5"/>
    <row r="9536" customFormat="1" ht="13.5"/>
    <row r="9537" customFormat="1" ht="13.5"/>
    <row r="9538" customFormat="1" ht="13.5"/>
    <row r="9539" customFormat="1" ht="13.5"/>
    <row r="9540" customFormat="1" ht="13.5"/>
    <row r="9541" customFormat="1" ht="13.5"/>
    <row r="9542" customFormat="1" ht="13.5"/>
    <row r="9543" customFormat="1" ht="13.5"/>
    <row r="9544" customFormat="1" ht="13.5"/>
    <row r="9545" customFormat="1" ht="13.5"/>
    <row r="9546" customFormat="1" ht="13.5"/>
    <row r="9547" customFormat="1" ht="13.5"/>
    <row r="9548" customFormat="1" ht="13.5"/>
    <row r="9549" customFormat="1" ht="13.5"/>
    <row r="9550" customFormat="1" ht="13.5"/>
    <row r="9551" customFormat="1" ht="13.5"/>
    <row r="9552" customFormat="1" ht="13.5"/>
    <row r="9553" customFormat="1" ht="13.5"/>
    <row r="9554" customFormat="1" ht="13.5"/>
    <row r="9555" customFormat="1" ht="13.5"/>
    <row r="9556" customFormat="1" ht="13.5"/>
    <row r="9557" customFormat="1" ht="13.5"/>
    <row r="9558" customFormat="1" ht="13.5"/>
    <row r="9559" customFormat="1" ht="13.5"/>
    <row r="9560" customFormat="1" ht="13.5"/>
    <row r="9561" customFormat="1" ht="13.5"/>
    <row r="9562" customFormat="1" ht="13.5"/>
    <row r="9563" customFormat="1" ht="13.5"/>
    <row r="9564" customFormat="1" ht="13.5"/>
    <row r="9565" customFormat="1" ht="13.5"/>
    <row r="9566" customFormat="1" ht="13.5"/>
    <row r="9567" customFormat="1" ht="13.5"/>
    <row r="9568" customFormat="1" ht="13.5"/>
    <row r="9569" customFormat="1" ht="13.5"/>
    <row r="9570" customFormat="1" ht="13.5"/>
    <row r="9571" customFormat="1" ht="13.5"/>
    <row r="9572" customFormat="1" ht="13.5"/>
    <row r="9573" customFormat="1" ht="13.5"/>
    <row r="9574" customFormat="1" ht="13.5"/>
    <row r="9575" customFormat="1" ht="13.5"/>
    <row r="9576" customFormat="1" ht="13.5"/>
    <row r="9577" customFormat="1" ht="13.5"/>
    <row r="9578" customFormat="1" ht="13.5"/>
    <row r="9579" customFormat="1" ht="13.5"/>
    <row r="9580" customFormat="1" ht="13.5"/>
    <row r="9581" customFormat="1" ht="13.5"/>
    <row r="9582" customFormat="1" ht="13.5"/>
    <row r="9583" customFormat="1" ht="13.5"/>
    <row r="9584" customFormat="1" ht="13.5"/>
    <row r="9585" customFormat="1" ht="13.5"/>
    <row r="9586" customFormat="1" ht="13.5"/>
    <row r="9587" customFormat="1" ht="13.5"/>
    <row r="9588" customFormat="1" ht="13.5"/>
    <row r="9589" customFormat="1" ht="13.5"/>
    <row r="9590" customFormat="1" ht="13.5"/>
    <row r="9591" customFormat="1" ht="13.5"/>
    <row r="9592" customFormat="1" ht="13.5"/>
    <row r="9593" customFormat="1" ht="13.5"/>
    <row r="9594" customFormat="1" ht="13.5"/>
    <row r="9595" customFormat="1" ht="13.5"/>
    <row r="9596" customFormat="1" ht="13.5"/>
    <row r="9597" customFormat="1" ht="13.5"/>
    <row r="9598" customFormat="1" ht="13.5"/>
    <row r="9599" customFormat="1" ht="13.5"/>
    <row r="9600" customFormat="1" ht="13.5"/>
    <row r="9601" customFormat="1" ht="13.5"/>
    <row r="9602" customFormat="1" ht="13.5"/>
    <row r="9603" customFormat="1" ht="13.5"/>
    <row r="9604" customFormat="1" ht="13.5"/>
    <row r="9605" customFormat="1" ht="13.5"/>
    <row r="9606" customFormat="1" ht="13.5"/>
    <row r="9607" customFormat="1" ht="13.5"/>
    <row r="9608" customFormat="1" ht="13.5"/>
    <row r="9609" customFormat="1" ht="13.5"/>
    <row r="9610" customFormat="1" ht="13.5"/>
    <row r="9611" customFormat="1" ht="13.5"/>
    <row r="9612" customFormat="1" ht="13.5"/>
    <row r="9613" customFormat="1" ht="13.5"/>
    <row r="9614" customFormat="1" ht="13.5"/>
    <row r="9615" customFormat="1" ht="13.5"/>
    <row r="9616" customFormat="1" ht="13.5"/>
    <row r="9617" customFormat="1" ht="13.5"/>
    <row r="9618" customFormat="1" ht="13.5"/>
    <row r="9619" customFormat="1" ht="13.5"/>
    <row r="9620" customFormat="1" ht="13.5"/>
    <row r="9621" customFormat="1" ht="13.5"/>
    <row r="9622" customFormat="1" ht="13.5"/>
    <row r="9623" customFormat="1" ht="13.5"/>
    <row r="9624" customFormat="1" ht="13.5"/>
    <row r="9625" customFormat="1" ht="13.5"/>
    <row r="9626" customFormat="1" ht="13.5"/>
    <row r="9627" customFormat="1" ht="13.5"/>
    <row r="9628" customFormat="1" ht="13.5"/>
    <row r="9629" customFormat="1" ht="13.5"/>
    <row r="9630" customFormat="1" ht="13.5"/>
    <row r="9631" customFormat="1" ht="13.5"/>
    <row r="9632" customFormat="1" ht="13.5"/>
    <row r="9633" customFormat="1" ht="13.5"/>
    <row r="9634" customFormat="1" ht="13.5"/>
    <row r="9635" customFormat="1" ht="13.5"/>
    <row r="9636" customFormat="1" ht="13.5"/>
    <row r="9637" customFormat="1" ht="13.5"/>
    <row r="9638" customFormat="1" ht="13.5"/>
    <row r="9639" customFormat="1" ht="13.5"/>
    <row r="9640" customFormat="1" ht="13.5"/>
    <row r="9641" customFormat="1" ht="13.5"/>
    <row r="9642" customFormat="1" ht="13.5"/>
    <row r="9643" customFormat="1" ht="13.5"/>
    <row r="9644" customFormat="1" ht="13.5"/>
    <row r="9645" customFormat="1" ht="13.5"/>
    <row r="9646" customFormat="1" ht="13.5"/>
    <row r="9647" customFormat="1" ht="13.5"/>
    <row r="9648" customFormat="1" ht="13.5"/>
    <row r="9649" customFormat="1" ht="13.5"/>
    <row r="9650" customFormat="1" ht="13.5"/>
    <row r="9651" customFormat="1" ht="13.5"/>
    <row r="9652" customFormat="1" ht="13.5"/>
    <row r="9653" customFormat="1" ht="13.5"/>
    <row r="9654" customFormat="1" ht="13.5"/>
    <row r="9655" customFormat="1" ht="13.5"/>
    <row r="9656" customFormat="1" ht="13.5"/>
    <row r="9657" customFormat="1" ht="13.5"/>
    <row r="9658" customFormat="1" ht="13.5"/>
    <row r="9659" customFormat="1" ht="13.5"/>
    <row r="9660" customFormat="1" ht="13.5"/>
    <row r="9661" customFormat="1" ht="13.5"/>
    <row r="9662" customFormat="1" ht="13.5"/>
    <row r="9663" customFormat="1" ht="13.5"/>
    <row r="9664" customFormat="1" ht="13.5"/>
    <row r="9665" customFormat="1" ht="13.5"/>
    <row r="9666" customFormat="1" ht="13.5"/>
    <row r="9667" customFormat="1" ht="13.5"/>
    <row r="9668" customFormat="1" ht="13.5"/>
    <row r="9669" customFormat="1" ht="13.5"/>
    <row r="9670" customFormat="1" ht="13.5"/>
    <row r="9671" customFormat="1" ht="13.5"/>
    <row r="9672" customFormat="1" ht="13.5"/>
    <row r="9673" customFormat="1" ht="13.5"/>
    <row r="9674" customFormat="1" ht="13.5"/>
    <row r="9675" customFormat="1" ht="13.5"/>
    <row r="9676" customFormat="1" ht="13.5"/>
    <row r="9677" customFormat="1" ht="13.5"/>
    <row r="9678" customFormat="1" ht="13.5"/>
    <row r="9679" customFormat="1" ht="13.5"/>
    <row r="9680" customFormat="1" ht="13.5"/>
    <row r="9681" customFormat="1" ht="13.5"/>
    <row r="9682" customFormat="1" ht="13.5"/>
    <row r="9683" customFormat="1" ht="13.5"/>
    <row r="9684" customFormat="1" ht="13.5"/>
    <row r="9685" customFormat="1" ht="13.5"/>
    <row r="9686" customFormat="1" ht="13.5"/>
    <row r="9687" customFormat="1" ht="13.5"/>
    <row r="9688" customFormat="1" ht="13.5"/>
    <row r="9689" customFormat="1" ht="13.5"/>
    <row r="9690" customFormat="1" ht="13.5"/>
    <row r="9691" customFormat="1" ht="13.5"/>
    <row r="9692" customFormat="1" ht="13.5"/>
    <row r="9693" customFormat="1" ht="13.5"/>
    <row r="9694" customFormat="1" ht="13.5"/>
    <row r="9695" customFormat="1" ht="13.5"/>
    <row r="9696" customFormat="1" ht="13.5"/>
    <row r="9697" customFormat="1" ht="13.5"/>
    <row r="9698" customFormat="1" ht="13.5"/>
    <row r="9699" customFormat="1" ht="13.5"/>
    <row r="9700" customFormat="1" ht="13.5"/>
    <row r="9701" customFormat="1" ht="13.5"/>
    <row r="9702" customFormat="1" ht="13.5"/>
    <row r="9703" customFormat="1" ht="13.5"/>
    <row r="9704" customFormat="1" ht="13.5"/>
    <row r="9705" customFormat="1" ht="13.5"/>
    <row r="9706" customFormat="1" ht="13.5"/>
    <row r="9707" customFormat="1" ht="13.5"/>
    <row r="9708" customFormat="1" ht="13.5"/>
    <row r="9709" customFormat="1" ht="13.5"/>
    <row r="9710" customFormat="1" ht="13.5"/>
    <row r="9711" customFormat="1" ht="13.5"/>
    <row r="9712" customFormat="1" ht="13.5"/>
    <row r="9713" customFormat="1" ht="13.5"/>
    <row r="9714" customFormat="1" ht="13.5"/>
    <row r="9715" customFormat="1" ht="13.5"/>
    <row r="9716" customFormat="1" ht="13.5"/>
    <row r="9717" customFormat="1" ht="13.5"/>
    <row r="9718" customFormat="1" ht="13.5"/>
    <row r="9719" customFormat="1" ht="13.5"/>
    <row r="9720" customFormat="1" ht="13.5"/>
    <row r="9721" customFormat="1" ht="13.5"/>
    <row r="9722" customFormat="1" ht="13.5"/>
    <row r="9723" customFormat="1" ht="13.5"/>
    <row r="9724" customFormat="1" ht="13.5"/>
    <row r="9725" customFormat="1" ht="13.5"/>
    <row r="9726" customFormat="1" ht="13.5"/>
    <row r="9727" customFormat="1" ht="13.5"/>
    <row r="9728" customFormat="1" ht="13.5"/>
    <row r="9729" customFormat="1" ht="13.5"/>
    <row r="9730" customFormat="1" ht="13.5"/>
    <row r="9731" customFormat="1" ht="13.5"/>
    <row r="9732" customFormat="1" ht="13.5"/>
    <row r="9733" customFormat="1" ht="13.5"/>
    <row r="9734" customFormat="1" ht="13.5"/>
    <row r="9735" customFormat="1" ht="13.5"/>
    <row r="9736" customFormat="1" ht="13.5"/>
    <row r="9737" customFormat="1" ht="13.5"/>
    <row r="9738" customFormat="1" ht="13.5"/>
    <row r="9739" customFormat="1" ht="13.5"/>
    <row r="9740" customFormat="1" ht="13.5"/>
    <row r="9741" customFormat="1" ht="13.5"/>
    <row r="9742" customFormat="1" ht="13.5"/>
    <row r="9743" customFormat="1" ht="13.5"/>
    <row r="9744" customFormat="1" ht="13.5"/>
    <row r="9745" customFormat="1" ht="13.5"/>
    <row r="9746" customFormat="1" ht="13.5"/>
    <row r="9747" customFormat="1" ht="13.5"/>
    <row r="9748" customFormat="1" ht="13.5"/>
    <row r="9749" customFormat="1" ht="13.5"/>
    <row r="9750" customFormat="1" ht="13.5"/>
    <row r="9751" customFormat="1" ht="13.5"/>
    <row r="9752" customFormat="1" ht="13.5"/>
    <row r="9753" customFormat="1" ht="13.5"/>
    <row r="9754" customFormat="1" ht="13.5"/>
    <row r="9755" customFormat="1" ht="13.5"/>
    <row r="9756" customFormat="1" ht="13.5"/>
    <row r="9757" customFormat="1" ht="13.5"/>
    <row r="9758" customFormat="1" ht="13.5"/>
    <row r="9759" customFormat="1" ht="13.5"/>
    <row r="9760" customFormat="1" ht="13.5"/>
    <row r="9761" customFormat="1" ht="13.5"/>
    <row r="9762" customFormat="1" ht="13.5"/>
    <row r="9763" customFormat="1" ht="13.5"/>
    <row r="9764" customFormat="1" ht="13.5"/>
    <row r="9765" customFormat="1" ht="13.5"/>
    <row r="9766" customFormat="1" ht="13.5"/>
    <row r="9767" customFormat="1" ht="13.5"/>
    <row r="9768" customFormat="1" ht="13.5"/>
    <row r="9769" customFormat="1" ht="13.5"/>
    <row r="9770" customFormat="1" ht="13.5"/>
    <row r="9771" customFormat="1" ht="13.5"/>
    <row r="9772" customFormat="1" ht="13.5"/>
    <row r="9773" customFormat="1" ht="13.5"/>
    <row r="9774" customFormat="1" ht="13.5"/>
    <row r="9775" customFormat="1" ht="13.5"/>
    <row r="9776" customFormat="1" ht="13.5"/>
    <row r="9777" customFormat="1" ht="13.5"/>
    <row r="9778" customFormat="1" ht="13.5"/>
    <row r="9779" customFormat="1" ht="13.5"/>
    <row r="9780" customFormat="1" ht="13.5"/>
    <row r="9781" customFormat="1" ht="13.5"/>
    <row r="9782" customFormat="1" ht="13.5"/>
    <row r="9783" customFormat="1" ht="13.5"/>
    <row r="9784" customFormat="1" ht="13.5"/>
    <row r="9785" customFormat="1" ht="13.5"/>
    <row r="9786" customFormat="1" ht="13.5"/>
    <row r="9787" customFormat="1" ht="13.5"/>
    <row r="9788" customFormat="1" ht="13.5"/>
    <row r="9789" customFormat="1" ht="13.5"/>
    <row r="9790" customFormat="1" ht="13.5"/>
    <row r="9791" customFormat="1" ht="13.5"/>
    <row r="9792" customFormat="1" ht="13.5"/>
    <row r="9793" customFormat="1" ht="13.5"/>
    <row r="9794" customFormat="1" ht="13.5"/>
    <row r="9795" customFormat="1" ht="13.5"/>
    <row r="9796" customFormat="1" ht="13.5"/>
    <row r="9797" customFormat="1" ht="13.5"/>
    <row r="9798" customFormat="1" ht="13.5"/>
    <row r="9799" customFormat="1" ht="13.5"/>
    <row r="9800" customFormat="1" ht="13.5"/>
    <row r="9801" customFormat="1" ht="13.5"/>
    <row r="9802" customFormat="1" ht="13.5"/>
    <row r="9803" customFormat="1" ht="13.5"/>
    <row r="9804" customFormat="1" ht="13.5"/>
    <row r="9805" customFormat="1" ht="13.5"/>
    <row r="9806" customFormat="1" ht="13.5"/>
    <row r="9807" customFormat="1" ht="13.5"/>
    <row r="9808" customFormat="1" ht="13.5"/>
    <row r="9809" customFormat="1" ht="13.5"/>
    <row r="9810" customFormat="1" ht="13.5"/>
    <row r="9811" customFormat="1" ht="13.5"/>
    <row r="9812" customFormat="1" ht="13.5"/>
    <row r="9813" customFormat="1" ht="13.5"/>
    <row r="9814" customFormat="1" ht="13.5"/>
    <row r="9815" customFormat="1" ht="13.5"/>
    <row r="9816" customFormat="1" ht="13.5"/>
    <row r="9817" customFormat="1" ht="13.5"/>
    <row r="9818" customFormat="1" ht="13.5"/>
    <row r="9819" customFormat="1" ht="13.5"/>
    <row r="9820" customFormat="1" ht="13.5"/>
    <row r="9821" customFormat="1" ht="13.5"/>
    <row r="9822" customFormat="1" ht="13.5"/>
    <row r="9823" customFormat="1" ht="13.5"/>
    <row r="9824" customFormat="1" ht="13.5"/>
    <row r="9825" customFormat="1" ht="13.5"/>
    <row r="9826" customFormat="1" ht="13.5"/>
    <row r="9827" customFormat="1" ht="13.5"/>
    <row r="9828" customFormat="1" ht="13.5"/>
    <row r="9829" customFormat="1" ht="13.5"/>
    <row r="9830" customFormat="1" ht="13.5"/>
    <row r="9831" customFormat="1" ht="13.5"/>
    <row r="9832" customFormat="1" ht="13.5"/>
    <row r="9833" customFormat="1" ht="13.5"/>
    <row r="9834" customFormat="1" ht="13.5"/>
    <row r="9835" customFormat="1" ht="13.5"/>
    <row r="9836" customFormat="1" ht="13.5"/>
    <row r="9837" customFormat="1" ht="13.5"/>
    <row r="9838" customFormat="1" ht="13.5"/>
    <row r="9839" customFormat="1" ht="13.5"/>
    <row r="9840" customFormat="1" ht="13.5"/>
    <row r="9841" customFormat="1" ht="13.5"/>
    <row r="9842" customFormat="1" ht="13.5"/>
    <row r="9843" customFormat="1" ht="13.5"/>
    <row r="9844" customFormat="1" ht="13.5"/>
    <row r="9845" customFormat="1" ht="13.5"/>
    <row r="9846" customFormat="1" ht="13.5"/>
    <row r="9847" customFormat="1" ht="13.5"/>
    <row r="9848" customFormat="1" ht="13.5"/>
    <row r="9849" customFormat="1" ht="13.5"/>
    <row r="9850" customFormat="1" ht="13.5"/>
    <row r="9851" customFormat="1" ht="13.5"/>
    <row r="9852" customFormat="1" ht="13.5"/>
    <row r="9853" customFormat="1" ht="13.5"/>
    <row r="9854" customFormat="1" ht="13.5"/>
    <row r="9855" customFormat="1" ht="13.5"/>
    <row r="9856" customFormat="1" ht="13.5"/>
    <row r="9857" customFormat="1" ht="13.5"/>
    <row r="9858" customFormat="1" ht="13.5"/>
    <row r="9859" customFormat="1" ht="13.5"/>
    <row r="9860" customFormat="1" ht="13.5"/>
    <row r="9861" customFormat="1" ht="13.5"/>
    <row r="9862" customFormat="1" ht="13.5"/>
    <row r="9863" customFormat="1" ht="13.5"/>
    <row r="9864" customFormat="1" ht="13.5"/>
    <row r="9865" customFormat="1" ht="13.5"/>
    <row r="9866" customFormat="1" ht="13.5"/>
    <row r="9867" customFormat="1" ht="13.5"/>
    <row r="9868" customFormat="1" ht="13.5"/>
    <row r="9869" customFormat="1" ht="13.5"/>
    <row r="9870" customFormat="1" ht="13.5"/>
    <row r="9871" customFormat="1" ht="13.5"/>
    <row r="9872" customFormat="1" ht="13.5"/>
    <row r="9873" customFormat="1" ht="13.5"/>
    <row r="9874" customFormat="1" ht="13.5"/>
    <row r="9875" customFormat="1" ht="13.5"/>
    <row r="9876" customFormat="1" ht="13.5"/>
    <row r="9877" customFormat="1" ht="13.5"/>
    <row r="9878" customFormat="1" ht="13.5"/>
    <row r="9879" customFormat="1" ht="13.5"/>
    <row r="9880" customFormat="1" ht="13.5"/>
    <row r="9881" customFormat="1" ht="13.5"/>
    <row r="9882" customFormat="1" ht="13.5"/>
    <row r="9883" customFormat="1" ht="13.5"/>
    <row r="9884" customFormat="1" ht="13.5"/>
    <row r="9885" customFormat="1" ht="13.5"/>
    <row r="9886" customFormat="1" ht="13.5"/>
    <row r="9887" customFormat="1" ht="13.5"/>
    <row r="9888" customFormat="1" ht="13.5"/>
    <row r="9889" customFormat="1" ht="13.5"/>
    <row r="9890" customFormat="1" ht="13.5"/>
    <row r="9891" customFormat="1" ht="13.5"/>
    <row r="9892" customFormat="1" ht="13.5"/>
    <row r="9893" customFormat="1" ht="13.5"/>
    <row r="9894" customFormat="1" ht="13.5"/>
    <row r="9895" customFormat="1" ht="13.5"/>
    <row r="9896" customFormat="1" ht="13.5"/>
    <row r="9897" customFormat="1" ht="13.5"/>
    <row r="9898" customFormat="1" ht="13.5"/>
    <row r="9899" customFormat="1" ht="13.5"/>
    <row r="9900" customFormat="1" ht="13.5"/>
    <row r="9901" customFormat="1" ht="13.5"/>
    <row r="9902" customFormat="1" ht="13.5"/>
    <row r="9903" customFormat="1" ht="13.5"/>
    <row r="9904" customFormat="1" ht="13.5"/>
    <row r="9905" customFormat="1" ht="13.5"/>
    <row r="9906" customFormat="1" ht="13.5"/>
    <row r="9907" customFormat="1" ht="13.5"/>
    <row r="9908" customFormat="1" ht="13.5"/>
    <row r="9909" customFormat="1" ht="13.5"/>
    <row r="9910" customFormat="1" ht="13.5"/>
    <row r="9911" customFormat="1" ht="13.5"/>
    <row r="9912" customFormat="1" ht="13.5"/>
    <row r="9913" customFormat="1" ht="13.5"/>
    <row r="9914" customFormat="1" ht="13.5"/>
    <row r="9915" customFormat="1" ht="13.5"/>
    <row r="9916" customFormat="1" ht="13.5"/>
    <row r="9917" customFormat="1" ht="13.5"/>
    <row r="9918" customFormat="1" ht="13.5"/>
    <row r="9919" customFormat="1" ht="13.5"/>
    <row r="9920" customFormat="1" ht="13.5"/>
    <row r="9921" customFormat="1" ht="13.5"/>
    <row r="9922" customFormat="1" ht="13.5"/>
    <row r="9923" customFormat="1" ht="13.5"/>
    <row r="9924" customFormat="1" ht="13.5"/>
    <row r="9925" customFormat="1" ht="13.5"/>
    <row r="9926" customFormat="1" ht="13.5"/>
    <row r="9927" customFormat="1" ht="13.5"/>
    <row r="9928" customFormat="1" ht="13.5"/>
    <row r="9929" customFormat="1" ht="13.5"/>
    <row r="9930" customFormat="1" ht="13.5"/>
    <row r="9931" customFormat="1" ht="13.5"/>
    <row r="9932" customFormat="1" ht="13.5"/>
    <row r="9933" customFormat="1" ht="13.5"/>
    <row r="9934" customFormat="1" ht="13.5"/>
    <row r="9935" customFormat="1" ht="13.5"/>
    <row r="9936" customFormat="1" ht="13.5"/>
    <row r="9937" customFormat="1" ht="13.5"/>
    <row r="9938" customFormat="1" ht="13.5"/>
    <row r="9939" customFormat="1" ht="13.5"/>
    <row r="9940" customFormat="1" ht="13.5"/>
    <row r="9941" customFormat="1" ht="13.5"/>
    <row r="9942" customFormat="1" ht="13.5"/>
    <row r="9943" customFormat="1" ht="13.5"/>
    <row r="9944" customFormat="1" ht="13.5"/>
    <row r="9945" customFormat="1" ht="13.5"/>
    <row r="9946" customFormat="1" ht="13.5"/>
    <row r="9947" customFormat="1" ht="13.5"/>
    <row r="9948" customFormat="1" ht="13.5"/>
    <row r="9949" customFormat="1" ht="13.5"/>
    <row r="9950" customFormat="1" ht="13.5"/>
    <row r="9951" customFormat="1" ht="13.5"/>
    <row r="9952" customFormat="1" ht="13.5"/>
    <row r="9953" customFormat="1" ht="13.5"/>
    <row r="9954" customFormat="1" ht="13.5"/>
    <row r="9955" customFormat="1" ht="13.5"/>
    <row r="9956" customFormat="1" ht="13.5"/>
    <row r="9957" customFormat="1" ht="13.5"/>
    <row r="9958" customFormat="1" ht="13.5"/>
    <row r="9959" customFormat="1" ht="13.5"/>
    <row r="9960" customFormat="1" ht="13.5"/>
    <row r="9961" customFormat="1" ht="13.5"/>
    <row r="9962" customFormat="1" ht="13.5"/>
    <row r="9963" customFormat="1" ht="13.5"/>
    <row r="9964" customFormat="1" ht="13.5"/>
    <row r="9965" customFormat="1" ht="13.5"/>
    <row r="9966" customFormat="1" ht="13.5"/>
    <row r="9967" customFormat="1" ht="13.5"/>
    <row r="9968" customFormat="1" ht="13.5"/>
    <row r="9969" customFormat="1" ht="13.5"/>
    <row r="9970" customFormat="1" ht="13.5"/>
    <row r="9971" customFormat="1" ht="13.5"/>
    <row r="9972" customFormat="1" ht="13.5"/>
    <row r="9973" customFormat="1" ht="13.5"/>
    <row r="9974" customFormat="1" ht="13.5"/>
    <row r="9975" customFormat="1" ht="13.5"/>
    <row r="9976" customFormat="1" ht="13.5"/>
    <row r="9977" customFormat="1" ht="13.5"/>
    <row r="9978" customFormat="1" ht="13.5"/>
    <row r="9979" customFormat="1" ht="13.5"/>
    <row r="9980" customFormat="1" ht="13.5"/>
    <row r="9981" customFormat="1" ht="13.5"/>
    <row r="9982" customFormat="1" ht="13.5"/>
    <row r="9983" customFormat="1" ht="13.5"/>
    <row r="9984" customFormat="1" ht="13.5"/>
    <row r="9985" customFormat="1" ht="13.5"/>
    <row r="9986" customFormat="1" ht="13.5"/>
    <row r="9987" customFormat="1" ht="13.5"/>
    <row r="9988" customFormat="1" ht="13.5"/>
    <row r="9989" customFormat="1" ht="13.5"/>
    <row r="9990" customFormat="1" ht="13.5"/>
    <row r="9991" customFormat="1" ht="13.5"/>
    <row r="9992" customFormat="1" ht="13.5"/>
    <row r="9993" customFormat="1" ht="13.5"/>
    <row r="9994" customFormat="1" ht="13.5"/>
    <row r="9995" customFormat="1" ht="13.5"/>
    <row r="9996" customFormat="1" ht="13.5"/>
    <row r="9997" customFormat="1" ht="13.5"/>
    <row r="9998" customFormat="1" ht="13.5"/>
    <row r="9999" customFormat="1" ht="13.5"/>
    <row r="10000" customFormat="1" ht="13.5"/>
    <row r="10001" customFormat="1" ht="13.5"/>
    <row r="10002" customFormat="1" ht="13.5"/>
    <row r="10003" customFormat="1" ht="13.5"/>
    <row r="10004" customFormat="1" ht="13.5"/>
    <row r="10005" customFormat="1" ht="13.5"/>
    <row r="10006" customFormat="1" ht="13.5"/>
    <row r="10007" customFormat="1" ht="13.5"/>
    <row r="10008" customFormat="1" ht="13.5"/>
    <row r="10009" customFormat="1" ht="13.5"/>
    <row r="10010" customFormat="1" ht="13.5"/>
    <row r="10011" customFormat="1" ht="13.5"/>
    <row r="10012" customFormat="1" ht="13.5"/>
    <row r="10013" customFormat="1" ht="13.5"/>
    <row r="10014" customFormat="1" ht="13.5"/>
    <row r="10015" customFormat="1" ht="13.5"/>
    <row r="10016" customFormat="1" ht="13.5"/>
    <row r="10017" customFormat="1" ht="13.5"/>
    <row r="10018" customFormat="1" ht="13.5"/>
    <row r="10019" customFormat="1" ht="13.5"/>
    <row r="10020" customFormat="1" ht="13.5"/>
    <row r="10021" customFormat="1" ht="13.5"/>
    <row r="10022" customFormat="1" ht="13.5"/>
    <row r="10023" customFormat="1" ht="13.5"/>
    <row r="10024" customFormat="1" ht="13.5"/>
    <row r="10025" customFormat="1" ht="13.5"/>
    <row r="10026" customFormat="1" ht="13.5"/>
    <row r="10027" customFormat="1" ht="13.5"/>
    <row r="10028" customFormat="1" ht="13.5"/>
    <row r="10029" customFormat="1" ht="13.5"/>
    <row r="10030" customFormat="1" ht="13.5"/>
    <row r="10031" customFormat="1" ht="13.5"/>
    <row r="10032" customFormat="1" ht="13.5"/>
    <row r="10033" customFormat="1" ht="13.5"/>
    <row r="10034" customFormat="1" ht="13.5"/>
    <row r="10035" customFormat="1" ht="13.5"/>
    <row r="10036" customFormat="1" ht="13.5"/>
    <row r="10037" customFormat="1" ht="13.5"/>
    <row r="10038" customFormat="1" ht="13.5"/>
    <row r="10039" customFormat="1" ht="13.5"/>
    <row r="10040" customFormat="1" ht="13.5"/>
    <row r="10041" customFormat="1" ht="13.5"/>
    <row r="10042" customFormat="1" ht="13.5"/>
    <row r="10043" customFormat="1" ht="13.5"/>
    <row r="10044" customFormat="1" ht="13.5"/>
    <row r="10045" customFormat="1" ht="13.5"/>
    <row r="10046" customFormat="1" ht="13.5"/>
    <row r="10047" customFormat="1" ht="13.5"/>
    <row r="10048" customFormat="1" ht="13.5"/>
    <row r="10049" customFormat="1" ht="13.5"/>
    <row r="10050" customFormat="1" ht="13.5"/>
    <row r="10051" customFormat="1" ht="13.5"/>
    <row r="10052" customFormat="1" ht="13.5"/>
    <row r="10053" customFormat="1" ht="13.5"/>
    <row r="10054" customFormat="1" ht="13.5"/>
    <row r="10055" customFormat="1" ht="13.5"/>
    <row r="10056" customFormat="1" ht="13.5"/>
    <row r="10057" customFormat="1" ht="13.5"/>
    <row r="10058" customFormat="1" ht="13.5"/>
    <row r="10059" customFormat="1" ht="13.5"/>
    <row r="10060" customFormat="1" ht="13.5"/>
    <row r="10061" customFormat="1" ht="13.5"/>
    <row r="10062" customFormat="1" ht="13.5"/>
    <row r="10063" customFormat="1" ht="13.5"/>
    <row r="10064" customFormat="1" ht="13.5"/>
    <row r="10065" customFormat="1" ht="13.5"/>
    <row r="10066" customFormat="1" ht="13.5"/>
    <row r="10067" customFormat="1" ht="13.5"/>
    <row r="10068" customFormat="1" ht="13.5"/>
    <row r="10069" customFormat="1" ht="13.5"/>
    <row r="10070" customFormat="1" ht="13.5"/>
    <row r="10071" customFormat="1" ht="13.5"/>
    <row r="10072" customFormat="1" ht="13.5"/>
    <row r="10073" customFormat="1" ht="13.5"/>
    <row r="10074" customFormat="1" ht="13.5"/>
    <row r="10075" customFormat="1" ht="13.5"/>
    <row r="10076" customFormat="1" ht="13.5"/>
    <row r="10077" customFormat="1" ht="13.5"/>
    <row r="10078" customFormat="1" ht="13.5"/>
    <row r="10079" customFormat="1" ht="13.5"/>
    <row r="10080" customFormat="1" ht="13.5"/>
    <row r="10081" customFormat="1" ht="13.5"/>
    <row r="10082" customFormat="1" ht="13.5"/>
    <row r="10083" customFormat="1" ht="13.5"/>
    <row r="10084" customFormat="1" ht="13.5"/>
    <row r="10085" customFormat="1" ht="13.5"/>
    <row r="10086" customFormat="1" ht="13.5"/>
    <row r="10087" customFormat="1" ht="13.5"/>
    <row r="10088" customFormat="1" ht="13.5"/>
    <row r="10089" customFormat="1" ht="13.5"/>
    <row r="10090" customFormat="1" ht="13.5"/>
    <row r="10091" customFormat="1" ht="13.5"/>
    <row r="10092" customFormat="1" ht="13.5"/>
    <row r="10093" customFormat="1" ht="13.5"/>
    <row r="10094" customFormat="1" ht="13.5"/>
    <row r="10095" customFormat="1" ht="13.5"/>
    <row r="10096" customFormat="1" ht="13.5"/>
    <row r="10097" customFormat="1" ht="13.5"/>
    <row r="10098" customFormat="1" ht="13.5"/>
    <row r="10099" customFormat="1" ht="13.5"/>
    <row r="10100" customFormat="1" ht="13.5"/>
    <row r="10101" customFormat="1" ht="13.5"/>
    <row r="10102" customFormat="1" ht="13.5"/>
    <row r="10103" customFormat="1" ht="13.5"/>
    <row r="10104" customFormat="1" ht="13.5"/>
    <row r="10105" customFormat="1" ht="13.5"/>
    <row r="10106" customFormat="1" ht="13.5"/>
    <row r="10107" customFormat="1" ht="13.5"/>
    <row r="10108" customFormat="1" ht="13.5"/>
    <row r="10109" customFormat="1" ht="13.5"/>
    <row r="10110" customFormat="1" ht="13.5"/>
    <row r="10111" customFormat="1" ht="13.5"/>
    <row r="10112" customFormat="1" ht="13.5"/>
    <row r="10113" customFormat="1" ht="13.5"/>
    <row r="10114" customFormat="1" ht="13.5"/>
    <row r="10115" customFormat="1" ht="13.5"/>
    <row r="10116" customFormat="1" ht="13.5"/>
    <row r="10117" customFormat="1" ht="13.5"/>
    <row r="10118" customFormat="1" ht="13.5"/>
    <row r="10119" customFormat="1" ht="13.5"/>
    <row r="10120" customFormat="1" ht="13.5"/>
    <row r="10121" customFormat="1" ht="13.5"/>
    <row r="10122" customFormat="1" ht="13.5"/>
    <row r="10123" customFormat="1" ht="13.5"/>
    <row r="10124" customFormat="1" ht="13.5"/>
    <row r="10125" customFormat="1" ht="13.5"/>
    <row r="10126" customFormat="1" ht="13.5"/>
    <row r="10127" customFormat="1" ht="13.5"/>
    <row r="10128" customFormat="1" ht="13.5"/>
    <row r="10129" customFormat="1" ht="13.5"/>
    <row r="10130" customFormat="1" ht="13.5"/>
    <row r="10131" customFormat="1" ht="13.5"/>
    <row r="10132" customFormat="1" ht="13.5"/>
    <row r="10133" customFormat="1" ht="13.5"/>
    <row r="10134" customFormat="1" ht="13.5"/>
    <row r="10135" customFormat="1" ht="13.5"/>
    <row r="10136" customFormat="1" ht="13.5"/>
    <row r="10137" customFormat="1" ht="13.5"/>
    <row r="10138" customFormat="1" ht="13.5"/>
    <row r="10139" customFormat="1" ht="13.5"/>
    <row r="10140" customFormat="1" ht="13.5"/>
    <row r="10141" customFormat="1" ht="13.5"/>
    <row r="10142" customFormat="1" ht="13.5"/>
    <row r="10143" customFormat="1" ht="13.5"/>
    <row r="10144" customFormat="1" ht="13.5"/>
    <row r="10145" customFormat="1" ht="13.5"/>
    <row r="10146" customFormat="1" ht="13.5"/>
    <row r="10147" customFormat="1" ht="13.5"/>
    <row r="10148" customFormat="1" ht="13.5"/>
    <row r="10149" customFormat="1" ht="13.5"/>
    <row r="10150" customFormat="1" ht="13.5"/>
    <row r="10151" customFormat="1" ht="13.5"/>
    <row r="10152" customFormat="1" ht="13.5"/>
    <row r="10153" customFormat="1" ht="13.5"/>
    <row r="10154" customFormat="1" ht="13.5"/>
    <row r="10155" customFormat="1" ht="13.5"/>
    <row r="10156" customFormat="1" ht="13.5"/>
    <row r="10157" customFormat="1" ht="13.5"/>
    <row r="10158" customFormat="1" ht="13.5"/>
    <row r="10159" customFormat="1" ht="13.5"/>
    <row r="10160" customFormat="1" ht="13.5"/>
    <row r="10161" customFormat="1" ht="13.5"/>
    <row r="10162" customFormat="1" ht="13.5"/>
    <row r="10163" customFormat="1" ht="13.5"/>
    <row r="10164" customFormat="1" ht="13.5"/>
    <row r="10165" customFormat="1" ht="13.5"/>
    <row r="10166" customFormat="1" ht="13.5"/>
    <row r="10167" customFormat="1" ht="13.5"/>
    <row r="10168" customFormat="1" ht="13.5"/>
    <row r="10169" customFormat="1" ht="13.5"/>
    <row r="10170" customFormat="1" ht="13.5"/>
    <row r="10171" customFormat="1" ht="13.5"/>
    <row r="10172" customFormat="1" ht="13.5"/>
    <row r="10173" customFormat="1" ht="13.5"/>
    <row r="10174" customFormat="1" ht="13.5"/>
    <row r="10175" customFormat="1" ht="13.5"/>
    <row r="10176" customFormat="1" ht="13.5"/>
    <row r="10177" customFormat="1" ht="13.5"/>
    <row r="10178" customFormat="1" ht="13.5"/>
    <row r="10179" customFormat="1" ht="13.5"/>
    <row r="10180" customFormat="1" ht="13.5"/>
    <row r="10181" customFormat="1" ht="13.5"/>
    <row r="10182" customFormat="1" ht="13.5"/>
    <row r="10183" customFormat="1" ht="13.5"/>
    <row r="10184" customFormat="1" ht="13.5"/>
    <row r="10185" customFormat="1" ht="13.5"/>
    <row r="10186" customFormat="1" ht="13.5"/>
    <row r="10187" customFormat="1" ht="13.5"/>
    <row r="10188" customFormat="1" ht="13.5"/>
    <row r="10189" customFormat="1" ht="13.5"/>
    <row r="10190" customFormat="1" ht="13.5"/>
    <row r="10191" customFormat="1" ht="13.5"/>
    <row r="10192" customFormat="1" ht="13.5"/>
    <row r="10193" customFormat="1" ht="13.5"/>
    <row r="10194" customFormat="1" ht="13.5"/>
    <row r="10195" customFormat="1" ht="13.5"/>
    <row r="10196" customFormat="1" ht="13.5"/>
    <row r="10197" customFormat="1" ht="13.5"/>
    <row r="10198" customFormat="1" ht="13.5"/>
    <row r="10199" customFormat="1" ht="13.5"/>
    <row r="10200" customFormat="1" ht="13.5"/>
    <row r="10201" customFormat="1" ht="13.5"/>
    <row r="10202" customFormat="1" ht="13.5"/>
    <row r="10203" customFormat="1" ht="13.5"/>
    <row r="10204" customFormat="1" ht="13.5"/>
    <row r="10205" customFormat="1" ht="13.5"/>
    <row r="10206" customFormat="1" ht="13.5"/>
    <row r="10207" customFormat="1" ht="13.5"/>
    <row r="10208" customFormat="1" ht="13.5"/>
    <row r="10209" customFormat="1" ht="13.5"/>
    <row r="10210" customFormat="1" ht="13.5"/>
    <row r="10211" customFormat="1" ht="13.5"/>
    <row r="10212" customFormat="1" ht="13.5"/>
    <row r="10213" customFormat="1" ht="13.5"/>
    <row r="10214" customFormat="1" ht="13.5"/>
    <row r="10215" customFormat="1" ht="13.5"/>
    <row r="10216" customFormat="1" ht="13.5"/>
    <row r="10217" customFormat="1" ht="13.5"/>
    <row r="10218" customFormat="1" ht="13.5"/>
    <row r="10219" customFormat="1" ht="13.5"/>
    <row r="10220" customFormat="1" ht="13.5"/>
    <row r="10221" customFormat="1" ht="13.5"/>
    <row r="10222" customFormat="1" ht="13.5"/>
    <row r="10223" customFormat="1" ht="13.5"/>
    <row r="10224" customFormat="1" ht="13.5"/>
    <row r="10225" customFormat="1" ht="13.5"/>
    <row r="10226" customFormat="1" ht="13.5"/>
    <row r="10227" customFormat="1" ht="13.5"/>
    <row r="10228" customFormat="1" ht="13.5"/>
    <row r="10229" customFormat="1" ht="13.5"/>
    <row r="10230" customFormat="1" ht="13.5"/>
    <row r="10231" customFormat="1" ht="13.5"/>
    <row r="10232" customFormat="1" ht="13.5"/>
    <row r="10233" customFormat="1" ht="13.5"/>
    <row r="10234" customFormat="1" ht="13.5"/>
    <row r="10235" customFormat="1" ht="13.5"/>
    <row r="10236" customFormat="1" ht="13.5"/>
    <row r="10237" customFormat="1" ht="13.5"/>
    <row r="10238" customFormat="1" ht="13.5"/>
    <row r="10239" customFormat="1" ht="13.5"/>
    <row r="10240" customFormat="1" ht="13.5"/>
    <row r="10241" customFormat="1" ht="13.5"/>
    <row r="10242" customFormat="1" ht="13.5"/>
    <row r="10243" customFormat="1" ht="13.5"/>
    <row r="10244" customFormat="1" ht="13.5"/>
    <row r="10245" customFormat="1" ht="13.5"/>
    <row r="10246" customFormat="1" ht="13.5"/>
    <row r="10247" customFormat="1" ht="13.5"/>
    <row r="10248" customFormat="1" ht="13.5"/>
    <row r="10249" customFormat="1" ht="13.5"/>
    <row r="10250" customFormat="1" ht="13.5"/>
    <row r="10251" customFormat="1" ht="13.5"/>
    <row r="10252" customFormat="1" ht="13.5"/>
    <row r="10253" customFormat="1" ht="13.5"/>
    <row r="10254" customFormat="1" ht="13.5"/>
    <row r="10255" customFormat="1" ht="13.5"/>
    <row r="10256" customFormat="1" ht="13.5"/>
    <row r="10257" customFormat="1" ht="13.5"/>
    <row r="10258" customFormat="1" ht="13.5"/>
    <row r="10259" customFormat="1" ht="13.5"/>
    <row r="10260" customFormat="1" ht="13.5"/>
    <row r="10261" customFormat="1" ht="13.5"/>
    <row r="10262" customFormat="1" ht="13.5"/>
    <row r="10263" customFormat="1" ht="13.5"/>
    <row r="10264" customFormat="1" ht="13.5"/>
    <row r="10265" customFormat="1" ht="13.5"/>
    <row r="10266" customFormat="1" ht="13.5"/>
    <row r="10267" customFormat="1" ht="13.5"/>
    <row r="10268" customFormat="1" ht="13.5"/>
    <row r="10269" customFormat="1" ht="13.5"/>
    <row r="10270" customFormat="1" ht="13.5"/>
    <row r="10271" customFormat="1" ht="13.5"/>
    <row r="10272" customFormat="1" ht="13.5"/>
    <row r="10273" customFormat="1" ht="13.5"/>
    <row r="10274" customFormat="1" ht="13.5"/>
    <row r="10275" customFormat="1" ht="13.5"/>
    <row r="10276" customFormat="1" ht="13.5"/>
    <row r="10277" customFormat="1" ht="13.5"/>
    <row r="10278" customFormat="1" ht="13.5"/>
    <row r="10279" customFormat="1" ht="13.5"/>
    <row r="10280" customFormat="1" ht="13.5"/>
    <row r="10281" customFormat="1" ht="13.5"/>
    <row r="10282" customFormat="1" ht="13.5"/>
    <row r="10283" customFormat="1" ht="13.5"/>
    <row r="10284" customFormat="1" ht="13.5"/>
    <row r="10285" customFormat="1" ht="13.5"/>
    <row r="10286" customFormat="1" ht="13.5"/>
    <row r="10287" customFormat="1" ht="13.5"/>
    <row r="10288" customFormat="1" ht="13.5"/>
    <row r="10289" customFormat="1" ht="13.5"/>
    <row r="10290" customFormat="1" ht="13.5"/>
    <row r="10291" customFormat="1" ht="13.5"/>
    <row r="10292" customFormat="1" ht="13.5"/>
    <row r="10293" customFormat="1" ht="13.5"/>
    <row r="10294" customFormat="1" ht="13.5"/>
    <row r="10295" customFormat="1" ht="13.5"/>
    <row r="10296" customFormat="1" ht="13.5"/>
    <row r="10297" customFormat="1" ht="13.5"/>
    <row r="10298" customFormat="1" ht="13.5"/>
    <row r="10299" customFormat="1" ht="13.5"/>
    <row r="10300" customFormat="1" ht="13.5"/>
    <row r="10301" customFormat="1" ht="13.5"/>
    <row r="10302" customFormat="1" ht="13.5"/>
    <row r="10303" customFormat="1" ht="13.5"/>
    <row r="10304" customFormat="1" ht="13.5"/>
    <row r="10305" customFormat="1" ht="13.5"/>
    <row r="10306" customFormat="1" ht="13.5"/>
    <row r="10307" customFormat="1" ht="13.5"/>
    <row r="10308" customFormat="1" ht="13.5"/>
    <row r="10309" customFormat="1" ht="13.5"/>
    <row r="10310" customFormat="1" ht="13.5"/>
    <row r="10311" customFormat="1" ht="13.5"/>
    <row r="10312" customFormat="1" ht="13.5"/>
    <row r="10313" customFormat="1" ht="13.5"/>
    <row r="10314" customFormat="1" ht="13.5"/>
    <row r="10315" customFormat="1" ht="13.5"/>
    <row r="10316" customFormat="1" ht="13.5"/>
    <row r="10317" customFormat="1" ht="13.5"/>
    <row r="10318" customFormat="1" ht="13.5"/>
    <row r="10319" customFormat="1" ht="13.5"/>
    <row r="10320" customFormat="1" ht="13.5"/>
    <row r="10321" customFormat="1" ht="13.5"/>
    <row r="10322" customFormat="1" ht="13.5"/>
    <row r="10323" customFormat="1" ht="13.5"/>
    <row r="10324" customFormat="1" ht="13.5"/>
    <row r="10325" customFormat="1" ht="13.5"/>
    <row r="10326" customFormat="1" ht="13.5"/>
    <row r="10327" customFormat="1" ht="13.5"/>
    <row r="10328" customFormat="1" ht="13.5"/>
    <row r="10329" customFormat="1" ht="13.5"/>
    <row r="10330" customFormat="1" ht="13.5"/>
    <row r="10331" customFormat="1" ht="13.5"/>
    <row r="10332" customFormat="1" ht="13.5"/>
    <row r="10333" customFormat="1" ht="13.5"/>
    <row r="10334" customFormat="1" ht="13.5"/>
    <row r="10335" customFormat="1" ht="13.5"/>
    <row r="10336" customFormat="1" ht="13.5"/>
    <row r="10337" customFormat="1" ht="13.5"/>
    <row r="10338" customFormat="1" ht="13.5"/>
    <row r="10339" customFormat="1" ht="13.5"/>
    <row r="10340" customFormat="1" ht="13.5"/>
    <row r="10341" customFormat="1" ht="13.5"/>
    <row r="10342" customFormat="1" ht="13.5"/>
    <row r="10343" customFormat="1" ht="13.5"/>
    <row r="10344" customFormat="1" ht="13.5"/>
    <row r="10345" customFormat="1" ht="13.5"/>
    <row r="10346" customFormat="1" ht="13.5"/>
    <row r="10347" customFormat="1" ht="13.5"/>
    <row r="10348" customFormat="1" ht="13.5"/>
    <row r="10349" customFormat="1" ht="13.5"/>
    <row r="10350" customFormat="1" ht="13.5"/>
    <row r="10351" customFormat="1" ht="13.5"/>
    <row r="10352" customFormat="1" ht="13.5"/>
    <row r="10353" customFormat="1" ht="13.5"/>
    <row r="10354" customFormat="1" ht="13.5"/>
    <row r="10355" customFormat="1" ht="13.5"/>
    <row r="10356" customFormat="1" ht="13.5"/>
    <row r="10357" customFormat="1" ht="13.5"/>
    <row r="10358" customFormat="1" ht="13.5"/>
    <row r="10359" customFormat="1" ht="13.5"/>
    <row r="10360" customFormat="1" ht="13.5"/>
    <row r="10361" customFormat="1" ht="13.5"/>
    <row r="10362" customFormat="1" ht="13.5"/>
    <row r="10363" customFormat="1" ht="13.5"/>
    <row r="10364" customFormat="1" ht="13.5"/>
    <row r="10365" customFormat="1" ht="13.5"/>
    <row r="10366" customFormat="1" ht="13.5"/>
    <row r="10367" customFormat="1" ht="13.5"/>
    <row r="10368" customFormat="1" ht="13.5"/>
    <row r="10369" customFormat="1" ht="13.5"/>
    <row r="10370" customFormat="1" ht="13.5"/>
    <row r="10371" customFormat="1" ht="13.5"/>
    <row r="10372" customFormat="1" ht="13.5"/>
    <row r="10373" customFormat="1" ht="13.5"/>
    <row r="10374" customFormat="1" ht="13.5"/>
    <row r="10375" customFormat="1" ht="13.5"/>
    <row r="10376" customFormat="1" ht="13.5"/>
    <row r="10377" customFormat="1" ht="13.5"/>
    <row r="10378" customFormat="1" ht="13.5"/>
    <row r="10379" customFormat="1" ht="13.5"/>
    <row r="10380" customFormat="1" ht="13.5"/>
    <row r="10381" customFormat="1" ht="13.5"/>
    <row r="10382" customFormat="1" ht="13.5"/>
    <row r="10383" customFormat="1" ht="13.5"/>
    <row r="10384" customFormat="1" ht="13.5"/>
    <row r="10385" customFormat="1" ht="13.5"/>
    <row r="10386" customFormat="1" ht="13.5"/>
    <row r="10387" customFormat="1" ht="13.5"/>
    <row r="10388" customFormat="1" ht="13.5"/>
    <row r="10389" customFormat="1" ht="13.5"/>
    <row r="10390" customFormat="1" ht="13.5"/>
    <row r="10391" customFormat="1" ht="13.5"/>
    <row r="10392" customFormat="1" ht="13.5"/>
    <row r="10393" customFormat="1" ht="13.5"/>
    <row r="10394" customFormat="1" ht="13.5"/>
    <row r="10395" customFormat="1" ht="13.5"/>
    <row r="10396" customFormat="1" ht="13.5"/>
    <row r="10397" customFormat="1" ht="13.5"/>
    <row r="10398" customFormat="1" ht="13.5"/>
    <row r="10399" customFormat="1" ht="13.5"/>
    <row r="10400" customFormat="1" ht="13.5"/>
    <row r="10401" customFormat="1" ht="13.5"/>
    <row r="10402" customFormat="1" ht="13.5"/>
    <row r="10403" customFormat="1" ht="13.5"/>
    <row r="10404" customFormat="1" ht="13.5"/>
    <row r="10405" customFormat="1" ht="13.5"/>
    <row r="10406" customFormat="1" ht="13.5"/>
    <row r="10407" customFormat="1" ht="13.5"/>
    <row r="10408" customFormat="1" ht="13.5"/>
    <row r="10409" customFormat="1" ht="13.5"/>
    <row r="10410" customFormat="1" ht="13.5"/>
    <row r="10411" customFormat="1" ht="13.5"/>
    <row r="10412" customFormat="1" ht="13.5"/>
    <row r="10413" customFormat="1" ht="13.5"/>
    <row r="10414" customFormat="1" ht="13.5"/>
    <row r="10415" customFormat="1" ht="13.5"/>
    <row r="10416" customFormat="1" ht="13.5"/>
    <row r="10417" customFormat="1" ht="13.5"/>
    <row r="10418" customFormat="1" ht="13.5"/>
    <row r="10419" customFormat="1" ht="13.5"/>
    <row r="10420" customFormat="1" ht="13.5"/>
    <row r="10421" customFormat="1" ht="13.5"/>
    <row r="10422" customFormat="1" ht="13.5"/>
    <row r="10423" customFormat="1" ht="13.5"/>
    <row r="10424" customFormat="1" ht="13.5"/>
    <row r="10425" customFormat="1" ht="13.5"/>
    <row r="10426" customFormat="1" ht="13.5"/>
    <row r="10427" customFormat="1" ht="13.5"/>
    <row r="10428" customFormat="1" ht="13.5"/>
    <row r="10429" customFormat="1" ht="13.5"/>
    <row r="10430" customFormat="1" ht="13.5"/>
    <row r="10431" customFormat="1" ht="13.5"/>
    <row r="10432" customFormat="1" ht="13.5"/>
    <row r="10433" customFormat="1" ht="13.5"/>
    <row r="10434" customFormat="1" ht="13.5"/>
    <row r="10435" customFormat="1" ht="13.5"/>
    <row r="10436" customFormat="1" ht="13.5"/>
    <row r="10437" customFormat="1" ht="13.5"/>
    <row r="10438" customFormat="1" ht="13.5"/>
    <row r="10439" customFormat="1" ht="13.5"/>
    <row r="10440" customFormat="1" ht="13.5"/>
    <row r="10441" customFormat="1" ht="13.5"/>
    <row r="10442" customFormat="1" ht="13.5"/>
    <row r="10443" customFormat="1" ht="13.5"/>
    <row r="10444" customFormat="1" ht="13.5"/>
    <row r="10445" customFormat="1" ht="13.5"/>
    <row r="10446" customFormat="1" ht="13.5"/>
    <row r="10447" customFormat="1" ht="13.5"/>
    <row r="10448" customFormat="1" ht="13.5"/>
    <row r="10449" customFormat="1" ht="13.5"/>
    <row r="10450" customFormat="1" ht="13.5"/>
    <row r="10451" customFormat="1" ht="13.5"/>
    <row r="10452" customFormat="1" ht="13.5"/>
    <row r="10453" customFormat="1" ht="13.5"/>
    <row r="10454" customFormat="1" ht="13.5"/>
    <row r="10455" customFormat="1" ht="13.5"/>
    <row r="10456" customFormat="1" ht="13.5"/>
    <row r="10457" customFormat="1" ht="13.5"/>
    <row r="10458" customFormat="1" ht="13.5"/>
    <row r="10459" customFormat="1" ht="13.5"/>
    <row r="10460" customFormat="1" ht="13.5"/>
    <row r="10461" customFormat="1" ht="13.5"/>
    <row r="10462" customFormat="1" ht="13.5"/>
    <row r="10463" customFormat="1" ht="13.5"/>
    <row r="10464" customFormat="1" ht="13.5"/>
    <row r="10465" customFormat="1" ht="13.5"/>
    <row r="10466" customFormat="1" ht="13.5"/>
    <row r="10467" customFormat="1" ht="13.5"/>
    <row r="10468" customFormat="1" ht="13.5"/>
    <row r="10469" customFormat="1" ht="13.5"/>
    <row r="10470" customFormat="1" ht="13.5"/>
    <row r="10471" customFormat="1" ht="13.5"/>
    <row r="10472" customFormat="1" ht="13.5"/>
    <row r="10473" customFormat="1" ht="13.5"/>
    <row r="10474" customFormat="1" ht="13.5"/>
    <row r="10475" customFormat="1" ht="13.5"/>
    <row r="10476" customFormat="1" ht="13.5"/>
    <row r="10477" customFormat="1" ht="13.5"/>
    <row r="10478" customFormat="1" ht="13.5"/>
    <row r="10479" customFormat="1" ht="13.5"/>
    <row r="10480" customFormat="1" ht="13.5"/>
    <row r="10481" customFormat="1" ht="13.5"/>
    <row r="10482" customFormat="1" ht="13.5"/>
    <row r="10483" customFormat="1" ht="13.5"/>
    <row r="10484" customFormat="1" ht="13.5"/>
    <row r="10485" customFormat="1" ht="13.5"/>
    <row r="10486" customFormat="1" ht="13.5"/>
    <row r="10487" customFormat="1" ht="13.5"/>
    <row r="10488" customFormat="1" ht="13.5"/>
    <row r="10489" customFormat="1" ht="13.5"/>
    <row r="10490" customFormat="1" ht="13.5"/>
    <row r="10491" customFormat="1" ht="13.5"/>
    <row r="10492" customFormat="1" ht="13.5"/>
    <row r="10493" customFormat="1" ht="13.5"/>
    <row r="10494" customFormat="1" ht="13.5"/>
    <row r="10495" customFormat="1" ht="13.5"/>
    <row r="10496" customFormat="1" ht="13.5"/>
    <row r="10497" customFormat="1" ht="13.5"/>
    <row r="10498" customFormat="1" ht="13.5"/>
    <row r="10499" customFormat="1" ht="13.5"/>
    <row r="10500" customFormat="1" ht="13.5"/>
    <row r="10501" customFormat="1" ht="13.5"/>
    <row r="10502" customFormat="1" ht="13.5"/>
    <row r="10503" customFormat="1" ht="13.5"/>
    <row r="10504" customFormat="1" ht="13.5"/>
    <row r="10505" customFormat="1" ht="13.5"/>
    <row r="10506" customFormat="1" ht="13.5"/>
    <row r="10507" customFormat="1" ht="13.5"/>
    <row r="10508" customFormat="1" ht="13.5"/>
    <row r="10509" customFormat="1" ht="13.5"/>
    <row r="10510" customFormat="1" ht="13.5"/>
    <row r="10511" customFormat="1" ht="13.5"/>
    <row r="10512" customFormat="1" ht="13.5"/>
    <row r="10513" customFormat="1" ht="13.5"/>
    <row r="10514" customFormat="1" ht="13.5"/>
    <row r="10515" customFormat="1" ht="13.5"/>
    <row r="10516" customFormat="1" ht="13.5"/>
    <row r="10517" customFormat="1" ht="13.5"/>
    <row r="10518" customFormat="1" ht="13.5"/>
    <row r="10519" customFormat="1" ht="13.5"/>
    <row r="10520" customFormat="1" ht="13.5"/>
    <row r="10521" customFormat="1" ht="13.5"/>
    <row r="10522" customFormat="1" ht="13.5"/>
    <row r="10523" customFormat="1" ht="13.5"/>
    <row r="10524" customFormat="1" ht="13.5"/>
    <row r="10525" customFormat="1" ht="13.5"/>
    <row r="10526" customFormat="1" ht="13.5"/>
    <row r="10527" customFormat="1" ht="13.5"/>
    <row r="10528" customFormat="1" ht="13.5"/>
    <row r="10529" customFormat="1" ht="13.5"/>
    <row r="10530" customFormat="1" ht="13.5"/>
    <row r="10531" customFormat="1" ht="13.5"/>
    <row r="10532" customFormat="1" ht="13.5"/>
    <row r="10533" customFormat="1" ht="13.5"/>
    <row r="10534" customFormat="1" ht="13.5"/>
    <row r="10535" customFormat="1" ht="13.5"/>
    <row r="10536" customFormat="1" ht="13.5"/>
    <row r="10537" customFormat="1" ht="13.5"/>
    <row r="10538" customFormat="1" ht="13.5"/>
    <row r="10539" customFormat="1" ht="13.5"/>
    <row r="10540" customFormat="1" ht="13.5"/>
    <row r="10541" customFormat="1" ht="13.5"/>
    <row r="10542" customFormat="1" ht="13.5"/>
    <row r="10543" customFormat="1" ht="13.5"/>
    <row r="10544" customFormat="1" ht="13.5"/>
    <row r="10545" customFormat="1" ht="13.5"/>
    <row r="10546" customFormat="1" ht="13.5"/>
    <row r="10547" customFormat="1" ht="13.5"/>
    <row r="10548" customFormat="1" ht="13.5"/>
    <row r="10549" customFormat="1" ht="13.5"/>
    <row r="10550" customFormat="1" ht="13.5"/>
    <row r="10551" customFormat="1" ht="13.5"/>
    <row r="10552" customFormat="1" ht="13.5"/>
    <row r="10553" customFormat="1" ht="13.5"/>
    <row r="10554" customFormat="1" ht="13.5"/>
    <row r="10555" customFormat="1" ht="13.5"/>
    <row r="10556" customFormat="1" ht="13.5"/>
    <row r="10557" customFormat="1" ht="13.5"/>
    <row r="10558" customFormat="1" ht="13.5"/>
    <row r="10559" customFormat="1" ht="13.5"/>
    <row r="10560" customFormat="1" ht="13.5"/>
    <row r="10561" customFormat="1" ht="13.5"/>
    <row r="10562" customFormat="1" ht="13.5"/>
    <row r="10563" customFormat="1" ht="13.5"/>
    <row r="10564" customFormat="1" ht="13.5"/>
    <row r="10565" customFormat="1" ht="13.5"/>
    <row r="10566" customFormat="1" ht="13.5"/>
    <row r="10567" customFormat="1" ht="13.5"/>
    <row r="10568" customFormat="1" ht="13.5"/>
    <row r="10569" customFormat="1" ht="13.5"/>
    <row r="10570" customFormat="1" ht="13.5"/>
    <row r="10571" customFormat="1" ht="13.5"/>
    <row r="10572" customFormat="1" ht="13.5"/>
    <row r="10573" customFormat="1" ht="13.5"/>
    <row r="10574" customFormat="1" ht="13.5"/>
    <row r="10575" customFormat="1" ht="13.5"/>
    <row r="10576" customFormat="1" ht="13.5"/>
    <row r="10577" customFormat="1" ht="13.5"/>
    <row r="10578" customFormat="1" ht="13.5"/>
    <row r="10579" customFormat="1" ht="13.5"/>
    <row r="10580" customFormat="1" ht="13.5"/>
    <row r="10581" customFormat="1" ht="13.5"/>
    <row r="10582" customFormat="1" ht="13.5"/>
    <row r="10583" customFormat="1" ht="13.5"/>
    <row r="10584" customFormat="1" ht="13.5"/>
    <row r="10585" customFormat="1" ht="13.5"/>
    <row r="10586" customFormat="1" ht="13.5"/>
    <row r="10587" customFormat="1" ht="13.5"/>
    <row r="10588" customFormat="1" ht="13.5"/>
    <row r="10589" customFormat="1" ht="13.5"/>
    <row r="10590" customFormat="1" ht="13.5"/>
    <row r="10591" customFormat="1" ht="13.5"/>
    <row r="10592" customFormat="1" ht="13.5"/>
    <row r="10593" customFormat="1" ht="13.5"/>
    <row r="10594" customFormat="1" ht="13.5"/>
    <row r="10595" customFormat="1" ht="13.5"/>
    <row r="10596" customFormat="1" ht="13.5"/>
    <row r="10597" customFormat="1" ht="13.5"/>
    <row r="10598" customFormat="1" ht="13.5"/>
    <row r="10599" customFormat="1" ht="13.5"/>
    <row r="10600" customFormat="1" ht="13.5"/>
    <row r="10601" customFormat="1" ht="13.5"/>
    <row r="10602" customFormat="1" ht="13.5"/>
    <row r="10603" customFormat="1" ht="13.5"/>
    <row r="10604" customFormat="1" ht="13.5"/>
    <row r="10605" customFormat="1" ht="13.5"/>
    <row r="10606" customFormat="1" ht="13.5"/>
    <row r="10607" customFormat="1" ht="13.5"/>
    <row r="10608" customFormat="1" ht="13.5"/>
    <row r="10609" customFormat="1" ht="13.5"/>
    <row r="10610" customFormat="1" ht="13.5"/>
    <row r="10611" customFormat="1" ht="13.5"/>
    <row r="10612" customFormat="1" ht="13.5"/>
    <row r="10613" customFormat="1" ht="13.5"/>
    <row r="10614" customFormat="1" ht="13.5"/>
    <row r="10615" customFormat="1" ht="13.5"/>
    <row r="10616" customFormat="1" ht="13.5"/>
    <row r="10617" customFormat="1" ht="13.5"/>
    <row r="10618" customFormat="1" ht="13.5"/>
    <row r="10619" customFormat="1" ht="13.5"/>
    <row r="10620" customFormat="1" ht="13.5"/>
    <row r="10621" customFormat="1" ht="13.5"/>
    <row r="10622" customFormat="1" ht="13.5"/>
    <row r="10623" customFormat="1" ht="13.5"/>
    <row r="10624" customFormat="1" ht="13.5"/>
    <row r="10625" customFormat="1" ht="13.5"/>
    <row r="10626" customFormat="1" ht="13.5"/>
    <row r="10627" customFormat="1" ht="13.5"/>
    <row r="10628" customFormat="1" ht="13.5"/>
    <row r="10629" customFormat="1" ht="13.5"/>
    <row r="10630" customFormat="1" ht="13.5"/>
    <row r="10631" customFormat="1" ht="13.5"/>
    <row r="10632" customFormat="1" ht="13.5"/>
    <row r="10633" customFormat="1" ht="13.5"/>
    <row r="10634" customFormat="1" ht="13.5"/>
    <row r="10635" customFormat="1" ht="13.5"/>
    <row r="10636" customFormat="1" ht="13.5"/>
    <row r="10637" customFormat="1" ht="13.5"/>
    <row r="10638" customFormat="1" ht="13.5"/>
    <row r="10639" customFormat="1" ht="13.5"/>
    <row r="10640" customFormat="1" ht="13.5"/>
    <row r="10641" customFormat="1" ht="13.5"/>
    <row r="10642" customFormat="1" ht="13.5"/>
    <row r="10643" customFormat="1" ht="13.5"/>
    <row r="10644" customFormat="1" ht="13.5"/>
    <row r="10645" customFormat="1" ht="13.5"/>
    <row r="10646" customFormat="1" ht="13.5"/>
    <row r="10647" customFormat="1" ht="13.5"/>
    <row r="10648" customFormat="1" ht="13.5"/>
    <row r="10649" customFormat="1" ht="13.5"/>
    <row r="10650" customFormat="1" ht="13.5"/>
    <row r="10651" customFormat="1" ht="13.5"/>
    <row r="10652" customFormat="1" ht="13.5"/>
    <row r="10653" customFormat="1" ht="13.5"/>
    <row r="10654" customFormat="1" ht="13.5"/>
    <row r="10655" customFormat="1" ht="13.5"/>
    <row r="10656" customFormat="1" ht="13.5"/>
    <row r="10657" customFormat="1" ht="13.5"/>
    <row r="10658" customFormat="1" ht="13.5"/>
    <row r="10659" customFormat="1" ht="13.5"/>
    <row r="10660" customFormat="1" ht="13.5"/>
    <row r="10661" customFormat="1" ht="13.5"/>
    <row r="10662" customFormat="1" ht="13.5"/>
    <row r="10663" customFormat="1" ht="13.5"/>
    <row r="10664" customFormat="1" ht="13.5"/>
    <row r="10665" customFormat="1" ht="13.5"/>
    <row r="10666" customFormat="1" ht="13.5"/>
    <row r="10667" customFormat="1" ht="13.5"/>
    <row r="10668" customFormat="1" ht="13.5"/>
    <row r="10669" customFormat="1" ht="13.5"/>
    <row r="10670" customFormat="1" ht="13.5"/>
    <row r="10671" customFormat="1" ht="13.5"/>
    <row r="10672" customFormat="1" ht="13.5"/>
    <row r="10673" customFormat="1" ht="13.5"/>
    <row r="10674" customFormat="1" ht="13.5"/>
    <row r="10675" customFormat="1" ht="13.5"/>
    <row r="10676" customFormat="1" ht="13.5"/>
    <row r="10677" customFormat="1" ht="13.5"/>
    <row r="10678" customFormat="1" ht="13.5"/>
    <row r="10679" customFormat="1" ht="13.5"/>
    <row r="10680" customFormat="1" ht="13.5"/>
    <row r="10681" customFormat="1" ht="13.5"/>
    <row r="10682" customFormat="1" ht="13.5"/>
    <row r="10683" customFormat="1" ht="13.5"/>
    <row r="10684" customFormat="1" ht="13.5"/>
    <row r="10685" customFormat="1" ht="13.5"/>
    <row r="10686" customFormat="1" ht="13.5"/>
    <row r="10687" customFormat="1" ht="13.5"/>
    <row r="10688" customFormat="1" ht="13.5"/>
    <row r="10689" customFormat="1" ht="13.5"/>
    <row r="10690" customFormat="1" ht="13.5"/>
    <row r="10691" customFormat="1" ht="13.5"/>
    <row r="10692" customFormat="1" ht="13.5"/>
    <row r="10693" customFormat="1" ht="13.5"/>
    <row r="10694" customFormat="1" ht="13.5"/>
    <row r="10695" customFormat="1" ht="13.5"/>
    <row r="10696" customFormat="1" ht="13.5"/>
    <row r="10697" customFormat="1" ht="13.5"/>
    <row r="10698" customFormat="1" ht="13.5"/>
    <row r="10699" customFormat="1" ht="13.5"/>
    <row r="10700" customFormat="1" ht="13.5"/>
    <row r="10701" customFormat="1" ht="13.5"/>
    <row r="10702" customFormat="1" ht="13.5"/>
    <row r="10703" customFormat="1" ht="13.5"/>
    <row r="10704" customFormat="1" ht="13.5"/>
    <row r="10705" customFormat="1" ht="13.5"/>
    <row r="10706" customFormat="1" ht="13.5"/>
    <row r="10707" customFormat="1" ht="13.5"/>
    <row r="10708" customFormat="1" ht="13.5"/>
    <row r="10709" customFormat="1" ht="13.5"/>
    <row r="10710" customFormat="1" ht="13.5"/>
    <row r="10711" customFormat="1" ht="13.5"/>
    <row r="10712" customFormat="1" ht="13.5"/>
    <row r="10713" customFormat="1" ht="13.5"/>
    <row r="10714" customFormat="1" ht="13.5"/>
    <row r="10715" customFormat="1" ht="13.5"/>
    <row r="10716" customFormat="1" ht="13.5"/>
    <row r="10717" customFormat="1" ht="13.5"/>
    <row r="10718" customFormat="1" ht="13.5"/>
    <row r="10719" customFormat="1" ht="13.5"/>
    <row r="10720" customFormat="1" ht="13.5"/>
    <row r="10721" customFormat="1" ht="13.5"/>
    <row r="10722" customFormat="1" ht="13.5"/>
    <row r="10723" customFormat="1" ht="13.5"/>
    <row r="10724" customFormat="1" ht="13.5"/>
    <row r="10725" customFormat="1" ht="13.5"/>
    <row r="10726" customFormat="1" ht="13.5"/>
    <row r="10727" customFormat="1" ht="13.5"/>
    <row r="10728" customFormat="1" ht="13.5"/>
    <row r="10729" customFormat="1" ht="13.5"/>
    <row r="10730" customFormat="1" ht="13.5"/>
    <row r="10731" customFormat="1" ht="13.5"/>
    <row r="10732" customFormat="1" ht="13.5"/>
    <row r="10733" customFormat="1" ht="13.5"/>
    <row r="10734" customFormat="1" ht="13.5"/>
    <row r="10735" customFormat="1" ht="13.5"/>
    <row r="10736" customFormat="1" ht="13.5"/>
    <row r="10737" customFormat="1" ht="13.5"/>
    <row r="10738" customFormat="1" ht="13.5"/>
    <row r="10739" customFormat="1" ht="13.5"/>
    <row r="10740" customFormat="1" ht="13.5"/>
    <row r="10741" customFormat="1" ht="13.5"/>
    <row r="10742" customFormat="1" ht="13.5"/>
    <row r="10743" customFormat="1" ht="13.5"/>
    <row r="10744" customFormat="1" ht="13.5"/>
    <row r="10745" customFormat="1" ht="13.5"/>
    <row r="10746" customFormat="1" ht="13.5"/>
    <row r="10747" customFormat="1" ht="13.5"/>
    <row r="10748" customFormat="1" ht="13.5"/>
    <row r="10749" customFormat="1" ht="13.5"/>
    <row r="10750" customFormat="1" ht="13.5"/>
    <row r="10751" customFormat="1" ht="13.5"/>
    <row r="10752" customFormat="1" ht="13.5"/>
    <row r="10753" customFormat="1" ht="13.5"/>
    <row r="10754" customFormat="1" ht="13.5"/>
    <row r="10755" customFormat="1" ht="13.5"/>
    <row r="10756" customFormat="1" ht="13.5"/>
    <row r="10757" customFormat="1" ht="13.5"/>
    <row r="10758" customFormat="1" ht="13.5"/>
    <row r="10759" customFormat="1" ht="13.5"/>
    <row r="10760" customFormat="1" ht="13.5"/>
    <row r="10761" customFormat="1" ht="13.5"/>
    <row r="10762" customFormat="1" ht="13.5"/>
    <row r="10763" customFormat="1" ht="13.5"/>
    <row r="10764" customFormat="1" ht="13.5"/>
    <row r="10765" customFormat="1" ht="13.5"/>
    <row r="10766" customFormat="1" ht="13.5"/>
    <row r="10767" customFormat="1" ht="13.5"/>
    <row r="10768" customFormat="1" ht="13.5"/>
    <row r="10769" customFormat="1" ht="13.5"/>
    <row r="10770" customFormat="1" ht="13.5"/>
    <row r="10771" customFormat="1" ht="13.5"/>
    <row r="10772" customFormat="1" ht="13.5"/>
    <row r="10773" customFormat="1" ht="13.5"/>
    <row r="10774" customFormat="1" ht="13.5"/>
    <row r="10775" customFormat="1" ht="13.5"/>
    <row r="10776" customFormat="1" ht="13.5"/>
    <row r="10777" customFormat="1" ht="13.5"/>
    <row r="10778" customFormat="1" ht="13.5"/>
    <row r="10779" customFormat="1" ht="13.5"/>
    <row r="10780" customFormat="1" ht="13.5"/>
    <row r="10781" customFormat="1" ht="13.5"/>
    <row r="10782" customFormat="1" ht="13.5"/>
    <row r="10783" customFormat="1" ht="13.5"/>
    <row r="10784" customFormat="1" ht="13.5"/>
    <row r="10785" customFormat="1" ht="13.5"/>
    <row r="10786" customFormat="1" ht="13.5"/>
    <row r="10787" customFormat="1" ht="13.5"/>
    <row r="10788" customFormat="1" ht="13.5"/>
    <row r="10789" customFormat="1" ht="13.5"/>
    <row r="10790" customFormat="1" ht="13.5"/>
    <row r="10791" customFormat="1" ht="13.5"/>
    <row r="10792" customFormat="1" ht="13.5"/>
    <row r="10793" customFormat="1" ht="13.5"/>
    <row r="10794" customFormat="1" ht="13.5"/>
    <row r="10795" customFormat="1" ht="13.5"/>
    <row r="10796" customFormat="1" ht="13.5"/>
    <row r="10797" customFormat="1" ht="13.5"/>
    <row r="10798" customFormat="1" ht="13.5"/>
    <row r="10799" customFormat="1" ht="13.5"/>
    <row r="10800" customFormat="1" ht="13.5"/>
    <row r="10801" customFormat="1" ht="13.5"/>
    <row r="10802" customFormat="1" ht="13.5"/>
    <row r="10803" customFormat="1" ht="13.5"/>
    <row r="10804" customFormat="1" ht="13.5"/>
    <row r="10805" customFormat="1" ht="13.5"/>
    <row r="10806" customFormat="1" ht="13.5"/>
    <row r="10807" customFormat="1" ht="13.5"/>
    <row r="10808" customFormat="1" ht="13.5"/>
    <row r="10809" customFormat="1" ht="13.5"/>
    <row r="10810" customFormat="1" ht="13.5"/>
    <row r="10811" customFormat="1" ht="13.5"/>
    <row r="10812" customFormat="1" ht="13.5"/>
    <row r="10813" customFormat="1" ht="13.5"/>
    <row r="10814" customFormat="1" ht="13.5"/>
    <row r="10815" customFormat="1" ht="13.5"/>
    <row r="10816" customFormat="1" ht="13.5"/>
    <row r="10817" customFormat="1" ht="13.5"/>
    <row r="10818" customFormat="1" ht="13.5"/>
    <row r="10819" customFormat="1" ht="13.5"/>
    <row r="10820" customFormat="1" ht="13.5"/>
    <row r="10821" customFormat="1" ht="13.5"/>
    <row r="10822" customFormat="1" ht="13.5"/>
    <row r="10823" customFormat="1" ht="13.5"/>
    <row r="10824" customFormat="1" ht="13.5"/>
    <row r="10825" customFormat="1" ht="13.5"/>
    <row r="10826" customFormat="1" ht="13.5"/>
    <row r="10827" customFormat="1" ht="13.5"/>
    <row r="10828" customFormat="1" ht="13.5"/>
    <row r="10829" customFormat="1" ht="13.5"/>
    <row r="10830" customFormat="1" ht="13.5"/>
    <row r="10831" customFormat="1" ht="13.5"/>
    <row r="10832" customFormat="1" ht="13.5"/>
    <row r="10833" customFormat="1" ht="13.5"/>
    <row r="10834" customFormat="1" ht="13.5"/>
    <row r="10835" customFormat="1" ht="13.5"/>
    <row r="10836" customFormat="1" ht="13.5"/>
    <row r="10837" customFormat="1" ht="13.5"/>
    <row r="10838" customFormat="1" ht="13.5"/>
    <row r="10839" customFormat="1" ht="13.5"/>
    <row r="10840" customFormat="1" ht="13.5"/>
    <row r="10841" customFormat="1" ht="13.5"/>
    <row r="10842" customFormat="1" ht="13.5"/>
    <row r="10843" customFormat="1" ht="13.5"/>
    <row r="10844" customFormat="1" ht="13.5"/>
    <row r="10845" customFormat="1" ht="13.5"/>
    <row r="10846" customFormat="1" ht="13.5"/>
    <row r="10847" customFormat="1" ht="13.5"/>
    <row r="10848" customFormat="1" ht="13.5"/>
    <row r="10849" customFormat="1" ht="13.5"/>
    <row r="10850" customFormat="1" ht="13.5"/>
    <row r="10851" customFormat="1" ht="13.5"/>
    <row r="10852" customFormat="1" ht="13.5"/>
    <row r="10853" customFormat="1" ht="13.5"/>
    <row r="10854" customFormat="1" ht="13.5"/>
    <row r="10855" customFormat="1" ht="13.5"/>
    <row r="10856" customFormat="1" ht="13.5"/>
    <row r="10857" customFormat="1" ht="13.5"/>
    <row r="10858" customFormat="1" ht="13.5"/>
    <row r="10859" customFormat="1" ht="13.5"/>
    <row r="10860" customFormat="1" ht="13.5"/>
    <row r="10861" customFormat="1" ht="13.5"/>
    <row r="10862" customFormat="1" ht="13.5"/>
    <row r="10863" customFormat="1" ht="13.5"/>
    <row r="10864" customFormat="1" ht="13.5"/>
    <row r="10865" customFormat="1" ht="13.5"/>
    <row r="10866" customFormat="1" ht="13.5"/>
    <row r="10867" customFormat="1" ht="13.5"/>
    <row r="10868" customFormat="1" ht="13.5"/>
    <row r="10869" customFormat="1" ht="13.5"/>
    <row r="10870" customFormat="1" ht="13.5"/>
    <row r="10871" customFormat="1" ht="13.5"/>
    <row r="10872" customFormat="1" ht="13.5"/>
    <row r="10873" customFormat="1" ht="13.5"/>
    <row r="10874" customFormat="1" ht="13.5"/>
    <row r="10875" customFormat="1" ht="13.5"/>
    <row r="10876" customFormat="1" ht="13.5"/>
    <row r="10877" customFormat="1" ht="13.5"/>
    <row r="10878" customFormat="1" ht="13.5"/>
    <row r="10879" customFormat="1" ht="13.5"/>
    <row r="10880" customFormat="1" ht="13.5"/>
    <row r="10881" customFormat="1" ht="13.5"/>
    <row r="10882" customFormat="1" ht="13.5"/>
    <row r="10883" customFormat="1" ht="13.5"/>
    <row r="10884" customFormat="1" ht="13.5"/>
    <row r="10885" customFormat="1" ht="13.5"/>
    <row r="10886" customFormat="1" ht="13.5"/>
    <row r="10887" customFormat="1" ht="13.5"/>
    <row r="10888" customFormat="1" ht="13.5"/>
    <row r="10889" customFormat="1" ht="13.5"/>
    <row r="10890" customFormat="1" ht="13.5"/>
    <row r="10891" customFormat="1" ht="13.5"/>
    <row r="10892" customFormat="1" ht="13.5"/>
    <row r="10893" customFormat="1" ht="13.5"/>
    <row r="10894" customFormat="1" ht="13.5"/>
    <row r="10895" customFormat="1" ht="13.5"/>
    <row r="10896" customFormat="1" ht="13.5"/>
    <row r="10897" customFormat="1" ht="13.5"/>
    <row r="10898" customFormat="1" ht="13.5"/>
    <row r="10899" customFormat="1" ht="13.5"/>
    <row r="10900" customFormat="1" ht="13.5"/>
    <row r="10901" customFormat="1" ht="13.5"/>
    <row r="10902" customFormat="1" ht="13.5"/>
    <row r="10903" customFormat="1" ht="13.5"/>
    <row r="10904" customFormat="1" ht="13.5"/>
    <row r="10905" customFormat="1" ht="13.5"/>
    <row r="10906" customFormat="1" ht="13.5"/>
    <row r="10907" customFormat="1" ht="13.5"/>
    <row r="10908" customFormat="1" ht="13.5"/>
    <row r="10909" customFormat="1" ht="13.5"/>
    <row r="10910" customFormat="1" ht="13.5"/>
    <row r="10911" customFormat="1" ht="13.5"/>
    <row r="10912" customFormat="1" ht="13.5"/>
    <row r="10913" customFormat="1" ht="13.5"/>
    <row r="10914" customFormat="1" ht="13.5"/>
    <row r="10915" customFormat="1" ht="13.5"/>
    <row r="10916" customFormat="1" ht="13.5"/>
    <row r="10917" customFormat="1" ht="13.5"/>
    <row r="10918" customFormat="1" ht="13.5"/>
    <row r="10919" customFormat="1" ht="13.5"/>
    <row r="10920" customFormat="1" ht="13.5"/>
    <row r="10921" customFormat="1" ht="13.5"/>
    <row r="10922" customFormat="1" ht="13.5"/>
    <row r="10923" customFormat="1" ht="13.5"/>
    <row r="10924" customFormat="1" ht="13.5"/>
    <row r="10925" customFormat="1" ht="13.5"/>
    <row r="10926" customFormat="1" ht="13.5"/>
    <row r="10927" customFormat="1" ht="13.5"/>
    <row r="10928" customFormat="1" ht="13.5"/>
    <row r="10929" customFormat="1" ht="13.5"/>
    <row r="10930" customFormat="1" ht="13.5"/>
    <row r="10931" customFormat="1" ht="13.5"/>
    <row r="10932" customFormat="1" ht="13.5"/>
    <row r="10933" customFormat="1" ht="13.5"/>
    <row r="10934" customFormat="1" ht="13.5"/>
    <row r="10935" customFormat="1" ht="13.5"/>
    <row r="10936" customFormat="1" ht="13.5"/>
    <row r="10937" customFormat="1" ht="13.5"/>
    <row r="10938" customFormat="1" ht="13.5"/>
    <row r="10939" customFormat="1" ht="13.5"/>
    <row r="10940" customFormat="1" ht="13.5"/>
    <row r="10941" customFormat="1" ht="13.5"/>
    <row r="10942" customFormat="1" ht="13.5"/>
    <row r="10943" customFormat="1" ht="13.5"/>
    <row r="10944" customFormat="1" ht="13.5"/>
    <row r="10945" customFormat="1" ht="13.5"/>
    <row r="10946" customFormat="1" ht="13.5"/>
    <row r="10947" customFormat="1" ht="13.5"/>
    <row r="10948" customFormat="1" ht="13.5"/>
    <row r="10949" customFormat="1" ht="13.5"/>
    <row r="10950" customFormat="1" ht="13.5"/>
    <row r="10951" customFormat="1" ht="13.5"/>
    <row r="10952" customFormat="1" ht="13.5"/>
    <row r="10953" customFormat="1" ht="13.5"/>
    <row r="10954" customFormat="1" ht="13.5"/>
    <row r="10955" customFormat="1" ht="13.5"/>
    <row r="10956" customFormat="1" ht="13.5"/>
    <row r="10957" customFormat="1" ht="13.5"/>
    <row r="10958" customFormat="1" ht="13.5"/>
    <row r="10959" customFormat="1" ht="13.5"/>
    <row r="10960" customFormat="1" ht="13.5"/>
    <row r="10961" customFormat="1" ht="13.5"/>
    <row r="10962" customFormat="1" ht="13.5"/>
    <row r="10963" customFormat="1" ht="13.5"/>
    <row r="10964" customFormat="1" ht="13.5"/>
    <row r="10965" customFormat="1" ht="13.5"/>
    <row r="10966" customFormat="1" ht="13.5"/>
    <row r="10967" customFormat="1" ht="13.5"/>
    <row r="10968" customFormat="1" ht="13.5"/>
    <row r="10969" customFormat="1" ht="13.5"/>
    <row r="10970" customFormat="1" ht="13.5"/>
    <row r="10971" customFormat="1" ht="13.5"/>
    <row r="10972" customFormat="1" ht="13.5"/>
    <row r="10973" customFormat="1" ht="13.5"/>
    <row r="10974" customFormat="1" ht="13.5"/>
    <row r="10975" customFormat="1" ht="13.5"/>
    <row r="10976" customFormat="1" ht="13.5"/>
    <row r="10977" customFormat="1" ht="13.5"/>
    <row r="10978" customFormat="1" ht="13.5"/>
    <row r="10979" customFormat="1" ht="13.5"/>
    <row r="10980" customFormat="1" ht="13.5"/>
    <row r="10981" customFormat="1" ht="13.5"/>
    <row r="10982" customFormat="1" ht="13.5"/>
    <row r="10983" customFormat="1" ht="13.5"/>
    <row r="10984" customFormat="1" ht="13.5"/>
    <row r="10985" customFormat="1" ht="13.5"/>
    <row r="10986" customFormat="1" ht="13.5"/>
    <row r="10987" customFormat="1" ht="13.5"/>
    <row r="10988" customFormat="1" ht="13.5"/>
    <row r="10989" customFormat="1" ht="13.5"/>
    <row r="10990" customFormat="1" ht="13.5"/>
    <row r="10991" customFormat="1" ht="13.5"/>
    <row r="10992" customFormat="1" ht="13.5"/>
    <row r="10993" customFormat="1" ht="13.5"/>
    <row r="10994" customFormat="1" ht="13.5"/>
    <row r="10995" customFormat="1" ht="13.5"/>
    <row r="10996" customFormat="1" ht="13.5"/>
    <row r="10997" customFormat="1" ht="13.5"/>
    <row r="10998" customFormat="1" ht="13.5"/>
    <row r="10999" customFormat="1" ht="13.5"/>
    <row r="11000" customFormat="1" ht="13.5"/>
    <row r="11001" customFormat="1" ht="13.5"/>
    <row r="11002" customFormat="1" ht="13.5"/>
    <row r="11003" customFormat="1" ht="13.5"/>
    <row r="11004" customFormat="1" ht="13.5"/>
    <row r="11005" customFormat="1" ht="13.5"/>
    <row r="11006" customFormat="1" ht="13.5"/>
    <row r="11007" customFormat="1" ht="13.5"/>
    <row r="11008" customFormat="1" ht="13.5"/>
    <row r="11009" customFormat="1" ht="13.5"/>
    <row r="11010" customFormat="1" ht="13.5"/>
    <row r="11011" customFormat="1" ht="13.5"/>
    <row r="11012" customFormat="1" ht="13.5"/>
    <row r="11013" customFormat="1" ht="13.5"/>
    <row r="11014" customFormat="1" ht="13.5"/>
    <row r="11015" customFormat="1" ht="13.5"/>
    <row r="11016" customFormat="1" ht="13.5"/>
    <row r="11017" customFormat="1" ht="13.5"/>
    <row r="11018" customFormat="1" ht="13.5"/>
    <row r="11019" customFormat="1" ht="13.5"/>
    <row r="11020" customFormat="1" ht="13.5"/>
    <row r="11021" customFormat="1" ht="13.5"/>
    <row r="11022" customFormat="1" ht="13.5"/>
    <row r="11023" customFormat="1" ht="13.5"/>
    <row r="11024" customFormat="1" ht="13.5"/>
    <row r="11025" customFormat="1" ht="13.5"/>
    <row r="11026" customFormat="1" ht="13.5"/>
    <row r="11027" customFormat="1" ht="13.5"/>
    <row r="11028" customFormat="1" ht="13.5"/>
    <row r="11029" customFormat="1" ht="13.5"/>
    <row r="11030" customFormat="1" ht="13.5"/>
    <row r="11031" customFormat="1" ht="13.5"/>
    <row r="11032" customFormat="1" ht="13.5"/>
    <row r="11033" customFormat="1" ht="13.5"/>
    <row r="11034" customFormat="1" ht="13.5"/>
    <row r="11035" customFormat="1" ht="13.5"/>
    <row r="11036" customFormat="1" ht="13.5"/>
    <row r="11037" customFormat="1" ht="13.5"/>
    <row r="11038" customFormat="1" ht="13.5"/>
    <row r="11039" customFormat="1" ht="13.5"/>
    <row r="11040" customFormat="1" ht="13.5"/>
    <row r="11041" customFormat="1" ht="13.5"/>
    <row r="11042" customFormat="1" ht="13.5"/>
    <row r="11043" customFormat="1" ht="13.5"/>
    <row r="11044" customFormat="1" ht="13.5"/>
    <row r="11045" customFormat="1" ht="13.5"/>
    <row r="11046" customFormat="1" ht="13.5"/>
    <row r="11047" customFormat="1" ht="13.5"/>
    <row r="11048" customFormat="1" ht="13.5"/>
    <row r="11049" customFormat="1" ht="13.5"/>
    <row r="11050" customFormat="1" ht="13.5"/>
    <row r="11051" customFormat="1" ht="13.5"/>
    <row r="11052" customFormat="1" ht="13.5"/>
    <row r="11053" customFormat="1" ht="13.5"/>
    <row r="11054" customFormat="1" ht="13.5"/>
    <row r="11055" customFormat="1" ht="13.5"/>
    <row r="11056" customFormat="1" ht="13.5"/>
    <row r="11057" customFormat="1" ht="13.5"/>
    <row r="11058" customFormat="1" ht="13.5"/>
    <row r="11059" customFormat="1" ht="13.5"/>
    <row r="11060" customFormat="1" ht="13.5"/>
    <row r="11061" customFormat="1" ht="13.5"/>
    <row r="11062" customFormat="1" ht="13.5"/>
    <row r="11063" customFormat="1" ht="13.5"/>
    <row r="11064" customFormat="1" ht="13.5"/>
    <row r="11065" customFormat="1" ht="13.5"/>
    <row r="11066" customFormat="1" ht="13.5"/>
    <row r="11067" customFormat="1" ht="13.5"/>
    <row r="11068" customFormat="1" ht="13.5"/>
    <row r="11069" customFormat="1" ht="13.5"/>
    <row r="11070" customFormat="1" ht="13.5"/>
    <row r="11071" customFormat="1" ht="13.5"/>
    <row r="11072" customFormat="1" ht="13.5"/>
    <row r="11073" customFormat="1" ht="13.5"/>
    <row r="11074" customFormat="1" ht="13.5"/>
    <row r="11075" customFormat="1" ht="13.5"/>
    <row r="11076" customFormat="1" ht="13.5"/>
    <row r="11077" customFormat="1" ht="13.5"/>
    <row r="11078" customFormat="1" ht="13.5"/>
    <row r="11079" customFormat="1" ht="13.5"/>
    <row r="11080" customFormat="1" ht="13.5"/>
    <row r="11081" customFormat="1" ht="13.5"/>
    <row r="11082" customFormat="1" ht="13.5"/>
    <row r="11083" customFormat="1" ht="13.5"/>
    <row r="11084" customFormat="1" ht="13.5"/>
    <row r="11085" customFormat="1" ht="13.5"/>
    <row r="11086" customFormat="1" ht="13.5"/>
    <row r="11087" customFormat="1" ht="13.5"/>
    <row r="11088" customFormat="1" ht="13.5"/>
    <row r="11089" customFormat="1" ht="13.5"/>
    <row r="11090" customFormat="1" ht="13.5"/>
    <row r="11091" customFormat="1" ht="13.5"/>
    <row r="11092" customFormat="1" ht="13.5"/>
    <row r="11093" customFormat="1" ht="13.5"/>
    <row r="11094" customFormat="1" ht="13.5"/>
    <row r="11095" customFormat="1" ht="13.5"/>
    <row r="11096" customFormat="1" ht="13.5"/>
    <row r="11097" customFormat="1" ht="13.5"/>
    <row r="11098" customFormat="1" ht="13.5"/>
    <row r="11099" customFormat="1" ht="13.5"/>
    <row r="11100" customFormat="1" ht="13.5"/>
    <row r="11101" customFormat="1" ht="13.5"/>
    <row r="11102" customFormat="1" ht="13.5"/>
    <row r="11103" customFormat="1" ht="13.5"/>
    <row r="11104" customFormat="1" ht="13.5"/>
    <row r="11105" customFormat="1" ht="13.5"/>
    <row r="11106" customFormat="1" ht="13.5"/>
    <row r="11107" customFormat="1" ht="13.5"/>
    <row r="11108" customFormat="1" ht="13.5"/>
    <row r="11109" customFormat="1" ht="13.5"/>
    <row r="11110" customFormat="1" ht="13.5"/>
    <row r="11111" customFormat="1" ht="13.5"/>
    <row r="11112" customFormat="1" ht="13.5"/>
    <row r="11113" customFormat="1" ht="13.5"/>
    <row r="11114" customFormat="1" ht="13.5"/>
    <row r="11115" customFormat="1" ht="13.5"/>
    <row r="11116" customFormat="1" ht="13.5"/>
    <row r="11117" customFormat="1" ht="13.5"/>
    <row r="11118" customFormat="1" ht="13.5"/>
    <row r="11119" customFormat="1" ht="13.5"/>
    <row r="11120" customFormat="1" ht="13.5"/>
    <row r="11121" customFormat="1" ht="13.5"/>
    <row r="11122" customFormat="1" ht="13.5"/>
    <row r="11123" customFormat="1" ht="13.5"/>
    <row r="11124" customFormat="1" ht="13.5"/>
    <row r="11125" customFormat="1" ht="13.5"/>
    <row r="11126" customFormat="1" ht="13.5"/>
    <row r="11127" customFormat="1" ht="13.5"/>
    <row r="11128" customFormat="1" ht="13.5"/>
    <row r="11129" customFormat="1" ht="13.5"/>
    <row r="11130" customFormat="1" ht="13.5"/>
    <row r="11131" customFormat="1" ht="13.5"/>
    <row r="11132" customFormat="1" ht="13.5"/>
    <row r="11133" customFormat="1" ht="13.5"/>
    <row r="11134" customFormat="1" ht="13.5"/>
    <row r="11135" customFormat="1" ht="13.5"/>
    <row r="11136" customFormat="1" ht="13.5"/>
    <row r="11137" customFormat="1" ht="13.5"/>
    <row r="11138" customFormat="1" ht="13.5"/>
    <row r="11139" customFormat="1" ht="13.5"/>
    <row r="11140" customFormat="1" ht="13.5"/>
    <row r="11141" customFormat="1" ht="13.5"/>
    <row r="11142" customFormat="1" ht="13.5"/>
    <row r="11143" customFormat="1" ht="13.5"/>
    <row r="11144" customFormat="1" ht="13.5"/>
    <row r="11145" customFormat="1" ht="13.5"/>
    <row r="11146" customFormat="1" ht="13.5"/>
    <row r="11147" customFormat="1" ht="13.5"/>
    <row r="11148" customFormat="1" ht="13.5"/>
    <row r="11149" customFormat="1" ht="13.5"/>
    <row r="11150" customFormat="1" ht="13.5"/>
    <row r="11151" customFormat="1" ht="13.5"/>
    <row r="11152" customFormat="1" ht="13.5"/>
    <row r="11153" customFormat="1" ht="13.5"/>
    <row r="11154" customFormat="1" ht="13.5"/>
    <row r="11155" customFormat="1" ht="13.5"/>
    <row r="11156" customFormat="1" ht="13.5"/>
    <row r="11157" customFormat="1" ht="13.5"/>
    <row r="11158" customFormat="1" ht="13.5"/>
    <row r="11159" customFormat="1" ht="13.5"/>
    <row r="11160" customFormat="1" ht="13.5"/>
    <row r="11161" customFormat="1" ht="13.5"/>
    <row r="11162" customFormat="1" ht="13.5"/>
    <row r="11163" customFormat="1" ht="13.5"/>
    <row r="11164" customFormat="1" ht="13.5"/>
    <row r="11165" customFormat="1" ht="13.5"/>
    <row r="11166" customFormat="1" ht="13.5"/>
    <row r="11167" customFormat="1" ht="13.5"/>
    <row r="11168" customFormat="1" ht="13.5"/>
    <row r="11169" customFormat="1" ht="13.5"/>
    <row r="11170" customFormat="1" ht="13.5"/>
    <row r="11171" customFormat="1" ht="13.5"/>
    <row r="11172" customFormat="1" ht="13.5"/>
    <row r="11173" customFormat="1" ht="13.5"/>
    <row r="11174" customFormat="1" ht="13.5"/>
    <row r="11175" customFormat="1" ht="13.5"/>
    <row r="11176" customFormat="1" ht="13.5"/>
    <row r="11177" customFormat="1" ht="13.5"/>
    <row r="11178" customFormat="1" ht="13.5"/>
    <row r="11179" customFormat="1" ht="13.5"/>
    <row r="11180" customFormat="1" ht="13.5"/>
    <row r="11181" customFormat="1" ht="13.5"/>
    <row r="11182" customFormat="1" ht="13.5"/>
    <row r="11183" customFormat="1" ht="13.5"/>
    <row r="11184" customFormat="1" ht="13.5"/>
    <row r="11185" customFormat="1" ht="13.5"/>
    <row r="11186" customFormat="1" ht="13.5"/>
    <row r="11187" customFormat="1" ht="13.5"/>
    <row r="11188" customFormat="1" ht="13.5"/>
    <row r="11189" customFormat="1" ht="13.5"/>
    <row r="11190" customFormat="1" ht="13.5"/>
    <row r="11191" customFormat="1" ht="13.5"/>
    <row r="11192" customFormat="1" ht="13.5"/>
    <row r="11193" customFormat="1" ht="13.5"/>
    <row r="11194" customFormat="1" ht="13.5"/>
    <row r="11195" customFormat="1" ht="13.5"/>
    <row r="11196" customFormat="1" ht="13.5"/>
    <row r="11197" customFormat="1" ht="13.5"/>
    <row r="11198" customFormat="1" ht="13.5"/>
    <row r="11199" customFormat="1" ht="13.5"/>
    <row r="11200" customFormat="1" ht="13.5"/>
    <row r="11201" customFormat="1" ht="13.5"/>
    <row r="11202" customFormat="1" ht="13.5"/>
    <row r="11203" customFormat="1" ht="13.5"/>
    <row r="11204" customFormat="1" ht="13.5"/>
    <row r="11205" customFormat="1" ht="13.5"/>
    <row r="11206" customFormat="1" ht="13.5"/>
    <row r="11207" customFormat="1" ht="13.5"/>
    <row r="11208" customFormat="1" ht="13.5"/>
    <row r="11209" customFormat="1" ht="13.5"/>
    <row r="11210" customFormat="1" ht="13.5"/>
    <row r="11211" customFormat="1" ht="13.5"/>
    <row r="11212" customFormat="1" ht="13.5"/>
    <row r="11213" customFormat="1" ht="13.5"/>
    <row r="11214" customFormat="1" ht="13.5"/>
    <row r="11215" customFormat="1" ht="13.5"/>
    <row r="11216" customFormat="1" ht="13.5"/>
    <row r="11217" customFormat="1" ht="13.5"/>
    <row r="11218" customFormat="1" ht="13.5"/>
    <row r="11219" customFormat="1" ht="13.5"/>
    <row r="11220" customFormat="1" ht="13.5"/>
    <row r="11221" customFormat="1" ht="13.5"/>
    <row r="11222" customFormat="1" ht="13.5"/>
    <row r="11223" customFormat="1" ht="13.5"/>
    <row r="11224" customFormat="1" ht="13.5"/>
    <row r="11225" customFormat="1" ht="13.5"/>
    <row r="11226" customFormat="1" ht="13.5"/>
    <row r="11227" customFormat="1" ht="13.5"/>
    <row r="11228" customFormat="1" ht="13.5"/>
    <row r="11229" customFormat="1" ht="13.5"/>
    <row r="11230" customFormat="1" ht="13.5"/>
    <row r="11231" customFormat="1" ht="13.5"/>
    <row r="11232" customFormat="1" ht="13.5"/>
    <row r="11233" customFormat="1" ht="13.5"/>
    <row r="11234" customFormat="1" ht="13.5"/>
    <row r="11235" customFormat="1" ht="13.5"/>
    <row r="11236" customFormat="1" ht="13.5"/>
    <row r="11237" customFormat="1" ht="13.5"/>
    <row r="11238" customFormat="1" ht="13.5"/>
    <row r="11239" customFormat="1" ht="13.5"/>
    <row r="11240" customFormat="1" ht="13.5"/>
    <row r="11241" customFormat="1" ht="13.5"/>
    <row r="11242" customFormat="1" ht="13.5"/>
    <row r="11243" customFormat="1" ht="13.5"/>
    <row r="11244" customFormat="1" ht="13.5"/>
    <row r="11245" customFormat="1" ht="13.5"/>
    <row r="11246" customFormat="1" ht="13.5"/>
    <row r="11247" customFormat="1" ht="13.5"/>
    <row r="11248" customFormat="1" ht="13.5"/>
    <row r="11249" customFormat="1" ht="13.5"/>
    <row r="11250" customFormat="1" ht="13.5"/>
    <row r="11251" customFormat="1" ht="13.5"/>
    <row r="11252" customFormat="1" ht="13.5"/>
    <row r="11253" customFormat="1" ht="13.5"/>
    <row r="11254" customFormat="1" ht="13.5"/>
    <row r="11255" customFormat="1" ht="13.5"/>
    <row r="11256" customFormat="1" ht="13.5"/>
    <row r="11257" customFormat="1" ht="13.5"/>
    <row r="11258" customFormat="1" ht="13.5"/>
    <row r="11259" customFormat="1" ht="13.5"/>
    <row r="11260" customFormat="1" ht="13.5"/>
    <row r="11261" customFormat="1" ht="13.5"/>
    <row r="11262" customFormat="1" ht="13.5"/>
    <row r="11263" customFormat="1" ht="13.5"/>
    <row r="11264" customFormat="1" ht="13.5"/>
    <row r="11265" customFormat="1" ht="13.5"/>
    <row r="11266" customFormat="1" ht="13.5"/>
    <row r="11267" customFormat="1" ht="13.5"/>
    <row r="11268" customFormat="1" ht="13.5"/>
    <row r="11269" customFormat="1" ht="13.5"/>
    <row r="11270" customFormat="1" ht="13.5"/>
    <row r="11271" customFormat="1" ht="13.5"/>
    <row r="11272" customFormat="1" ht="13.5"/>
    <row r="11273" customFormat="1" ht="13.5"/>
    <row r="11274" customFormat="1" ht="13.5"/>
    <row r="11275" customFormat="1" ht="13.5"/>
    <row r="11276" customFormat="1" ht="13.5"/>
    <row r="11277" customFormat="1" ht="13.5"/>
    <row r="11278" customFormat="1" ht="13.5"/>
    <row r="11279" customFormat="1" ht="13.5"/>
    <row r="11280" customFormat="1" ht="13.5"/>
    <row r="11281" customFormat="1" ht="13.5"/>
    <row r="11282" customFormat="1" ht="13.5"/>
    <row r="11283" customFormat="1" ht="13.5"/>
    <row r="11284" customFormat="1" ht="13.5"/>
    <row r="11285" customFormat="1" ht="13.5"/>
    <row r="11286" customFormat="1" ht="13.5"/>
    <row r="11287" customFormat="1" ht="13.5"/>
    <row r="11288" customFormat="1" ht="13.5"/>
    <row r="11289" customFormat="1" ht="13.5"/>
    <row r="11290" customFormat="1" ht="13.5"/>
    <row r="11291" customFormat="1" ht="13.5"/>
    <row r="11292" customFormat="1" ht="13.5"/>
    <row r="11293" customFormat="1" ht="13.5"/>
    <row r="11294" customFormat="1" ht="13.5"/>
    <row r="11295" customFormat="1" ht="13.5"/>
    <row r="11296" customFormat="1" ht="13.5"/>
    <row r="11297" customFormat="1" ht="13.5"/>
    <row r="11298" customFormat="1" ht="13.5"/>
    <row r="11299" customFormat="1" ht="13.5"/>
    <row r="11300" customFormat="1" ht="13.5"/>
    <row r="11301" customFormat="1" ht="13.5"/>
    <row r="11302" customFormat="1" ht="13.5"/>
    <row r="11303" customFormat="1" ht="13.5"/>
    <row r="11304" customFormat="1" ht="13.5"/>
    <row r="11305" customFormat="1" ht="13.5"/>
    <row r="11306" customFormat="1" ht="13.5"/>
    <row r="11307" customFormat="1" ht="13.5"/>
    <row r="11308" customFormat="1" ht="13.5"/>
    <row r="11309" customFormat="1" ht="13.5"/>
    <row r="11310" customFormat="1" ht="13.5"/>
    <row r="11311" customFormat="1" ht="13.5"/>
    <row r="11312" customFormat="1" ht="13.5"/>
    <row r="11313" customFormat="1" ht="13.5"/>
    <row r="11314" customFormat="1" ht="13.5"/>
    <row r="11315" customFormat="1" ht="13.5"/>
    <row r="11316" customFormat="1" ht="13.5"/>
    <row r="11317" customFormat="1" ht="13.5"/>
    <row r="11318" customFormat="1" ht="13.5"/>
    <row r="11319" customFormat="1" ht="13.5"/>
    <row r="11320" customFormat="1" ht="13.5"/>
    <row r="11321" customFormat="1" ht="13.5"/>
    <row r="11322" customFormat="1" ht="13.5"/>
    <row r="11323" customFormat="1" ht="13.5"/>
    <row r="11324" customFormat="1" ht="13.5"/>
    <row r="11325" customFormat="1" ht="13.5"/>
    <row r="11326" customFormat="1" ht="13.5"/>
    <row r="11327" customFormat="1" ht="13.5"/>
    <row r="11328" customFormat="1" ht="13.5"/>
    <row r="11329" customFormat="1" ht="13.5"/>
    <row r="11330" customFormat="1" ht="13.5"/>
    <row r="11331" customFormat="1" ht="13.5"/>
    <row r="11332" customFormat="1" ht="13.5"/>
    <row r="11333" customFormat="1" ht="13.5"/>
    <row r="11334" customFormat="1" ht="13.5"/>
    <row r="11335" customFormat="1" ht="13.5"/>
    <row r="11336" customFormat="1" ht="13.5"/>
    <row r="11337" customFormat="1" ht="13.5"/>
    <row r="11338" customFormat="1" ht="13.5"/>
    <row r="11339" customFormat="1" ht="13.5"/>
    <row r="11340" customFormat="1" ht="13.5"/>
    <row r="11341" customFormat="1" ht="13.5"/>
    <row r="11342" customFormat="1" ht="13.5"/>
    <row r="11343" customFormat="1" ht="13.5"/>
    <row r="11344" customFormat="1" ht="13.5"/>
    <row r="11345" customFormat="1" ht="13.5"/>
    <row r="11346" customFormat="1" ht="13.5"/>
    <row r="11347" customFormat="1" ht="13.5"/>
    <row r="11348" customFormat="1" ht="13.5"/>
    <row r="11349" customFormat="1" ht="13.5"/>
    <row r="11350" customFormat="1" ht="13.5"/>
    <row r="11351" customFormat="1" ht="13.5"/>
    <row r="11352" customFormat="1" ht="13.5"/>
    <row r="11353" customFormat="1" ht="13.5"/>
    <row r="11354" customFormat="1" ht="13.5"/>
    <row r="11355" customFormat="1" ht="13.5"/>
    <row r="11356" customFormat="1" ht="13.5"/>
    <row r="11357" customFormat="1" ht="13.5"/>
    <row r="11358" customFormat="1" ht="13.5"/>
    <row r="11359" customFormat="1" ht="13.5"/>
    <row r="11360" customFormat="1" ht="13.5"/>
    <row r="11361" customFormat="1" ht="13.5"/>
    <row r="11362" customFormat="1" ht="13.5"/>
    <row r="11363" customFormat="1" ht="13.5"/>
    <row r="11364" customFormat="1" ht="13.5"/>
    <row r="11365" customFormat="1" ht="13.5"/>
    <row r="11366" customFormat="1" ht="13.5"/>
    <row r="11367" customFormat="1" ht="13.5"/>
    <row r="11368" customFormat="1" ht="13.5"/>
    <row r="11369" customFormat="1" ht="13.5"/>
    <row r="11370" customFormat="1" ht="13.5"/>
    <row r="11371" customFormat="1" ht="13.5"/>
    <row r="11372" customFormat="1" ht="13.5"/>
    <row r="11373" customFormat="1" ht="13.5"/>
    <row r="11374" customFormat="1" ht="13.5"/>
    <row r="11375" customFormat="1" ht="13.5"/>
    <row r="11376" customFormat="1" ht="13.5"/>
    <row r="11377" customFormat="1" ht="13.5"/>
    <row r="11378" customFormat="1" ht="13.5"/>
    <row r="11379" customFormat="1" ht="13.5"/>
    <row r="11380" customFormat="1" ht="13.5"/>
    <row r="11381" customFormat="1" ht="13.5"/>
    <row r="11382" customFormat="1" ht="13.5"/>
    <row r="11383" customFormat="1" ht="13.5"/>
    <row r="11384" customFormat="1" ht="13.5"/>
    <row r="11385" customFormat="1" ht="13.5"/>
    <row r="11386" customFormat="1" ht="13.5"/>
    <row r="11387" customFormat="1" ht="13.5"/>
    <row r="11388" customFormat="1" ht="13.5"/>
    <row r="11389" customFormat="1" ht="13.5"/>
    <row r="11390" customFormat="1" ht="13.5"/>
    <row r="11391" customFormat="1" ht="13.5"/>
    <row r="11392" customFormat="1" ht="13.5"/>
    <row r="11393" customFormat="1" ht="13.5"/>
    <row r="11394" customFormat="1" ht="13.5"/>
    <row r="11395" customFormat="1" ht="13.5"/>
    <row r="11396" customFormat="1" ht="13.5"/>
    <row r="11397" customFormat="1" ht="13.5"/>
    <row r="11398" customFormat="1" ht="13.5"/>
    <row r="11399" customFormat="1" ht="13.5"/>
    <row r="11400" customFormat="1" ht="13.5"/>
    <row r="11401" customFormat="1" ht="13.5"/>
    <row r="11402" customFormat="1" ht="13.5"/>
    <row r="11403" customFormat="1" ht="13.5"/>
    <row r="11404" customFormat="1" ht="13.5"/>
    <row r="11405" customFormat="1" ht="13.5"/>
    <row r="11406" customFormat="1" ht="13.5"/>
    <row r="11407" customFormat="1" ht="13.5"/>
    <row r="11408" customFormat="1" ht="13.5"/>
    <row r="11409" customFormat="1" ht="13.5"/>
    <row r="11410" customFormat="1" ht="13.5"/>
    <row r="11411" customFormat="1" ht="13.5"/>
    <row r="11412" customFormat="1" ht="13.5"/>
    <row r="11413" customFormat="1" ht="13.5"/>
    <row r="11414" customFormat="1" ht="13.5"/>
    <row r="11415" customFormat="1" ht="13.5"/>
    <row r="11416" customFormat="1" ht="13.5"/>
    <row r="11417" customFormat="1" ht="13.5"/>
    <row r="11418" customFormat="1" ht="13.5"/>
    <row r="11419" customFormat="1" ht="13.5"/>
    <row r="11420" customFormat="1" ht="13.5"/>
    <row r="11421" customFormat="1" ht="13.5"/>
    <row r="11422" customFormat="1" ht="13.5"/>
    <row r="11423" customFormat="1" ht="13.5"/>
    <row r="11424" customFormat="1" ht="13.5"/>
    <row r="11425" customFormat="1" ht="13.5"/>
    <row r="11426" customFormat="1" ht="13.5"/>
    <row r="11427" customFormat="1" ht="13.5"/>
    <row r="11428" customFormat="1" ht="13.5"/>
    <row r="11429" customFormat="1" ht="13.5"/>
    <row r="11430" customFormat="1" ht="13.5"/>
    <row r="11431" customFormat="1" ht="13.5"/>
    <row r="11432" customFormat="1" ht="13.5"/>
    <row r="11433" customFormat="1" ht="13.5"/>
    <row r="11434" customFormat="1" ht="13.5"/>
    <row r="11435" customFormat="1" ht="13.5"/>
    <row r="11436" customFormat="1" ht="13.5"/>
    <row r="11437" customFormat="1" ht="13.5"/>
    <row r="11438" customFormat="1" ht="13.5"/>
    <row r="11439" customFormat="1" ht="13.5"/>
    <row r="11440" customFormat="1" ht="13.5"/>
    <row r="11441" customFormat="1" ht="13.5"/>
    <row r="11442" customFormat="1" ht="13.5"/>
    <row r="11443" customFormat="1" ht="13.5"/>
    <row r="11444" customFormat="1" ht="13.5"/>
    <row r="11445" customFormat="1" ht="13.5"/>
    <row r="11446" customFormat="1" ht="13.5"/>
    <row r="11447" customFormat="1" ht="13.5"/>
    <row r="11448" customFormat="1" ht="13.5"/>
    <row r="11449" customFormat="1" ht="13.5"/>
    <row r="11450" customFormat="1" ht="13.5"/>
    <row r="11451" customFormat="1" ht="13.5"/>
    <row r="11452" customFormat="1" ht="13.5"/>
    <row r="11453" customFormat="1" ht="13.5"/>
    <row r="11454" customFormat="1" ht="13.5"/>
    <row r="11455" customFormat="1" ht="13.5"/>
    <row r="11456" customFormat="1" ht="13.5"/>
    <row r="11457" customFormat="1" ht="13.5"/>
    <row r="11458" customFormat="1" ht="13.5"/>
    <row r="11459" customFormat="1" ht="13.5"/>
    <row r="11460" customFormat="1" ht="13.5"/>
    <row r="11461" customFormat="1" ht="13.5"/>
    <row r="11462" customFormat="1" ht="13.5"/>
    <row r="11463" customFormat="1" ht="13.5"/>
    <row r="11464" customFormat="1" ht="13.5"/>
    <row r="11465" customFormat="1" ht="13.5"/>
    <row r="11466" customFormat="1" ht="13.5"/>
    <row r="11467" customFormat="1" ht="13.5"/>
    <row r="11468" customFormat="1" ht="13.5"/>
    <row r="11469" customFormat="1" ht="13.5"/>
    <row r="11470" customFormat="1" ht="13.5"/>
    <row r="11471" customFormat="1" ht="13.5"/>
    <row r="11472" customFormat="1" ht="13.5"/>
    <row r="11473" customFormat="1" ht="13.5"/>
    <row r="11474" customFormat="1" ht="13.5"/>
    <row r="11475" customFormat="1" ht="13.5"/>
    <row r="11476" customFormat="1" ht="13.5"/>
    <row r="11477" customFormat="1" ht="13.5"/>
    <row r="11478" customFormat="1" ht="13.5"/>
    <row r="11479" customFormat="1" ht="13.5"/>
    <row r="11480" customFormat="1" ht="13.5"/>
    <row r="11481" customFormat="1" ht="13.5"/>
    <row r="11482" customFormat="1" ht="13.5"/>
    <row r="11483" customFormat="1" ht="13.5"/>
    <row r="11484" customFormat="1" ht="13.5"/>
    <row r="11485" customFormat="1" ht="13.5"/>
    <row r="11486" customFormat="1" ht="13.5"/>
    <row r="11487" customFormat="1" ht="13.5"/>
    <row r="11488" customFormat="1" ht="13.5"/>
    <row r="11489" customFormat="1" ht="13.5"/>
    <row r="11490" customFormat="1" ht="13.5"/>
    <row r="11491" customFormat="1" ht="13.5"/>
    <row r="11492" customFormat="1" ht="13.5"/>
    <row r="11493" customFormat="1" ht="13.5"/>
    <row r="11494" customFormat="1" ht="13.5"/>
    <row r="11495" customFormat="1" ht="13.5"/>
    <row r="11496" customFormat="1" ht="13.5"/>
    <row r="11497" customFormat="1" ht="13.5"/>
    <row r="11498" customFormat="1" ht="13.5"/>
    <row r="11499" customFormat="1" ht="13.5"/>
    <row r="11500" customFormat="1" ht="13.5"/>
    <row r="11501" customFormat="1" ht="13.5"/>
    <row r="11502" customFormat="1" ht="13.5"/>
    <row r="11503" customFormat="1" ht="13.5"/>
    <row r="11504" customFormat="1" ht="13.5"/>
    <row r="11505" customFormat="1" ht="13.5"/>
    <row r="11506" customFormat="1" ht="13.5"/>
    <row r="11507" customFormat="1" ht="13.5"/>
    <row r="11508" customFormat="1" ht="13.5"/>
    <row r="11509" customFormat="1" ht="13.5"/>
    <row r="11510" customFormat="1" ht="13.5"/>
    <row r="11511" customFormat="1" ht="13.5"/>
    <row r="11512" customFormat="1" ht="13.5"/>
    <row r="11513" customFormat="1" ht="13.5"/>
    <row r="11514" customFormat="1" ht="13.5"/>
    <row r="11515" customFormat="1" ht="13.5"/>
    <row r="11516" customFormat="1" ht="13.5"/>
    <row r="11517" customFormat="1" ht="13.5"/>
    <row r="11518" customFormat="1" ht="13.5"/>
    <row r="11519" customFormat="1" ht="13.5"/>
    <row r="11520" customFormat="1" ht="13.5"/>
    <row r="11521" customFormat="1" ht="13.5"/>
    <row r="11522" customFormat="1" ht="13.5"/>
    <row r="11523" customFormat="1" ht="13.5"/>
    <row r="11524" customFormat="1" ht="13.5"/>
    <row r="11525" customFormat="1" ht="13.5"/>
    <row r="11526" customFormat="1" ht="13.5"/>
    <row r="11527" customFormat="1" ht="13.5"/>
    <row r="11528" customFormat="1" ht="13.5"/>
    <row r="11529" customFormat="1" ht="13.5"/>
    <row r="11530" customFormat="1" ht="13.5"/>
    <row r="11531" customFormat="1" ht="13.5"/>
    <row r="11532" customFormat="1" ht="13.5"/>
    <row r="11533" customFormat="1" ht="13.5"/>
    <row r="11534" customFormat="1" ht="13.5"/>
    <row r="11535" customFormat="1" ht="13.5"/>
    <row r="11536" customFormat="1" ht="13.5"/>
    <row r="11537" customFormat="1" ht="13.5"/>
    <row r="11538" customFormat="1" ht="13.5"/>
    <row r="11539" customFormat="1" ht="13.5"/>
    <row r="11540" customFormat="1" ht="13.5"/>
    <row r="11541" customFormat="1" ht="13.5"/>
    <row r="11542" customFormat="1" ht="13.5"/>
    <row r="11543" customFormat="1" ht="13.5"/>
    <row r="11544" customFormat="1" ht="13.5"/>
    <row r="11545" customFormat="1" ht="13.5"/>
    <row r="11546" customFormat="1" ht="13.5"/>
    <row r="11547" customFormat="1" ht="13.5"/>
    <row r="11548" customFormat="1" ht="13.5"/>
    <row r="11549" customFormat="1" ht="13.5"/>
    <row r="11550" customFormat="1" ht="13.5"/>
    <row r="11551" customFormat="1" ht="13.5"/>
    <row r="11552" customFormat="1" ht="13.5"/>
    <row r="11553" customFormat="1" ht="13.5"/>
    <row r="11554" customFormat="1" ht="13.5"/>
    <row r="11555" customFormat="1" ht="13.5"/>
    <row r="11556" customFormat="1" ht="13.5"/>
    <row r="11557" customFormat="1" ht="13.5"/>
    <row r="11558" customFormat="1" ht="13.5"/>
    <row r="11559" customFormat="1" ht="13.5"/>
    <row r="11560" customFormat="1" ht="13.5"/>
    <row r="11561" customFormat="1" ht="13.5"/>
    <row r="11562" customFormat="1" ht="13.5"/>
    <row r="11563" customFormat="1" ht="13.5"/>
    <row r="11564" customFormat="1" ht="13.5"/>
    <row r="11565" customFormat="1" ht="13.5"/>
    <row r="11566" customFormat="1" ht="13.5"/>
    <row r="11567" customFormat="1" ht="13.5"/>
    <row r="11568" customFormat="1" ht="13.5"/>
    <row r="11569" customFormat="1" ht="13.5"/>
    <row r="11570" customFormat="1" ht="13.5"/>
    <row r="11571" customFormat="1" ht="13.5"/>
    <row r="11572" customFormat="1" ht="13.5"/>
    <row r="11573" customFormat="1" ht="13.5"/>
    <row r="11574" customFormat="1" ht="13.5"/>
    <row r="11575" customFormat="1" ht="13.5"/>
    <row r="11576" customFormat="1" ht="13.5"/>
    <row r="11577" customFormat="1" ht="13.5"/>
    <row r="11578" customFormat="1" ht="13.5"/>
    <row r="11579" customFormat="1" ht="13.5"/>
    <row r="11580" customFormat="1" ht="13.5"/>
    <row r="11581" customFormat="1" ht="13.5"/>
    <row r="11582" customFormat="1" ht="13.5"/>
    <row r="11583" customFormat="1" ht="13.5"/>
    <row r="11584" customFormat="1" ht="13.5"/>
    <row r="11585" customFormat="1" ht="13.5"/>
    <row r="11586" customFormat="1" ht="13.5"/>
    <row r="11587" customFormat="1" ht="13.5"/>
    <row r="11588" customFormat="1" ht="13.5"/>
    <row r="11589" customFormat="1" ht="13.5"/>
    <row r="11590" customFormat="1" ht="13.5"/>
    <row r="11591" customFormat="1" ht="13.5"/>
    <row r="11592" customFormat="1" ht="13.5"/>
    <row r="11593" customFormat="1" ht="13.5"/>
    <row r="11594" customFormat="1" ht="13.5"/>
    <row r="11595" customFormat="1" ht="13.5"/>
    <row r="11596" customFormat="1" ht="13.5"/>
    <row r="11597" customFormat="1" ht="13.5"/>
    <row r="11598" customFormat="1" ht="13.5"/>
    <row r="11599" customFormat="1" ht="13.5"/>
    <row r="11600" customFormat="1" ht="13.5"/>
    <row r="11601" customFormat="1" ht="13.5"/>
    <row r="11602" customFormat="1" ht="13.5"/>
    <row r="11603" customFormat="1" ht="13.5"/>
    <row r="11604" customFormat="1" ht="13.5"/>
    <row r="11605" customFormat="1" ht="13.5"/>
    <row r="11606" customFormat="1" ht="13.5"/>
    <row r="11607" customFormat="1" ht="13.5"/>
    <row r="11608" customFormat="1" ht="13.5"/>
    <row r="11609" customFormat="1" ht="13.5"/>
    <row r="11610" customFormat="1" ht="13.5"/>
    <row r="11611" customFormat="1" ht="13.5"/>
    <row r="11612" customFormat="1" ht="13.5"/>
    <row r="11613" customFormat="1" ht="13.5"/>
    <row r="11614" customFormat="1" ht="13.5"/>
    <row r="11615" customFormat="1" ht="13.5"/>
    <row r="11616" customFormat="1" ht="13.5"/>
    <row r="11617" customFormat="1" ht="13.5"/>
    <row r="11618" customFormat="1" ht="13.5"/>
    <row r="11619" customFormat="1" ht="13.5"/>
    <row r="11620" customFormat="1" ht="13.5"/>
    <row r="11621" customFormat="1" ht="13.5"/>
    <row r="11622" customFormat="1" ht="13.5"/>
    <row r="11623" customFormat="1" ht="13.5"/>
    <row r="11624" customFormat="1" ht="13.5"/>
    <row r="11625" customFormat="1" ht="13.5"/>
    <row r="11626" customFormat="1" ht="13.5"/>
    <row r="11627" customFormat="1" ht="13.5"/>
    <row r="11628" customFormat="1" ht="13.5"/>
    <row r="11629" customFormat="1" ht="13.5"/>
    <row r="11630" customFormat="1" ht="13.5"/>
    <row r="11631" customFormat="1" ht="13.5"/>
    <row r="11632" customFormat="1" ht="13.5"/>
    <row r="11633" customFormat="1" ht="13.5"/>
    <row r="11634" customFormat="1" ht="13.5"/>
    <row r="11635" customFormat="1" ht="13.5"/>
    <row r="11636" customFormat="1" ht="13.5"/>
    <row r="11637" customFormat="1" ht="13.5"/>
    <row r="11638" customFormat="1" ht="13.5"/>
    <row r="11639" customFormat="1" ht="13.5"/>
    <row r="11640" customFormat="1" ht="13.5"/>
    <row r="11641" customFormat="1" ht="13.5"/>
    <row r="11642" customFormat="1" ht="13.5"/>
    <row r="11643" customFormat="1" ht="13.5"/>
    <row r="11644" customFormat="1" ht="13.5"/>
    <row r="11645" customFormat="1" ht="13.5"/>
    <row r="11646" customFormat="1" ht="13.5"/>
    <row r="11647" customFormat="1" ht="13.5"/>
    <row r="11648" customFormat="1" ht="13.5"/>
    <row r="11649" customFormat="1" ht="13.5"/>
    <row r="11650" customFormat="1" ht="13.5"/>
    <row r="11651" customFormat="1" ht="13.5"/>
    <row r="11652" customFormat="1" ht="13.5"/>
    <row r="11653" customFormat="1" ht="13.5"/>
    <row r="11654" customFormat="1" ht="13.5"/>
    <row r="11655" customFormat="1" ht="13.5"/>
    <row r="11656" customFormat="1" ht="13.5"/>
    <row r="11657" customFormat="1" ht="13.5"/>
    <row r="11658" customFormat="1" ht="13.5"/>
    <row r="11659" customFormat="1" ht="13.5"/>
    <row r="11660" customFormat="1" ht="13.5"/>
    <row r="11661" customFormat="1" ht="13.5"/>
    <row r="11662" customFormat="1" ht="13.5"/>
    <row r="11663" customFormat="1" ht="13.5"/>
    <row r="11664" customFormat="1" ht="13.5"/>
    <row r="11665" customFormat="1" ht="13.5"/>
    <row r="11666" customFormat="1" ht="13.5"/>
    <row r="11667" customFormat="1" ht="13.5"/>
    <row r="11668" customFormat="1" ht="13.5"/>
    <row r="11669" customFormat="1" ht="13.5"/>
    <row r="11670" customFormat="1" ht="13.5"/>
    <row r="11671" customFormat="1" ht="13.5"/>
    <row r="11672" customFormat="1" ht="13.5"/>
    <row r="11673" customFormat="1" ht="13.5"/>
    <row r="11674" customFormat="1" ht="13.5"/>
    <row r="11675" customFormat="1" ht="13.5"/>
    <row r="11676" customFormat="1" ht="13.5"/>
    <row r="11677" customFormat="1" ht="13.5"/>
    <row r="11678" customFormat="1" ht="13.5"/>
    <row r="11679" customFormat="1" ht="13.5"/>
    <row r="11680" customFormat="1" ht="13.5"/>
    <row r="11681" customFormat="1" ht="13.5"/>
    <row r="11682" customFormat="1" ht="13.5"/>
    <row r="11683" customFormat="1" ht="13.5"/>
    <row r="11684" customFormat="1" ht="13.5"/>
    <row r="11685" customFormat="1" ht="13.5"/>
    <row r="11686" customFormat="1" ht="13.5"/>
    <row r="11687" customFormat="1" ht="13.5"/>
    <row r="11688" customFormat="1" ht="13.5"/>
    <row r="11689" customFormat="1" ht="13.5"/>
    <row r="11690" customFormat="1" ht="13.5"/>
    <row r="11691" customFormat="1" ht="13.5"/>
    <row r="11692" customFormat="1" ht="13.5"/>
    <row r="11693" customFormat="1" ht="13.5"/>
    <row r="11694" customFormat="1" ht="13.5"/>
    <row r="11695" customFormat="1" ht="13.5"/>
    <row r="11696" customFormat="1" ht="13.5"/>
    <row r="11697" customFormat="1" ht="13.5"/>
    <row r="11698" customFormat="1" ht="13.5"/>
    <row r="11699" customFormat="1" ht="13.5"/>
    <row r="11700" customFormat="1" ht="13.5"/>
    <row r="11701" customFormat="1" ht="13.5"/>
    <row r="11702" customFormat="1" ht="13.5"/>
    <row r="11703" customFormat="1" ht="13.5"/>
    <row r="11704" customFormat="1" ht="13.5"/>
    <row r="11705" customFormat="1" ht="13.5"/>
    <row r="11706" customFormat="1" ht="13.5"/>
    <row r="11707" customFormat="1" ht="13.5"/>
    <row r="11708" customFormat="1" ht="13.5"/>
    <row r="11709" customFormat="1" ht="13.5"/>
    <row r="11710" customFormat="1" ht="13.5"/>
    <row r="11711" customFormat="1" ht="13.5"/>
    <row r="11712" customFormat="1" ht="13.5"/>
    <row r="11713" customFormat="1" ht="13.5"/>
    <row r="11714" customFormat="1" ht="13.5"/>
    <row r="11715" customFormat="1" ht="13.5"/>
    <row r="11716" customFormat="1" ht="13.5"/>
    <row r="11717" customFormat="1" ht="13.5"/>
    <row r="11718" customFormat="1" ht="13.5"/>
    <row r="11719" customFormat="1" ht="13.5"/>
    <row r="11720" customFormat="1" ht="13.5"/>
    <row r="11721" customFormat="1" ht="13.5"/>
    <row r="11722" customFormat="1" ht="13.5"/>
    <row r="11723" customFormat="1" ht="13.5"/>
    <row r="11724" customFormat="1" ht="13.5"/>
    <row r="11725" customFormat="1" ht="13.5"/>
    <row r="11726" customFormat="1" ht="13.5"/>
    <row r="11727" customFormat="1" ht="13.5"/>
    <row r="11728" customFormat="1" ht="13.5"/>
    <row r="11729" customFormat="1" ht="13.5"/>
    <row r="11730" customFormat="1" ht="13.5"/>
    <row r="11731" customFormat="1" ht="13.5"/>
    <row r="11732" customFormat="1" ht="13.5"/>
    <row r="11733" customFormat="1" ht="13.5"/>
    <row r="11734" customFormat="1" ht="13.5"/>
    <row r="11735" customFormat="1" ht="13.5"/>
    <row r="11736" customFormat="1" ht="13.5"/>
    <row r="11737" customFormat="1" ht="13.5"/>
    <row r="11738" customFormat="1" ht="13.5"/>
    <row r="11739" customFormat="1" ht="13.5"/>
    <row r="11740" customFormat="1" ht="13.5"/>
    <row r="11741" customFormat="1" ht="13.5"/>
    <row r="11742" customFormat="1" ht="13.5"/>
    <row r="11743" customFormat="1" ht="13.5"/>
    <row r="11744" customFormat="1" ht="13.5"/>
    <row r="11745" customFormat="1" ht="13.5"/>
    <row r="11746" customFormat="1" ht="13.5"/>
    <row r="11747" customFormat="1" ht="13.5"/>
    <row r="11748" customFormat="1" ht="13.5"/>
    <row r="11749" customFormat="1" ht="13.5"/>
    <row r="11750" customFormat="1" ht="13.5"/>
    <row r="11751" customFormat="1" ht="13.5"/>
    <row r="11752" customFormat="1" ht="13.5"/>
    <row r="11753" customFormat="1" ht="13.5"/>
    <row r="11754" customFormat="1" ht="13.5"/>
    <row r="11755" customFormat="1" ht="13.5"/>
    <row r="11756" customFormat="1" ht="13.5"/>
    <row r="11757" customFormat="1" ht="13.5"/>
    <row r="11758" customFormat="1" ht="13.5"/>
    <row r="11759" customFormat="1" ht="13.5"/>
    <row r="11760" customFormat="1" ht="13.5"/>
    <row r="11761" customFormat="1" ht="13.5"/>
    <row r="11762" customFormat="1" ht="13.5"/>
    <row r="11763" customFormat="1" ht="13.5"/>
    <row r="11764" customFormat="1" ht="13.5"/>
    <row r="11765" customFormat="1" ht="13.5"/>
    <row r="11766" customFormat="1" ht="13.5"/>
    <row r="11767" customFormat="1" ht="13.5"/>
    <row r="11768" customFormat="1" ht="13.5"/>
    <row r="11769" customFormat="1" ht="13.5"/>
    <row r="11770" customFormat="1" ht="13.5"/>
    <row r="11771" customFormat="1" ht="13.5"/>
    <row r="11772" customFormat="1" ht="13.5"/>
    <row r="11773" customFormat="1" ht="13.5"/>
    <row r="11774" customFormat="1" ht="13.5"/>
    <row r="11775" customFormat="1" ht="13.5"/>
    <row r="11776" customFormat="1" ht="13.5"/>
    <row r="11777" customFormat="1" ht="13.5"/>
    <row r="11778" customFormat="1" ht="13.5"/>
    <row r="11779" customFormat="1" ht="13.5"/>
    <row r="11780" customFormat="1" ht="13.5"/>
    <row r="11781" customFormat="1" ht="13.5"/>
    <row r="11782" customFormat="1" ht="13.5"/>
    <row r="11783" customFormat="1" ht="13.5"/>
    <row r="11784" customFormat="1" ht="13.5"/>
    <row r="11785" customFormat="1" ht="13.5"/>
    <row r="11786" customFormat="1" ht="13.5"/>
    <row r="11787" customFormat="1" ht="13.5"/>
    <row r="11788" customFormat="1" ht="13.5"/>
    <row r="11789" customFormat="1" ht="13.5"/>
    <row r="11790" customFormat="1" ht="13.5"/>
    <row r="11791" customFormat="1" ht="13.5"/>
    <row r="11792" customFormat="1" ht="13.5"/>
    <row r="11793" customFormat="1" ht="13.5"/>
    <row r="11794" customFormat="1" ht="13.5"/>
    <row r="11795" customFormat="1" ht="13.5"/>
    <row r="11796" customFormat="1" ht="13.5"/>
    <row r="11797" customFormat="1" ht="13.5"/>
    <row r="11798" customFormat="1" ht="13.5"/>
    <row r="11799" customFormat="1" ht="13.5"/>
    <row r="11800" customFormat="1" ht="13.5"/>
    <row r="11801" customFormat="1" ht="13.5"/>
    <row r="11802" customFormat="1" ht="13.5"/>
    <row r="11803" customFormat="1" ht="13.5"/>
    <row r="11804" customFormat="1" ht="13.5"/>
    <row r="11805" customFormat="1" ht="13.5"/>
    <row r="11806" customFormat="1" ht="13.5"/>
    <row r="11807" customFormat="1" ht="13.5"/>
    <row r="11808" customFormat="1" ht="13.5"/>
    <row r="11809" customFormat="1" ht="13.5"/>
    <row r="11810" customFormat="1" ht="13.5"/>
    <row r="11811" customFormat="1" ht="13.5"/>
    <row r="11812" customFormat="1" ht="13.5"/>
    <row r="11813" customFormat="1" ht="13.5"/>
    <row r="11814" customFormat="1" ht="13.5"/>
    <row r="11815" customFormat="1" ht="13.5"/>
    <row r="11816" customFormat="1" ht="13.5"/>
    <row r="11817" customFormat="1" ht="13.5"/>
    <row r="11818" customFormat="1" ht="13.5"/>
    <row r="11819" customFormat="1" ht="13.5"/>
    <row r="11820" customFormat="1" ht="13.5"/>
    <row r="11821" customFormat="1" ht="13.5"/>
    <row r="11822" customFormat="1" ht="13.5"/>
    <row r="11823" customFormat="1" ht="13.5"/>
    <row r="11824" customFormat="1" ht="13.5"/>
    <row r="11825" customFormat="1" ht="13.5"/>
    <row r="11826" customFormat="1" ht="13.5"/>
    <row r="11827" customFormat="1" ht="13.5"/>
    <row r="11828" customFormat="1" ht="13.5"/>
    <row r="11829" customFormat="1" ht="13.5"/>
    <row r="11830" customFormat="1" ht="13.5"/>
    <row r="11831" customFormat="1" ht="13.5"/>
    <row r="11832" customFormat="1" ht="13.5"/>
    <row r="11833" customFormat="1" ht="13.5"/>
    <row r="11834" customFormat="1" ht="13.5"/>
    <row r="11835" customFormat="1" ht="13.5"/>
    <row r="11836" customFormat="1" ht="13.5"/>
    <row r="11837" customFormat="1" ht="13.5"/>
    <row r="11838" customFormat="1" ht="13.5"/>
    <row r="11839" customFormat="1" ht="13.5"/>
    <row r="11840" customFormat="1" ht="13.5"/>
    <row r="11841" customFormat="1" ht="13.5"/>
    <row r="11842" customFormat="1" ht="13.5"/>
    <row r="11843" customFormat="1" ht="13.5"/>
    <row r="11844" customFormat="1" ht="13.5"/>
    <row r="11845" customFormat="1" ht="13.5"/>
    <row r="11846" customFormat="1" ht="13.5"/>
    <row r="11847" customFormat="1" ht="13.5"/>
    <row r="11848" customFormat="1" ht="13.5"/>
    <row r="11849" customFormat="1" ht="13.5"/>
    <row r="11850" customFormat="1" ht="13.5"/>
    <row r="11851" customFormat="1" ht="13.5"/>
    <row r="11852" customFormat="1" ht="13.5"/>
    <row r="11853" customFormat="1" ht="13.5"/>
    <row r="11854" customFormat="1" ht="13.5"/>
    <row r="11855" customFormat="1" ht="13.5"/>
    <row r="11856" customFormat="1" ht="13.5"/>
    <row r="11857" customFormat="1" ht="13.5"/>
    <row r="11858" customFormat="1" ht="13.5"/>
    <row r="11859" customFormat="1" ht="13.5"/>
    <row r="11860" customFormat="1" ht="13.5"/>
    <row r="11861" customFormat="1" ht="13.5"/>
    <row r="11862" customFormat="1" ht="13.5"/>
    <row r="11863" customFormat="1" ht="13.5"/>
    <row r="11864" customFormat="1" ht="13.5"/>
    <row r="11865" customFormat="1" ht="13.5"/>
    <row r="11866" customFormat="1" ht="13.5"/>
    <row r="11867" customFormat="1" ht="13.5"/>
    <row r="11868" customFormat="1" ht="13.5"/>
    <row r="11869" customFormat="1" ht="13.5"/>
    <row r="11870" customFormat="1" ht="13.5"/>
    <row r="11871" customFormat="1" ht="13.5"/>
    <row r="11872" customFormat="1" ht="13.5"/>
    <row r="11873" customFormat="1" ht="13.5"/>
    <row r="11874" customFormat="1" ht="13.5"/>
    <row r="11875" customFormat="1" ht="13.5"/>
    <row r="11876" customFormat="1" ht="13.5"/>
    <row r="11877" customFormat="1" ht="13.5"/>
    <row r="11878" customFormat="1" ht="13.5"/>
    <row r="11879" customFormat="1" ht="13.5"/>
    <row r="11880" customFormat="1" ht="13.5"/>
    <row r="11881" customFormat="1" ht="13.5"/>
    <row r="11882" customFormat="1" ht="13.5"/>
    <row r="11883" customFormat="1" ht="13.5"/>
    <row r="11884" customFormat="1" ht="13.5"/>
    <row r="11885" customFormat="1" ht="13.5"/>
    <row r="11886" customFormat="1" ht="13.5"/>
    <row r="11887" customFormat="1" ht="13.5"/>
    <row r="11888" customFormat="1" ht="13.5"/>
    <row r="11889" customFormat="1" ht="13.5"/>
    <row r="11890" customFormat="1" ht="13.5"/>
    <row r="11891" customFormat="1" ht="13.5"/>
    <row r="11892" customFormat="1" ht="13.5"/>
    <row r="11893" customFormat="1" ht="13.5"/>
    <row r="11894" customFormat="1" ht="13.5"/>
    <row r="11895" customFormat="1" ht="13.5"/>
    <row r="11896" customFormat="1" ht="13.5"/>
    <row r="11897" customFormat="1" ht="13.5"/>
    <row r="11898" customFormat="1" ht="13.5"/>
    <row r="11899" customFormat="1" ht="13.5"/>
    <row r="11900" customFormat="1" ht="13.5"/>
    <row r="11901" customFormat="1" ht="13.5"/>
    <row r="11902" customFormat="1" ht="13.5"/>
    <row r="11903" customFormat="1" ht="13.5"/>
    <row r="11904" customFormat="1" ht="13.5"/>
    <row r="11905" customFormat="1" ht="13.5"/>
    <row r="11906" customFormat="1" ht="13.5"/>
    <row r="11907" customFormat="1" ht="13.5"/>
    <row r="11908" customFormat="1" ht="13.5"/>
    <row r="11909" customFormat="1" ht="13.5"/>
    <row r="11910" customFormat="1" ht="13.5"/>
    <row r="11911" customFormat="1" ht="13.5"/>
    <row r="11912" customFormat="1" ht="13.5"/>
    <row r="11913" customFormat="1" ht="13.5"/>
    <row r="11914" customFormat="1" ht="13.5"/>
    <row r="11915" customFormat="1" ht="13.5"/>
    <row r="11916" customFormat="1" ht="13.5"/>
    <row r="11917" customFormat="1" ht="13.5"/>
    <row r="11918" customFormat="1" ht="13.5"/>
    <row r="11919" customFormat="1" ht="13.5"/>
    <row r="11920" customFormat="1" ht="13.5"/>
    <row r="11921" customFormat="1" ht="13.5"/>
    <row r="11922" customFormat="1" ht="13.5"/>
    <row r="11923" customFormat="1" ht="13.5"/>
    <row r="11924" customFormat="1" ht="13.5"/>
    <row r="11925" customFormat="1" ht="13.5"/>
    <row r="11926" customFormat="1" ht="13.5"/>
    <row r="11927" customFormat="1" ht="13.5"/>
    <row r="11928" customFormat="1" ht="13.5"/>
    <row r="11929" customFormat="1" ht="13.5"/>
    <row r="11930" customFormat="1" ht="13.5"/>
    <row r="11931" customFormat="1" ht="13.5"/>
    <row r="11932" customFormat="1" ht="13.5"/>
    <row r="11933" customFormat="1" ht="13.5"/>
    <row r="11934" customFormat="1" ht="13.5"/>
    <row r="11935" customFormat="1" ht="13.5"/>
    <row r="11936" customFormat="1" ht="13.5"/>
    <row r="11937" customFormat="1" ht="13.5"/>
    <row r="11938" customFormat="1" ht="13.5"/>
    <row r="11939" customFormat="1" ht="13.5"/>
    <row r="11940" customFormat="1" ht="13.5"/>
    <row r="11941" customFormat="1" ht="13.5"/>
    <row r="11942" customFormat="1" ht="13.5"/>
    <row r="11943" customFormat="1" ht="13.5"/>
    <row r="11944" customFormat="1" ht="13.5"/>
    <row r="11945" customFormat="1" ht="13.5"/>
    <row r="11946" customFormat="1" ht="13.5"/>
    <row r="11947" customFormat="1" ht="13.5"/>
    <row r="11948" customFormat="1" ht="13.5"/>
    <row r="11949" customFormat="1" ht="13.5"/>
    <row r="11950" customFormat="1" ht="13.5"/>
    <row r="11951" customFormat="1" ht="13.5"/>
    <row r="11952" customFormat="1" ht="13.5"/>
    <row r="11953" customFormat="1" ht="13.5"/>
    <row r="11954" customFormat="1" ht="13.5"/>
    <row r="11955" customFormat="1" ht="13.5"/>
    <row r="11956" customFormat="1" ht="13.5"/>
    <row r="11957" customFormat="1" ht="13.5"/>
    <row r="11958" customFormat="1" ht="13.5"/>
    <row r="11959" customFormat="1" ht="13.5"/>
    <row r="11960" customFormat="1" ht="13.5"/>
    <row r="11961" customFormat="1" ht="13.5"/>
    <row r="11962" customFormat="1" ht="13.5"/>
    <row r="11963" customFormat="1" ht="13.5"/>
    <row r="11964" customFormat="1" ht="13.5"/>
    <row r="11965" customFormat="1" ht="13.5"/>
    <row r="11966" customFormat="1" ht="13.5"/>
    <row r="11967" customFormat="1" ht="13.5"/>
    <row r="11968" customFormat="1" ht="13.5"/>
    <row r="11969" customFormat="1" ht="13.5"/>
    <row r="11970" customFormat="1" ht="13.5"/>
    <row r="11971" customFormat="1" ht="13.5"/>
    <row r="11972" customFormat="1" ht="13.5"/>
    <row r="11973" customFormat="1" ht="13.5"/>
    <row r="11974" customFormat="1" ht="13.5"/>
    <row r="11975" customFormat="1" ht="13.5"/>
    <row r="11976" customFormat="1" ht="13.5"/>
    <row r="11977" customFormat="1" ht="13.5"/>
    <row r="11978" customFormat="1" ht="13.5"/>
    <row r="11979" customFormat="1" ht="13.5"/>
    <row r="11980" customFormat="1" ht="13.5"/>
    <row r="11981" customFormat="1" ht="13.5"/>
    <row r="11982" customFormat="1" ht="13.5"/>
    <row r="11983" customFormat="1" ht="13.5"/>
    <row r="11984" customFormat="1" ht="13.5"/>
    <row r="11985" customFormat="1" ht="13.5"/>
    <row r="11986" customFormat="1" ht="13.5"/>
    <row r="11987" customFormat="1" ht="13.5"/>
    <row r="11988" customFormat="1" ht="13.5"/>
    <row r="11989" customFormat="1" ht="13.5"/>
    <row r="11990" customFormat="1" ht="13.5"/>
    <row r="11991" customFormat="1" ht="13.5"/>
    <row r="11992" customFormat="1" ht="13.5"/>
    <row r="11993" customFormat="1" ht="13.5"/>
    <row r="11994" customFormat="1" ht="13.5"/>
    <row r="11995" customFormat="1" ht="13.5"/>
    <row r="11996" customFormat="1" ht="13.5"/>
    <row r="11997" customFormat="1" ht="13.5"/>
    <row r="11998" customFormat="1" ht="13.5"/>
    <row r="11999" customFormat="1" ht="13.5"/>
    <row r="12000" customFormat="1" ht="13.5"/>
    <row r="12001" customFormat="1" ht="13.5"/>
    <row r="12002" customFormat="1" ht="13.5"/>
    <row r="12003" customFormat="1" ht="13.5"/>
    <row r="12004" customFormat="1" ht="13.5"/>
    <row r="12005" customFormat="1" ht="13.5"/>
    <row r="12006" customFormat="1" ht="13.5"/>
    <row r="12007" customFormat="1" ht="13.5"/>
    <row r="12008" customFormat="1" ht="13.5"/>
    <row r="12009" customFormat="1" ht="13.5"/>
    <row r="12010" customFormat="1" ht="13.5"/>
    <row r="12011" customFormat="1" ht="13.5"/>
    <row r="12012" customFormat="1" ht="13.5"/>
    <row r="12013" customFormat="1" ht="13.5"/>
    <row r="12014" customFormat="1" ht="13.5"/>
    <row r="12015" customFormat="1" ht="13.5"/>
    <row r="12016" customFormat="1" ht="13.5"/>
    <row r="12017" customFormat="1" ht="13.5"/>
    <row r="12018" customFormat="1" ht="13.5"/>
    <row r="12019" customFormat="1" ht="13.5"/>
    <row r="12020" customFormat="1" ht="13.5"/>
    <row r="12021" customFormat="1" ht="13.5"/>
    <row r="12022" customFormat="1" ht="13.5"/>
    <row r="12023" customFormat="1" ht="13.5"/>
    <row r="12024" customFormat="1" ht="13.5"/>
    <row r="12025" customFormat="1" ht="13.5"/>
    <row r="12026" customFormat="1" ht="13.5"/>
    <row r="12027" customFormat="1" ht="13.5"/>
    <row r="12028" customFormat="1" ht="13.5"/>
    <row r="12029" customFormat="1" ht="13.5"/>
    <row r="12030" customFormat="1" ht="13.5"/>
    <row r="12031" customFormat="1" ht="13.5"/>
    <row r="12032" customFormat="1" ht="13.5"/>
    <row r="12033" customFormat="1" ht="13.5"/>
    <row r="12034" customFormat="1" ht="13.5"/>
    <row r="12035" customFormat="1" ht="13.5"/>
    <row r="12036" customFormat="1" ht="13.5"/>
    <row r="12037" customFormat="1" ht="13.5"/>
    <row r="12038" customFormat="1" ht="13.5"/>
    <row r="12039" customFormat="1" ht="13.5"/>
    <row r="12040" customFormat="1" ht="13.5"/>
    <row r="12041" customFormat="1" ht="13.5"/>
    <row r="12042" customFormat="1" ht="13.5"/>
    <row r="12043" customFormat="1" ht="13.5"/>
    <row r="12044" customFormat="1" ht="13.5"/>
    <row r="12045" customFormat="1" ht="13.5"/>
    <row r="12046" customFormat="1" ht="13.5"/>
    <row r="12047" customFormat="1" ht="13.5"/>
    <row r="12048" customFormat="1" ht="13.5"/>
    <row r="12049" customFormat="1" ht="13.5"/>
    <row r="12050" customFormat="1" ht="13.5"/>
    <row r="12051" customFormat="1" ht="13.5"/>
    <row r="12052" customFormat="1" ht="13.5"/>
    <row r="12053" customFormat="1" ht="13.5"/>
    <row r="12054" customFormat="1" ht="13.5"/>
    <row r="12055" customFormat="1" ht="13.5"/>
    <row r="12056" customFormat="1" ht="13.5"/>
    <row r="12057" customFormat="1" ht="13.5"/>
    <row r="12058" customFormat="1" ht="13.5"/>
    <row r="12059" customFormat="1" ht="13.5"/>
    <row r="12060" customFormat="1" ht="13.5"/>
    <row r="12061" customFormat="1" ht="13.5"/>
    <row r="12062" customFormat="1" ht="13.5"/>
    <row r="12063" customFormat="1" ht="13.5"/>
    <row r="12064" customFormat="1" ht="13.5"/>
    <row r="12065" customFormat="1" ht="13.5"/>
    <row r="12066" customFormat="1" ht="13.5"/>
    <row r="12067" customFormat="1" ht="13.5"/>
    <row r="12068" customFormat="1" ht="13.5"/>
    <row r="12069" customFormat="1" ht="13.5"/>
    <row r="12070" customFormat="1" ht="13.5"/>
    <row r="12071" customFormat="1" ht="13.5"/>
    <row r="12072" customFormat="1" ht="13.5"/>
    <row r="12073" customFormat="1" ht="13.5"/>
    <row r="12074" customFormat="1" ht="13.5"/>
    <row r="12075" customFormat="1" ht="13.5"/>
    <row r="12076" customFormat="1" ht="13.5"/>
    <row r="12077" customFormat="1" ht="13.5"/>
    <row r="12078" customFormat="1" ht="13.5"/>
    <row r="12079" customFormat="1" ht="13.5"/>
    <row r="12080" customFormat="1" ht="13.5"/>
    <row r="12081" customFormat="1" ht="13.5"/>
    <row r="12082" customFormat="1" ht="13.5"/>
    <row r="12083" customFormat="1" ht="13.5"/>
    <row r="12084" customFormat="1" ht="13.5"/>
    <row r="12085" customFormat="1" ht="13.5"/>
    <row r="12086" customFormat="1" ht="13.5"/>
    <row r="12087" customFormat="1" ht="13.5"/>
    <row r="12088" customFormat="1" ht="13.5"/>
    <row r="12089" customFormat="1" ht="13.5"/>
    <row r="12090" customFormat="1" ht="13.5"/>
    <row r="12091" customFormat="1" ht="13.5"/>
    <row r="12092" customFormat="1" ht="13.5"/>
    <row r="12093" customFormat="1" ht="13.5"/>
    <row r="12094" customFormat="1" ht="13.5"/>
    <row r="12095" customFormat="1" ht="13.5"/>
    <row r="12096" customFormat="1" ht="13.5"/>
    <row r="12097" customFormat="1" ht="13.5"/>
    <row r="12098" customFormat="1" ht="13.5"/>
    <row r="12099" customFormat="1" ht="13.5"/>
    <row r="12100" customFormat="1" ht="13.5"/>
    <row r="12101" customFormat="1" ht="13.5"/>
    <row r="12102" customFormat="1" ht="13.5"/>
    <row r="12103" customFormat="1" ht="13.5"/>
    <row r="12104" customFormat="1" ht="13.5"/>
    <row r="12105" customFormat="1" ht="13.5"/>
    <row r="12106" customFormat="1" ht="13.5"/>
    <row r="12107" customFormat="1" ht="13.5"/>
    <row r="12108" customFormat="1" ht="13.5"/>
    <row r="12109" customFormat="1" ht="13.5"/>
    <row r="12110" customFormat="1" ht="13.5"/>
    <row r="12111" customFormat="1" ht="13.5"/>
    <row r="12112" customFormat="1" ht="13.5"/>
    <row r="12113" customFormat="1" ht="13.5"/>
    <row r="12114" customFormat="1" ht="13.5"/>
    <row r="12115" customFormat="1" ht="13.5"/>
    <row r="12116" customFormat="1" ht="13.5"/>
    <row r="12117" customFormat="1" ht="13.5"/>
    <row r="12118" customFormat="1" ht="13.5"/>
    <row r="12119" customFormat="1" ht="13.5"/>
    <row r="12120" customFormat="1" ht="13.5"/>
    <row r="12121" customFormat="1" ht="13.5"/>
    <row r="12122" customFormat="1" ht="13.5"/>
    <row r="12123" customFormat="1" ht="13.5"/>
    <row r="12124" customFormat="1" ht="13.5"/>
    <row r="12125" customFormat="1" ht="13.5"/>
    <row r="12126" customFormat="1" ht="13.5"/>
    <row r="12127" customFormat="1" ht="13.5"/>
    <row r="12128" customFormat="1" ht="13.5"/>
    <row r="12129" customFormat="1" ht="13.5"/>
    <row r="12130" customFormat="1" ht="13.5"/>
    <row r="12131" customFormat="1" ht="13.5"/>
    <row r="12132" customFormat="1" ht="13.5"/>
    <row r="12133" customFormat="1" ht="13.5"/>
    <row r="12134" customFormat="1" ht="13.5"/>
    <row r="12135" customFormat="1" ht="13.5"/>
    <row r="12136" customFormat="1" ht="13.5"/>
    <row r="12137" customFormat="1" ht="13.5"/>
    <row r="12138" customFormat="1" ht="13.5"/>
    <row r="12139" customFormat="1" ht="13.5"/>
    <row r="12140" customFormat="1" ht="13.5"/>
    <row r="12141" customFormat="1" ht="13.5"/>
    <row r="12142" customFormat="1" ht="13.5"/>
    <row r="12143" customFormat="1" ht="13.5"/>
    <row r="12144" customFormat="1" ht="13.5"/>
    <row r="12145" customFormat="1" ht="13.5"/>
    <row r="12146" customFormat="1" ht="13.5"/>
    <row r="12147" customFormat="1" ht="13.5"/>
    <row r="12148" customFormat="1" ht="13.5"/>
    <row r="12149" customFormat="1" ht="13.5"/>
    <row r="12150" customFormat="1" ht="13.5"/>
    <row r="12151" customFormat="1" ht="13.5"/>
    <row r="12152" customFormat="1" ht="13.5"/>
    <row r="12153" customFormat="1" ht="13.5"/>
    <row r="12154" customFormat="1" ht="13.5"/>
    <row r="12155" customFormat="1" ht="13.5"/>
    <row r="12156" customFormat="1" ht="13.5"/>
    <row r="12157" customFormat="1" ht="13.5"/>
    <row r="12158" customFormat="1" ht="13.5"/>
    <row r="12159" customFormat="1" ht="13.5"/>
    <row r="12160" customFormat="1" ht="13.5"/>
    <row r="12161" customFormat="1" ht="13.5"/>
    <row r="12162" customFormat="1" ht="13.5"/>
    <row r="12163" customFormat="1" ht="13.5"/>
    <row r="12164" customFormat="1" ht="13.5"/>
    <row r="12165" customFormat="1" ht="13.5"/>
    <row r="12166" customFormat="1" ht="13.5"/>
    <row r="12167" customFormat="1" ht="13.5"/>
    <row r="12168" customFormat="1" ht="13.5"/>
    <row r="12169" customFormat="1" ht="13.5"/>
    <row r="12170" customFormat="1" ht="13.5"/>
    <row r="12171" customFormat="1" ht="13.5"/>
    <row r="12172" customFormat="1" ht="13.5"/>
    <row r="12173" customFormat="1" ht="13.5"/>
    <row r="12174" customFormat="1" ht="13.5"/>
    <row r="12175" customFormat="1" ht="13.5"/>
    <row r="12176" customFormat="1" ht="13.5"/>
    <row r="12177" customFormat="1" ht="13.5"/>
    <row r="12178" customFormat="1" ht="13.5"/>
    <row r="12179" customFormat="1" ht="13.5"/>
    <row r="12180" customFormat="1" ht="13.5"/>
    <row r="12181" customFormat="1" ht="13.5"/>
    <row r="12182" customFormat="1" ht="13.5"/>
    <row r="12183" customFormat="1" ht="13.5"/>
    <row r="12184" customFormat="1" ht="13.5"/>
    <row r="12185" customFormat="1" ht="13.5"/>
    <row r="12186" customFormat="1" ht="13.5"/>
    <row r="12187" customFormat="1" ht="13.5"/>
    <row r="12188" customFormat="1" ht="13.5"/>
    <row r="12189" customFormat="1" ht="13.5"/>
    <row r="12190" customFormat="1" ht="13.5"/>
    <row r="12191" customFormat="1" ht="13.5"/>
    <row r="12192" customFormat="1" ht="13.5"/>
    <row r="12193" customFormat="1" ht="13.5"/>
    <row r="12194" customFormat="1" ht="13.5"/>
    <row r="12195" customFormat="1" ht="13.5"/>
    <row r="12196" customFormat="1" ht="13.5"/>
    <row r="12197" customFormat="1" ht="13.5"/>
    <row r="12198" customFormat="1" ht="13.5"/>
    <row r="12199" customFormat="1" ht="13.5"/>
    <row r="12200" customFormat="1" ht="13.5"/>
    <row r="12201" customFormat="1" ht="13.5"/>
    <row r="12202" customFormat="1" ht="13.5"/>
    <row r="12203" customFormat="1" ht="13.5"/>
    <row r="12204" customFormat="1" ht="13.5"/>
    <row r="12205" customFormat="1" ht="13.5"/>
    <row r="12206" customFormat="1" ht="13.5"/>
    <row r="12207" customFormat="1" ht="13.5"/>
    <row r="12208" customFormat="1" ht="13.5"/>
    <row r="12209" customFormat="1" ht="13.5"/>
    <row r="12210" customFormat="1" ht="13.5"/>
    <row r="12211" customFormat="1" ht="13.5"/>
    <row r="12212" customFormat="1" ht="13.5"/>
    <row r="12213" customFormat="1" ht="13.5"/>
    <row r="12214" customFormat="1" ht="13.5"/>
    <row r="12215" customFormat="1" ht="13.5"/>
    <row r="12216" customFormat="1" ht="13.5"/>
    <row r="12217" customFormat="1" ht="13.5"/>
    <row r="12218" customFormat="1" ht="13.5"/>
    <row r="12219" customFormat="1" ht="13.5"/>
    <row r="12220" customFormat="1" ht="13.5"/>
    <row r="12221" customFormat="1" ht="13.5"/>
    <row r="12222" customFormat="1" ht="13.5"/>
    <row r="12223" customFormat="1" ht="13.5"/>
    <row r="12224" customFormat="1" ht="13.5"/>
    <row r="12225" customFormat="1" ht="13.5"/>
    <row r="12226" customFormat="1" ht="13.5"/>
    <row r="12227" customFormat="1" ht="13.5"/>
    <row r="12228" customFormat="1" ht="13.5"/>
    <row r="12229" customFormat="1" ht="13.5"/>
    <row r="12230" customFormat="1" ht="13.5"/>
    <row r="12231" customFormat="1" ht="13.5"/>
    <row r="12232" customFormat="1" ht="13.5"/>
    <row r="12233" customFormat="1" ht="13.5"/>
    <row r="12234" customFormat="1" ht="13.5"/>
    <row r="12235" customFormat="1" ht="13.5"/>
    <row r="12236" customFormat="1" ht="13.5"/>
    <row r="12237" customFormat="1" ht="13.5"/>
    <row r="12238" customFormat="1" ht="13.5"/>
    <row r="12239" customFormat="1" ht="13.5"/>
    <row r="12240" customFormat="1" ht="13.5"/>
    <row r="12241" customFormat="1" ht="13.5"/>
    <row r="12242" customFormat="1" ht="13.5"/>
    <row r="12243" customFormat="1" ht="13.5"/>
    <row r="12244" customFormat="1" ht="13.5"/>
    <row r="12245" customFormat="1" ht="13.5"/>
    <row r="12246" customFormat="1" ht="13.5"/>
    <row r="12247" customFormat="1" ht="13.5"/>
    <row r="12248" customFormat="1" ht="13.5"/>
    <row r="12249" customFormat="1" ht="13.5"/>
    <row r="12250" customFormat="1" ht="13.5"/>
    <row r="12251" customFormat="1" ht="13.5"/>
    <row r="12252" customFormat="1" ht="13.5"/>
    <row r="12253" customFormat="1" ht="13.5"/>
    <row r="12254" customFormat="1" ht="13.5"/>
    <row r="12255" customFormat="1" ht="13.5"/>
    <row r="12256" customFormat="1" ht="13.5"/>
    <row r="12257" customFormat="1" ht="13.5"/>
    <row r="12258" customFormat="1" ht="13.5"/>
    <row r="12259" customFormat="1" ht="13.5"/>
    <row r="12260" customFormat="1" ht="13.5"/>
    <row r="12261" customFormat="1" ht="13.5"/>
    <row r="12262" customFormat="1" ht="13.5"/>
    <row r="12263" customFormat="1" ht="13.5"/>
    <row r="12264" customFormat="1" ht="13.5"/>
    <row r="12265" customFormat="1" ht="13.5"/>
    <row r="12266" customFormat="1" ht="13.5"/>
    <row r="12267" customFormat="1" ht="13.5"/>
    <row r="12268" customFormat="1" ht="13.5"/>
    <row r="12269" customFormat="1" ht="13.5"/>
    <row r="12270" customFormat="1" ht="13.5"/>
    <row r="12271" customFormat="1" ht="13.5"/>
    <row r="12272" customFormat="1" ht="13.5"/>
    <row r="12273" customFormat="1" ht="13.5"/>
    <row r="12274" customFormat="1" ht="13.5"/>
    <row r="12275" customFormat="1" ht="13.5"/>
    <row r="12276" customFormat="1" ht="13.5"/>
    <row r="12277" customFormat="1" ht="13.5"/>
    <row r="12278" customFormat="1" ht="13.5"/>
    <row r="12279" customFormat="1" ht="13.5"/>
    <row r="12280" customFormat="1" ht="13.5"/>
    <row r="12281" customFormat="1" ht="13.5"/>
    <row r="12282" customFormat="1" ht="13.5"/>
    <row r="12283" customFormat="1" ht="13.5"/>
    <row r="12284" customFormat="1" ht="13.5"/>
    <row r="12285" customFormat="1" ht="13.5"/>
    <row r="12286" customFormat="1" ht="13.5"/>
    <row r="12287" customFormat="1" ht="13.5"/>
    <row r="12288" customFormat="1" ht="13.5"/>
    <row r="12289" customFormat="1" ht="13.5"/>
    <row r="12290" customFormat="1" ht="13.5"/>
    <row r="12291" customFormat="1" ht="13.5"/>
    <row r="12292" customFormat="1" ht="13.5"/>
    <row r="12293" customFormat="1" ht="13.5"/>
    <row r="12294" customFormat="1" ht="13.5"/>
    <row r="12295" customFormat="1" ht="13.5"/>
    <row r="12296" customFormat="1" ht="13.5"/>
    <row r="12297" customFormat="1" ht="13.5"/>
    <row r="12298" customFormat="1" ht="13.5"/>
    <row r="12299" customFormat="1" ht="13.5"/>
    <row r="12300" customFormat="1" ht="13.5"/>
    <row r="12301" customFormat="1" ht="13.5"/>
    <row r="12302" customFormat="1" ht="13.5"/>
    <row r="12303" customFormat="1" ht="13.5"/>
    <row r="12304" customFormat="1" ht="13.5"/>
    <row r="12305" customFormat="1" ht="13.5"/>
    <row r="12306" customFormat="1" ht="13.5"/>
    <row r="12307" customFormat="1" ht="13.5"/>
    <row r="12308" customFormat="1" ht="13.5"/>
    <row r="12309" customFormat="1" ht="13.5"/>
    <row r="12310" customFormat="1" ht="13.5"/>
    <row r="12311" customFormat="1" ht="13.5"/>
    <row r="12312" customFormat="1" ht="13.5"/>
    <row r="12313" customFormat="1" ht="13.5"/>
    <row r="12314" customFormat="1" ht="13.5"/>
    <row r="12315" customFormat="1" ht="13.5"/>
    <row r="12316" customFormat="1" ht="13.5"/>
    <row r="12317" customFormat="1" ht="13.5"/>
    <row r="12318" customFormat="1" ht="13.5"/>
    <row r="12319" customFormat="1" ht="13.5"/>
    <row r="12320" customFormat="1" ht="13.5"/>
    <row r="12321" customFormat="1" ht="13.5"/>
    <row r="12322" customFormat="1" ht="13.5"/>
    <row r="12323" customFormat="1" ht="13.5"/>
    <row r="12324" customFormat="1" ht="13.5"/>
    <row r="12325" customFormat="1" ht="13.5"/>
    <row r="12326" customFormat="1" ht="13.5"/>
    <row r="12327" customFormat="1" ht="13.5"/>
    <row r="12328" customFormat="1" ht="13.5"/>
    <row r="12329" customFormat="1" ht="13.5"/>
    <row r="12330" customFormat="1" ht="13.5"/>
    <row r="12331" customFormat="1" ht="13.5"/>
    <row r="12332" customFormat="1" ht="13.5"/>
    <row r="12333" customFormat="1" ht="13.5"/>
    <row r="12334" customFormat="1" ht="13.5"/>
    <row r="12335" customFormat="1" ht="13.5"/>
    <row r="12336" customFormat="1" ht="13.5"/>
    <row r="12337" customFormat="1" ht="13.5"/>
    <row r="12338" customFormat="1" ht="13.5"/>
    <row r="12339" customFormat="1" ht="13.5"/>
    <row r="12340" customFormat="1" ht="13.5"/>
    <row r="12341" customFormat="1" ht="13.5"/>
    <row r="12342" customFormat="1" ht="13.5"/>
    <row r="12343" customFormat="1" ht="13.5"/>
    <row r="12344" customFormat="1" ht="13.5"/>
    <row r="12345" customFormat="1" ht="13.5"/>
    <row r="12346" customFormat="1" ht="13.5"/>
    <row r="12347" customFormat="1" ht="13.5"/>
    <row r="12348" customFormat="1" ht="13.5"/>
    <row r="12349" customFormat="1" ht="13.5"/>
    <row r="12350" customFormat="1" ht="13.5"/>
    <row r="12351" customFormat="1" ht="13.5"/>
    <row r="12352" customFormat="1" ht="13.5"/>
    <row r="12353" customFormat="1" ht="13.5"/>
    <row r="12354" customFormat="1" ht="13.5"/>
    <row r="12355" customFormat="1" ht="13.5"/>
    <row r="12356" customFormat="1" ht="13.5"/>
    <row r="12357" customFormat="1" ht="13.5"/>
    <row r="12358" customFormat="1" ht="13.5"/>
    <row r="12359" customFormat="1" ht="13.5"/>
    <row r="12360" customFormat="1" ht="13.5"/>
    <row r="12361" customFormat="1" ht="13.5"/>
    <row r="12362" customFormat="1" ht="13.5"/>
    <row r="12363" customFormat="1" ht="13.5"/>
    <row r="12364" customFormat="1" ht="13.5"/>
    <row r="12365" customFormat="1" ht="13.5"/>
    <row r="12366" customFormat="1" ht="13.5"/>
    <row r="12367" customFormat="1" ht="13.5"/>
    <row r="12368" customFormat="1" ht="13.5"/>
    <row r="12369" customFormat="1" ht="13.5"/>
    <row r="12370" customFormat="1" ht="13.5"/>
    <row r="12371" customFormat="1" ht="13.5"/>
    <row r="12372" customFormat="1" ht="13.5"/>
    <row r="12373" customFormat="1" ht="13.5"/>
    <row r="12374" customFormat="1" ht="13.5"/>
    <row r="12375" customFormat="1" ht="13.5"/>
    <row r="12376" customFormat="1" ht="13.5"/>
    <row r="12377" customFormat="1" ht="13.5"/>
    <row r="12378" customFormat="1" ht="13.5"/>
    <row r="12379" customFormat="1" ht="13.5"/>
    <row r="12380" customFormat="1" ht="13.5"/>
    <row r="12381" customFormat="1" ht="13.5"/>
    <row r="12382" customFormat="1" ht="13.5"/>
    <row r="12383" customFormat="1" ht="13.5"/>
    <row r="12384" customFormat="1" ht="13.5"/>
    <row r="12385" customFormat="1" ht="13.5"/>
    <row r="12386" customFormat="1" ht="13.5"/>
    <row r="12387" customFormat="1" ht="13.5"/>
    <row r="12388" customFormat="1" ht="13.5"/>
    <row r="12389" customFormat="1" ht="13.5"/>
    <row r="12390" customFormat="1" ht="13.5"/>
    <row r="12391" customFormat="1" ht="13.5"/>
    <row r="12392" customFormat="1" ht="13.5"/>
    <row r="12393" customFormat="1" ht="13.5"/>
    <row r="12394" customFormat="1" ht="13.5"/>
    <row r="12395" customFormat="1" ht="13.5"/>
    <row r="12396" customFormat="1" ht="13.5"/>
    <row r="12397" customFormat="1" ht="13.5"/>
    <row r="12398" customFormat="1" ht="13.5"/>
    <row r="12399" customFormat="1" ht="13.5"/>
    <row r="12400" customFormat="1" ht="13.5"/>
    <row r="12401" customFormat="1" ht="13.5"/>
    <row r="12402" customFormat="1" ht="13.5"/>
    <row r="12403" customFormat="1" ht="13.5"/>
    <row r="12404" customFormat="1" ht="13.5"/>
    <row r="12405" customFormat="1" ht="13.5"/>
    <row r="12406" customFormat="1" ht="13.5"/>
    <row r="12407" customFormat="1" ht="13.5"/>
    <row r="12408" customFormat="1" ht="13.5"/>
    <row r="12409" customFormat="1" ht="13.5"/>
    <row r="12410" customFormat="1" ht="13.5"/>
    <row r="12411" customFormat="1" ht="13.5"/>
    <row r="12412" customFormat="1" ht="13.5"/>
    <row r="12413" customFormat="1" ht="13.5"/>
    <row r="12414" customFormat="1" ht="13.5"/>
    <row r="12415" customFormat="1" ht="13.5"/>
    <row r="12416" customFormat="1" ht="13.5"/>
    <row r="12417" customFormat="1" ht="13.5"/>
    <row r="12418" customFormat="1" ht="13.5"/>
    <row r="12419" customFormat="1" ht="13.5"/>
    <row r="12420" customFormat="1" ht="13.5"/>
    <row r="12421" customFormat="1" ht="13.5"/>
    <row r="12422" customFormat="1" ht="13.5"/>
    <row r="12423" customFormat="1" ht="13.5"/>
    <row r="12424" customFormat="1" ht="13.5"/>
    <row r="12425" customFormat="1" ht="13.5"/>
    <row r="12426" customFormat="1" ht="13.5"/>
    <row r="12427" customFormat="1" ht="13.5"/>
    <row r="12428" customFormat="1" ht="13.5"/>
    <row r="12429" customFormat="1" ht="13.5"/>
    <row r="12430" customFormat="1" ht="13.5"/>
    <row r="12431" customFormat="1" ht="13.5"/>
    <row r="12432" customFormat="1" ht="13.5"/>
    <row r="12433" customFormat="1" ht="13.5"/>
    <row r="12434" customFormat="1" ht="13.5"/>
    <row r="12435" customFormat="1" ht="13.5"/>
    <row r="12436" customFormat="1" ht="13.5"/>
    <row r="12437" customFormat="1" ht="13.5"/>
    <row r="12438" customFormat="1" ht="13.5"/>
    <row r="12439" customFormat="1" ht="13.5"/>
    <row r="12440" customFormat="1" ht="13.5"/>
    <row r="12441" customFormat="1" ht="13.5"/>
    <row r="12442" customFormat="1" ht="13.5"/>
    <row r="12443" customFormat="1" ht="13.5"/>
    <row r="12444" customFormat="1" ht="13.5"/>
    <row r="12445" customFormat="1" ht="13.5"/>
    <row r="12446" customFormat="1" ht="13.5"/>
    <row r="12447" customFormat="1" ht="13.5"/>
    <row r="12448" customFormat="1" ht="13.5"/>
    <row r="12449" customFormat="1" ht="13.5"/>
    <row r="12450" customFormat="1" ht="13.5"/>
    <row r="12451" customFormat="1" ht="13.5"/>
    <row r="12452" customFormat="1" ht="13.5"/>
    <row r="12453" customFormat="1" ht="13.5"/>
    <row r="12454" customFormat="1" ht="13.5"/>
    <row r="12455" customFormat="1" ht="13.5"/>
    <row r="12456" customFormat="1" ht="13.5"/>
    <row r="12457" customFormat="1" ht="13.5"/>
    <row r="12458" customFormat="1" ht="13.5"/>
    <row r="12459" customFormat="1" ht="13.5"/>
    <row r="12460" customFormat="1" ht="13.5"/>
    <row r="12461" customFormat="1" ht="13.5"/>
    <row r="12462" customFormat="1" ht="13.5"/>
    <row r="12463" customFormat="1" ht="13.5"/>
    <row r="12464" customFormat="1" ht="13.5"/>
    <row r="12465" customFormat="1" ht="13.5"/>
    <row r="12466" customFormat="1" ht="13.5"/>
    <row r="12467" customFormat="1" ht="13.5"/>
    <row r="12468" customFormat="1" ht="13.5"/>
    <row r="12469" customFormat="1" ht="13.5"/>
    <row r="12470" customFormat="1" ht="13.5"/>
    <row r="12471" customFormat="1" ht="13.5"/>
    <row r="12472" customFormat="1" ht="13.5"/>
    <row r="12473" customFormat="1" ht="13.5"/>
    <row r="12474" customFormat="1" ht="13.5"/>
    <row r="12475" customFormat="1" ht="13.5"/>
    <row r="12476" customFormat="1" ht="13.5"/>
    <row r="12477" customFormat="1" ht="13.5"/>
    <row r="12478" customFormat="1" ht="13.5"/>
    <row r="12479" customFormat="1" ht="13.5"/>
    <row r="12480" customFormat="1" ht="13.5"/>
    <row r="12481" customFormat="1" ht="13.5"/>
    <row r="12482" customFormat="1" ht="13.5"/>
    <row r="12483" customFormat="1" ht="13.5"/>
    <row r="12484" customFormat="1" ht="13.5"/>
    <row r="12485" customFormat="1" ht="13.5"/>
    <row r="12486" customFormat="1" ht="13.5"/>
    <row r="12487" customFormat="1" ht="13.5"/>
    <row r="12488" customFormat="1" ht="13.5"/>
    <row r="12489" customFormat="1" ht="13.5"/>
    <row r="12490" customFormat="1" ht="13.5"/>
    <row r="12491" customFormat="1" ht="13.5"/>
    <row r="12492" customFormat="1" ht="13.5"/>
    <row r="12493" customFormat="1" ht="13.5"/>
    <row r="12494" customFormat="1" ht="13.5"/>
    <row r="12495" customFormat="1" ht="13.5"/>
    <row r="12496" customFormat="1" ht="13.5"/>
    <row r="12497" customFormat="1" ht="13.5"/>
    <row r="12498" customFormat="1" ht="13.5"/>
    <row r="12499" customFormat="1" ht="13.5"/>
    <row r="12500" customFormat="1" ht="13.5"/>
    <row r="12501" customFormat="1" ht="13.5"/>
    <row r="12502" customFormat="1" ht="13.5"/>
    <row r="12503" customFormat="1" ht="13.5"/>
    <row r="12504" customFormat="1" ht="13.5"/>
    <row r="12505" customFormat="1" ht="13.5"/>
    <row r="12506" customFormat="1" ht="13.5"/>
    <row r="12507" customFormat="1" ht="13.5"/>
    <row r="12508" customFormat="1" ht="13.5"/>
    <row r="12509" customFormat="1" ht="13.5"/>
    <row r="12510" customFormat="1" ht="13.5"/>
    <row r="12511" customFormat="1" ht="13.5"/>
    <row r="12512" customFormat="1" ht="13.5"/>
    <row r="12513" customFormat="1" ht="13.5"/>
    <row r="12514" customFormat="1" ht="13.5"/>
    <row r="12515" customFormat="1" ht="13.5"/>
    <row r="12516" customFormat="1" ht="13.5"/>
    <row r="12517" customFormat="1" ht="13.5"/>
    <row r="12518" customFormat="1" ht="13.5"/>
    <row r="12519" customFormat="1" ht="13.5"/>
    <row r="12520" customFormat="1" ht="13.5"/>
    <row r="12521" customFormat="1" ht="13.5"/>
    <row r="12522" customFormat="1" ht="13.5"/>
    <row r="12523" customFormat="1" ht="13.5"/>
    <row r="12524" customFormat="1" ht="13.5"/>
    <row r="12525" customFormat="1" ht="13.5"/>
    <row r="12526" customFormat="1" ht="13.5"/>
    <row r="12527" customFormat="1" ht="13.5"/>
    <row r="12528" customFormat="1" ht="13.5"/>
    <row r="12529" customFormat="1" ht="13.5"/>
    <row r="12530" customFormat="1" ht="13.5"/>
    <row r="12531" customFormat="1" ht="13.5"/>
    <row r="12532" customFormat="1" ht="13.5"/>
    <row r="12533" customFormat="1" ht="13.5"/>
    <row r="12534" customFormat="1" ht="13.5"/>
    <row r="12535" customFormat="1" ht="13.5"/>
    <row r="12536" customFormat="1" ht="13.5"/>
    <row r="12537" customFormat="1" ht="13.5"/>
    <row r="12538" customFormat="1" ht="13.5"/>
    <row r="12539" customFormat="1" ht="13.5"/>
    <row r="12540" customFormat="1" ht="13.5"/>
    <row r="12541" customFormat="1" ht="13.5"/>
    <row r="12542" customFormat="1" ht="13.5"/>
    <row r="12543" customFormat="1" ht="13.5"/>
    <row r="12544" customFormat="1" ht="13.5"/>
    <row r="12545" customFormat="1" ht="13.5"/>
    <row r="12546" customFormat="1" ht="13.5"/>
    <row r="12547" customFormat="1" ht="13.5"/>
    <row r="12548" customFormat="1" ht="13.5"/>
    <row r="12549" customFormat="1" ht="13.5"/>
    <row r="12550" customFormat="1" ht="13.5"/>
    <row r="12551" customFormat="1" ht="13.5"/>
    <row r="12552" customFormat="1" ht="13.5"/>
    <row r="12553" customFormat="1" ht="13.5"/>
    <row r="12554" customFormat="1" ht="13.5"/>
    <row r="12555" customFormat="1" ht="13.5"/>
    <row r="12556" customFormat="1" ht="13.5"/>
    <row r="12557" customFormat="1" ht="13.5"/>
    <row r="12558" customFormat="1" ht="13.5"/>
    <row r="12559" customFormat="1" ht="13.5"/>
    <row r="12560" customFormat="1" ht="13.5"/>
    <row r="12561" customFormat="1" ht="13.5"/>
    <row r="12562" customFormat="1" ht="13.5"/>
    <row r="12563" customFormat="1" ht="13.5"/>
    <row r="12564" customFormat="1" ht="13.5"/>
    <row r="12565" customFormat="1" ht="13.5"/>
    <row r="12566" customFormat="1" ht="13.5"/>
    <row r="12567" customFormat="1" ht="13.5"/>
    <row r="12568" customFormat="1" ht="13.5"/>
    <row r="12569" customFormat="1" ht="13.5"/>
    <row r="12570" customFormat="1" ht="13.5"/>
    <row r="12571" customFormat="1" ht="13.5"/>
    <row r="12572" customFormat="1" ht="13.5"/>
    <row r="12573" customFormat="1" ht="13.5"/>
    <row r="12574" customFormat="1" ht="13.5"/>
    <row r="12575" customFormat="1" ht="13.5"/>
    <row r="12576" customFormat="1" ht="13.5"/>
    <row r="12577" customFormat="1" ht="13.5"/>
    <row r="12578" customFormat="1" ht="13.5"/>
    <row r="12579" customFormat="1" ht="13.5"/>
    <row r="12580" customFormat="1" ht="13.5"/>
    <row r="12581" customFormat="1" ht="13.5"/>
    <row r="12582" customFormat="1" ht="13.5"/>
    <row r="12583" customFormat="1" ht="13.5"/>
    <row r="12584" customFormat="1" ht="13.5"/>
    <row r="12585" customFormat="1" ht="13.5"/>
    <row r="12586" customFormat="1" ht="13.5"/>
    <row r="12587" customFormat="1" ht="13.5"/>
    <row r="12588" customFormat="1" ht="13.5"/>
    <row r="12589" customFormat="1" ht="13.5"/>
    <row r="12590" customFormat="1" ht="13.5"/>
    <row r="12591" customFormat="1" ht="13.5"/>
    <row r="12592" customFormat="1" ht="13.5"/>
    <row r="12593" customFormat="1" ht="13.5"/>
    <row r="12594" customFormat="1" ht="13.5"/>
    <row r="12595" customFormat="1" ht="13.5"/>
    <row r="12596" customFormat="1" ht="13.5"/>
    <row r="12597" customFormat="1" ht="13.5"/>
    <row r="12598" customFormat="1" ht="13.5"/>
    <row r="12599" customFormat="1" ht="13.5"/>
    <row r="12600" customFormat="1" ht="13.5"/>
    <row r="12601" customFormat="1" ht="13.5"/>
    <row r="12602" customFormat="1" ht="13.5"/>
    <row r="12603" customFormat="1" ht="13.5"/>
    <row r="12604" customFormat="1" ht="13.5"/>
    <row r="12605" customFormat="1" ht="13.5"/>
    <row r="12606" customFormat="1" ht="13.5"/>
    <row r="12607" customFormat="1" ht="13.5"/>
    <row r="12608" customFormat="1" ht="13.5"/>
    <row r="12609" customFormat="1" ht="13.5"/>
    <row r="12610" customFormat="1" ht="13.5"/>
    <row r="12611" customFormat="1" ht="13.5"/>
    <row r="12612" customFormat="1" ht="13.5"/>
    <row r="12613" customFormat="1" ht="13.5"/>
    <row r="12614" customFormat="1" ht="13.5"/>
    <row r="12615" customFormat="1" ht="13.5"/>
    <row r="12616" customFormat="1" ht="13.5"/>
    <row r="12617" customFormat="1" ht="13.5"/>
    <row r="12618" customFormat="1" ht="13.5"/>
    <row r="12619" customFormat="1" ht="13.5"/>
    <row r="12620" customFormat="1" ht="13.5"/>
    <row r="12621" customFormat="1" ht="13.5"/>
    <row r="12622" customFormat="1" ht="13.5"/>
    <row r="12623" customFormat="1" ht="13.5"/>
    <row r="12624" customFormat="1" ht="13.5"/>
    <row r="12625" customFormat="1" ht="13.5"/>
    <row r="12626" customFormat="1" ht="13.5"/>
    <row r="12627" customFormat="1" ht="13.5"/>
    <row r="12628" customFormat="1" ht="13.5"/>
    <row r="12629" customFormat="1" ht="13.5"/>
    <row r="12630" customFormat="1" ht="13.5"/>
    <row r="12631" customFormat="1" ht="13.5"/>
    <row r="12632" customFormat="1" ht="13.5"/>
    <row r="12633" customFormat="1" ht="13.5"/>
    <row r="12634" customFormat="1" ht="13.5"/>
    <row r="12635" customFormat="1" ht="13.5"/>
    <row r="12636" customFormat="1" ht="13.5"/>
    <row r="12637" customFormat="1" ht="13.5"/>
    <row r="12638" customFormat="1" ht="13.5"/>
    <row r="12639" customFormat="1" ht="13.5"/>
    <row r="12640" customFormat="1" ht="13.5"/>
    <row r="12641" customFormat="1" ht="13.5"/>
    <row r="12642" customFormat="1" ht="13.5"/>
    <row r="12643" customFormat="1" ht="13.5"/>
    <row r="12644" customFormat="1" ht="13.5"/>
    <row r="12645" customFormat="1" ht="13.5"/>
    <row r="12646" customFormat="1" ht="13.5"/>
    <row r="12647" customFormat="1" ht="13.5"/>
    <row r="12648" customFormat="1" ht="13.5"/>
    <row r="12649" customFormat="1" ht="13.5"/>
    <row r="12650" customFormat="1" ht="13.5"/>
    <row r="12651" customFormat="1" ht="13.5"/>
    <row r="12652" customFormat="1" ht="13.5"/>
    <row r="12653" customFormat="1" ht="13.5"/>
    <row r="12654" customFormat="1" ht="13.5"/>
    <row r="12655" customFormat="1" ht="13.5"/>
    <row r="12656" customFormat="1" ht="13.5"/>
    <row r="12657" customFormat="1" ht="13.5"/>
    <row r="12658" customFormat="1" ht="13.5"/>
    <row r="12659" customFormat="1" ht="13.5"/>
    <row r="12660" customFormat="1" ht="13.5"/>
    <row r="12661" customFormat="1" ht="13.5"/>
    <row r="12662" customFormat="1" ht="13.5"/>
    <row r="12663" customFormat="1" ht="13.5"/>
    <row r="12664" customFormat="1" ht="13.5"/>
    <row r="12665" customFormat="1" ht="13.5"/>
    <row r="12666" customFormat="1" ht="13.5"/>
    <row r="12667" customFormat="1" ht="13.5"/>
    <row r="12668" customFormat="1" ht="13.5"/>
    <row r="12669" customFormat="1" ht="13.5"/>
    <row r="12670" customFormat="1" ht="13.5"/>
    <row r="12671" customFormat="1" ht="13.5"/>
    <row r="12672" customFormat="1" ht="13.5"/>
    <row r="12673" customFormat="1" ht="13.5"/>
    <row r="12674" customFormat="1" ht="13.5"/>
    <row r="12675" customFormat="1" ht="13.5"/>
    <row r="12676" customFormat="1" ht="13.5"/>
    <row r="12677" customFormat="1" ht="13.5"/>
    <row r="12678" customFormat="1" ht="13.5"/>
    <row r="12679" customFormat="1" ht="13.5"/>
    <row r="12680" customFormat="1" ht="13.5"/>
    <row r="12681" customFormat="1" ht="13.5"/>
    <row r="12682" customFormat="1" ht="13.5"/>
    <row r="12683" customFormat="1" ht="13.5"/>
    <row r="12684" customFormat="1" ht="13.5"/>
    <row r="12685" customFormat="1" ht="13.5"/>
    <row r="12686" customFormat="1" ht="13.5"/>
    <row r="12687" customFormat="1" ht="13.5"/>
    <row r="12688" customFormat="1" ht="13.5"/>
    <row r="12689" customFormat="1" ht="13.5"/>
    <row r="12690" customFormat="1" ht="13.5"/>
    <row r="12691" customFormat="1" ht="13.5"/>
    <row r="12692" customFormat="1" ht="13.5"/>
    <row r="12693" customFormat="1" ht="13.5"/>
    <row r="12694" customFormat="1" ht="13.5"/>
    <row r="12695" customFormat="1" ht="13.5"/>
    <row r="12696" customFormat="1" ht="13.5"/>
    <row r="12697" customFormat="1" ht="13.5"/>
    <row r="12698" customFormat="1" ht="13.5"/>
    <row r="12699" customFormat="1" ht="13.5"/>
    <row r="12700" customFormat="1" ht="13.5"/>
    <row r="12701" customFormat="1" ht="13.5"/>
    <row r="12702" customFormat="1" ht="13.5"/>
    <row r="12703" customFormat="1" ht="13.5"/>
    <row r="12704" customFormat="1" ht="13.5"/>
    <row r="12705" customFormat="1" ht="13.5"/>
    <row r="12706" customFormat="1" ht="13.5"/>
    <row r="12707" customFormat="1" ht="13.5"/>
    <row r="12708" customFormat="1" ht="13.5"/>
    <row r="12709" customFormat="1" ht="13.5"/>
    <row r="12710" customFormat="1" ht="13.5"/>
    <row r="12711" customFormat="1" ht="13.5"/>
    <row r="12712" customFormat="1" ht="13.5"/>
    <row r="12713" customFormat="1" ht="13.5"/>
    <row r="12714" customFormat="1" ht="13.5"/>
    <row r="12715" customFormat="1" ht="13.5"/>
    <row r="12716" customFormat="1" ht="13.5"/>
    <row r="12717" customFormat="1" ht="13.5"/>
    <row r="12718" customFormat="1" ht="13.5"/>
    <row r="12719" customFormat="1" ht="13.5"/>
    <row r="12720" customFormat="1" ht="13.5"/>
    <row r="12721" customFormat="1" ht="13.5"/>
    <row r="12722" customFormat="1" ht="13.5"/>
    <row r="12723" customFormat="1" ht="13.5"/>
    <row r="12724" customFormat="1" ht="13.5"/>
    <row r="12725" customFormat="1" ht="13.5"/>
    <row r="12726" customFormat="1" ht="13.5"/>
    <row r="12727" customFormat="1" ht="13.5"/>
    <row r="12728" customFormat="1" ht="13.5"/>
    <row r="12729" customFormat="1" ht="13.5"/>
    <row r="12730" customFormat="1" ht="13.5"/>
    <row r="12731" customFormat="1" ht="13.5"/>
    <row r="12732" customFormat="1" ht="13.5"/>
    <row r="12733" customFormat="1" ht="13.5"/>
    <row r="12734" customFormat="1" ht="13.5"/>
    <row r="12735" customFormat="1" ht="13.5"/>
    <row r="12736" customFormat="1" ht="13.5"/>
    <row r="12737" customFormat="1" ht="13.5"/>
    <row r="12738" customFormat="1" ht="13.5"/>
    <row r="12739" customFormat="1" ht="13.5"/>
    <row r="12740" customFormat="1" ht="13.5"/>
    <row r="12741" customFormat="1" ht="13.5"/>
    <row r="12742" customFormat="1" ht="13.5"/>
    <row r="12743" customFormat="1" ht="13.5"/>
    <row r="12744" customFormat="1" ht="13.5"/>
    <row r="12745" customFormat="1" ht="13.5"/>
    <row r="12746" customFormat="1" ht="13.5"/>
    <row r="12747" customFormat="1" ht="13.5"/>
    <row r="12748" customFormat="1" ht="13.5"/>
    <row r="12749" customFormat="1" ht="13.5"/>
    <row r="12750" customFormat="1" ht="13.5"/>
    <row r="12751" customFormat="1" ht="13.5"/>
    <row r="12752" customFormat="1" ht="13.5"/>
    <row r="12753" customFormat="1" ht="13.5"/>
    <row r="12754" customFormat="1" ht="13.5"/>
    <row r="12755" customFormat="1" ht="13.5"/>
    <row r="12756" customFormat="1" ht="13.5"/>
    <row r="12757" customFormat="1" ht="13.5"/>
    <row r="12758" customFormat="1" ht="13.5"/>
    <row r="12759" customFormat="1" ht="13.5"/>
    <row r="12760" customFormat="1" ht="13.5"/>
    <row r="12761" customFormat="1" ht="13.5"/>
    <row r="12762" customFormat="1" ht="13.5"/>
    <row r="12763" customFormat="1" ht="13.5"/>
    <row r="12764" customFormat="1" ht="13.5"/>
    <row r="12765" customFormat="1" ht="13.5"/>
    <row r="12766" customFormat="1" ht="13.5"/>
    <row r="12767" customFormat="1" ht="13.5"/>
    <row r="12768" customFormat="1" ht="13.5"/>
    <row r="12769" customFormat="1" ht="13.5"/>
    <row r="12770" customFormat="1" ht="13.5"/>
    <row r="12771" customFormat="1" ht="13.5"/>
    <row r="12772" customFormat="1" ht="13.5"/>
    <row r="12773" customFormat="1" ht="13.5"/>
    <row r="12774" customFormat="1" ht="13.5"/>
    <row r="12775" customFormat="1" ht="13.5"/>
    <row r="12776" customFormat="1" ht="13.5"/>
    <row r="12777" customFormat="1" ht="13.5"/>
    <row r="12778" customFormat="1" ht="13.5"/>
    <row r="12779" customFormat="1" ht="13.5"/>
    <row r="12780" customFormat="1" ht="13.5"/>
    <row r="12781" customFormat="1" ht="13.5"/>
    <row r="12782" customFormat="1" ht="13.5"/>
    <row r="12783" customFormat="1" ht="13.5"/>
    <row r="12784" customFormat="1" ht="13.5"/>
    <row r="12785" customFormat="1" ht="13.5"/>
    <row r="12786" customFormat="1" ht="13.5"/>
    <row r="12787" customFormat="1" ht="13.5"/>
    <row r="12788" customFormat="1" ht="13.5"/>
    <row r="12789" customFormat="1" ht="13.5"/>
    <row r="12790" customFormat="1" ht="13.5"/>
    <row r="12791" customFormat="1" ht="13.5"/>
    <row r="12792" customFormat="1" ht="13.5"/>
    <row r="12793" customFormat="1" ht="13.5"/>
    <row r="12794" customFormat="1" ht="13.5"/>
    <row r="12795" customFormat="1" ht="13.5"/>
    <row r="12796" customFormat="1" ht="13.5"/>
    <row r="12797" customFormat="1" ht="13.5"/>
    <row r="12798" customFormat="1" ht="13.5"/>
    <row r="12799" customFormat="1" ht="13.5"/>
    <row r="12800" customFormat="1" ht="13.5"/>
    <row r="12801" customFormat="1" ht="13.5"/>
    <row r="12802" customFormat="1" ht="13.5"/>
    <row r="12803" customFormat="1" ht="13.5"/>
    <row r="12804" customFormat="1" ht="13.5"/>
    <row r="12805" customFormat="1" ht="13.5"/>
    <row r="12806" customFormat="1" ht="13.5"/>
    <row r="12807" customFormat="1" ht="13.5"/>
    <row r="12808" customFormat="1" ht="13.5"/>
    <row r="12809" customFormat="1" ht="13.5"/>
    <row r="12810" customFormat="1" ht="13.5"/>
    <row r="12811" customFormat="1" ht="13.5"/>
    <row r="12812" customFormat="1" ht="13.5"/>
    <row r="12813" customFormat="1" ht="13.5"/>
    <row r="12814" customFormat="1" ht="13.5"/>
    <row r="12815" customFormat="1" ht="13.5"/>
    <row r="12816" customFormat="1" ht="13.5"/>
    <row r="12817" customFormat="1" ht="13.5"/>
    <row r="12818" customFormat="1" ht="13.5"/>
    <row r="12819" customFormat="1" ht="13.5"/>
    <row r="12820" customFormat="1" ht="13.5"/>
    <row r="12821" customFormat="1" ht="13.5"/>
    <row r="12822" customFormat="1" ht="13.5"/>
    <row r="12823" customFormat="1" ht="13.5"/>
    <row r="12824" customFormat="1" ht="13.5"/>
    <row r="12825" customFormat="1" ht="13.5"/>
    <row r="12826" customFormat="1" ht="13.5"/>
    <row r="12827" customFormat="1" ht="13.5"/>
    <row r="12828" customFormat="1" ht="13.5"/>
    <row r="12829" customFormat="1" ht="13.5"/>
    <row r="12830" customFormat="1" ht="13.5"/>
    <row r="12831" customFormat="1" ht="13.5"/>
    <row r="12832" customFormat="1" ht="13.5"/>
    <row r="12833" customFormat="1" ht="13.5"/>
    <row r="12834" customFormat="1" ht="13.5"/>
    <row r="12835" customFormat="1" ht="13.5"/>
    <row r="12836" customFormat="1" ht="13.5"/>
    <row r="12837" customFormat="1" ht="13.5"/>
    <row r="12838" customFormat="1" ht="13.5"/>
    <row r="12839" customFormat="1" ht="13.5"/>
    <row r="12840" customFormat="1" ht="13.5"/>
    <row r="12841" customFormat="1" ht="13.5"/>
    <row r="12842" customFormat="1" ht="13.5"/>
    <row r="12843" customFormat="1" ht="13.5"/>
    <row r="12844" customFormat="1" ht="13.5"/>
    <row r="12845" customFormat="1" ht="13.5"/>
    <row r="12846" customFormat="1" ht="13.5"/>
    <row r="12847" customFormat="1" ht="13.5"/>
    <row r="12848" customFormat="1" ht="13.5"/>
    <row r="12849" customFormat="1" ht="13.5"/>
    <row r="12850" customFormat="1" ht="13.5"/>
    <row r="12851" customFormat="1" ht="13.5"/>
    <row r="12852" customFormat="1" ht="13.5"/>
    <row r="12853" customFormat="1" ht="13.5"/>
    <row r="12854" customFormat="1" ht="13.5"/>
    <row r="12855" customFormat="1" ht="13.5"/>
    <row r="12856" customFormat="1" ht="13.5"/>
    <row r="12857" customFormat="1" ht="13.5"/>
    <row r="12858" customFormat="1" ht="13.5"/>
    <row r="12859" customFormat="1" ht="13.5"/>
    <row r="12860" customFormat="1" ht="13.5"/>
    <row r="12861" customFormat="1" ht="13.5"/>
    <row r="12862" customFormat="1" ht="13.5"/>
    <row r="12863" customFormat="1" ht="13.5"/>
    <row r="12864" customFormat="1" ht="13.5"/>
    <row r="12865" customFormat="1" ht="13.5"/>
    <row r="12866" customFormat="1" ht="13.5"/>
    <row r="12867" customFormat="1" ht="13.5"/>
    <row r="12868" customFormat="1" ht="13.5"/>
    <row r="12869" customFormat="1" ht="13.5"/>
    <row r="12870" customFormat="1" ht="13.5"/>
    <row r="12871" customFormat="1" ht="13.5"/>
    <row r="12872" customFormat="1" ht="13.5"/>
    <row r="12873" customFormat="1" ht="13.5"/>
    <row r="12874" customFormat="1" ht="13.5"/>
    <row r="12875" customFormat="1" ht="13.5"/>
    <row r="12876" customFormat="1" ht="13.5"/>
    <row r="12877" customFormat="1" ht="13.5"/>
    <row r="12878" customFormat="1" ht="13.5"/>
    <row r="12879" customFormat="1" ht="13.5"/>
    <row r="12880" customFormat="1" ht="13.5"/>
    <row r="12881" customFormat="1" ht="13.5"/>
    <row r="12882" customFormat="1" ht="13.5"/>
    <row r="12883" customFormat="1" ht="13.5"/>
    <row r="12884" customFormat="1" ht="13.5"/>
    <row r="12885" customFormat="1" ht="13.5"/>
    <row r="12886" customFormat="1" ht="13.5"/>
    <row r="12887" customFormat="1" ht="13.5"/>
    <row r="12888" customFormat="1" ht="13.5"/>
    <row r="12889" customFormat="1" ht="13.5"/>
    <row r="12890" customFormat="1" ht="13.5"/>
    <row r="12891" customFormat="1" ht="13.5"/>
    <row r="12892" customFormat="1" ht="13.5"/>
    <row r="12893" customFormat="1" ht="13.5"/>
    <row r="12894" customFormat="1" ht="13.5"/>
    <row r="12895" customFormat="1" ht="13.5"/>
    <row r="12896" customFormat="1" ht="13.5"/>
    <row r="12897" customFormat="1" ht="13.5"/>
    <row r="12898" customFormat="1" ht="13.5"/>
    <row r="12899" customFormat="1" ht="13.5"/>
    <row r="12900" customFormat="1" ht="13.5"/>
    <row r="12901" customFormat="1" ht="13.5"/>
    <row r="12902" customFormat="1" ht="13.5"/>
    <row r="12903" customFormat="1" ht="13.5"/>
    <row r="12904" customFormat="1" ht="13.5"/>
    <row r="12905" customFormat="1" ht="13.5"/>
    <row r="12906" customFormat="1" ht="13.5"/>
    <row r="12907" customFormat="1" ht="13.5"/>
    <row r="12908" customFormat="1" ht="13.5"/>
    <row r="12909" customFormat="1" ht="13.5"/>
    <row r="12910" customFormat="1" ht="13.5"/>
    <row r="12911" customFormat="1" ht="13.5"/>
    <row r="12912" customFormat="1" ht="13.5"/>
    <row r="12913" customFormat="1" ht="13.5"/>
    <row r="12914" customFormat="1" ht="13.5"/>
    <row r="12915" customFormat="1" ht="13.5"/>
    <row r="12916" customFormat="1" ht="13.5"/>
    <row r="12917" customFormat="1" ht="13.5"/>
    <row r="12918" customFormat="1" ht="13.5"/>
    <row r="12919" customFormat="1" ht="13.5"/>
    <row r="12920" customFormat="1" ht="13.5"/>
    <row r="12921" customFormat="1" ht="13.5"/>
    <row r="12922" customFormat="1" ht="13.5"/>
    <row r="12923" customFormat="1" ht="13.5"/>
    <row r="12924" customFormat="1" ht="13.5"/>
    <row r="12925" customFormat="1" ht="13.5"/>
    <row r="12926" customFormat="1" ht="13.5"/>
    <row r="12927" customFormat="1" ht="13.5"/>
    <row r="12928" customFormat="1" ht="13.5"/>
    <row r="12929" customFormat="1" ht="13.5"/>
    <row r="12930" customFormat="1" ht="13.5"/>
    <row r="12931" customFormat="1" ht="13.5"/>
    <row r="12932" customFormat="1" ht="13.5"/>
    <row r="12933" customFormat="1" ht="13.5"/>
    <row r="12934" customFormat="1" ht="13.5"/>
    <row r="12935" customFormat="1" ht="13.5"/>
    <row r="12936" customFormat="1" ht="13.5"/>
    <row r="12937" customFormat="1" ht="13.5"/>
    <row r="12938" customFormat="1" ht="13.5"/>
    <row r="12939" customFormat="1" ht="13.5"/>
    <row r="12940" customFormat="1" ht="13.5"/>
    <row r="12941" customFormat="1" ht="13.5"/>
    <row r="12942" customFormat="1" ht="13.5"/>
    <row r="12943" customFormat="1" ht="13.5"/>
    <row r="12944" customFormat="1" ht="13.5"/>
    <row r="12945" customFormat="1" ht="13.5"/>
    <row r="12946" customFormat="1" ht="13.5"/>
    <row r="12947" customFormat="1" ht="13.5"/>
    <row r="12948" customFormat="1" ht="13.5"/>
    <row r="12949" customFormat="1" ht="13.5"/>
    <row r="12950" customFormat="1" ht="13.5"/>
    <row r="12951" customFormat="1" ht="13.5"/>
    <row r="12952" customFormat="1" ht="13.5"/>
    <row r="12953" customFormat="1" ht="13.5"/>
    <row r="12954" customFormat="1" ht="13.5"/>
    <row r="12955" customFormat="1" ht="13.5"/>
    <row r="12956" customFormat="1" ht="13.5"/>
    <row r="12957" customFormat="1" ht="13.5"/>
    <row r="12958" customFormat="1" ht="13.5"/>
    <row r="12959" customFormat="1" ht="13.5"/>
    <row r="12960" customFormat="1" ht="13.5"/>
    <row r="12961" customFormat="1" ht="13.5"/>
    <row r="12962" customFormat="1" ht="13.5"/>
    <row r="12963" customFormat="1" ht="13.5"/>
    <row r="12964" customFormat="1" ht="13.5"/>
    <row r="12965" customFormat="1" ht="13.5"/>
    <row r="12966" customFormat="1" ht="13.5"/>
    <row r="12967" customFormat="1" ht="13.5"/>
    <row r="12968" customFormat="1" ht="13.5"/>
    <row r="12969" customFormat="1" ht="13.5"/>
    <row r="12970" customFormat="1" ht="13.5"/>
    <row r="12971" customFormat="1" ht="13.5"/>
    <row r="12972" customFormat="1" ht="13.5"/>
    <row r="12973" customFormat="1" ht="13.5"/>
    <row r="12974" customFormat="1" ht="13.5"/>
    <row r="12975" customFormat="1" ht="13.5"/>
    <row r="12976" customFormat="1" ht="13.5"/>
    <row r="12977" customFormat="1" ht="13.5"/>
    <row r="12978" customFormat="1" ht="13.5"/>
    <row r="12979" customFormat="1" ht="13.5"/>
    <row r="12980" customFormat="1" ht="13.5"/>
    <row r="12981" customFormat="1" ht="13.5"/>
    <row r="12982" customFormat="1" ht="13.5"/>
    <row r="12983" customFormat="1" ht="13.5"/>
    <row r="12984" customFormat="1" ht="13.5"/>
    <row r="12985" customFormat="1" ht="13.5"/>
    <row r="12986" customFormat="1" ht="13.5"/>
    <row r="12987" customFormat="1" ht="13.5"/>
    <row r="12988" customFormat="1" ht="13.5"/>
    <row r="12989" customFormat="1" ht="13.5"/>
    <row r="12990" customFormat="1" ht="13.5"/>
    <row r="12991" customFormat="1" ht="13.5"/>
    <row r="12992" customFormat="1" ht="13.5"/>
    <row r="12993" customFormat="1" ht="13.5"/>
    <row r="12994" customFormat="1" ht="13.5"/>
    <row r="12995" customFormat="1" ht="13.5"/>
    <row r="12996" customFormat="1" ht="13.5"/>
    <row r="12997" customFormat="1" ht="13.5"/>
    <row r="12998" customFormat="1" ht="13.5"/>
    <row r="12999" customFormat="1" ht="13.5"/>
    <row r="13000" customFormat="1" ht="13.5"/>
    <row r="13001" customFormat="1" ht="13.5"/>
    <row r="13002" customFormat="1" ht="13.5"/>
    <row r="13003" customFormat="1" ht="13.5"/>
    <row r="13004" customFormat="1" ht="13.5"/>
    <row r="13005" customFormat="1" ht="13.5"/>
    <row r="13006" customFormat="1" ht="13.5"/>
    <row r="13007" customFormat="1" ht="13.5"/>
    <row r="13008" customFormat="1" ht="13.5"/>
    <row r="13009" customFormat="1" ht="13.5"/>
    <row r="13010" customFormat="1" ht="13.5"/>
    <row r="13011" customFormat="1" ht="13.5"/>
    <row r="13012" customFormat="1" ht="13.5"/>
    <row r="13013" customFormat="1" ht="13.5"/>
    <row r="13014" customFormat="1" ht="13.5"/>
    <row r="13015" customFormat="1" ht="13.5"/>
    <row r="13016" customFormat="1" ht="13.5"/>
    <row r="13017" customFormat="1" ht="13.5"/>
    <row r="13018" customFormat="1" ht="13.5"/>
    <row r="13019" customFormat="1" ht="13.5"/>
    <row r="13020" customFormat="1" ht="13.5"/>
    <row r="13021" customFormat="1" ht="13.5"/>
    <row r="13022" customFormat="1" ht="13.5"/>
    <row r="13023" customFormat="1" ht="13.5"/>
    <row r="13024" customFormat="1" ht="13.5"/>
    <row r="13025" customFormat="1" ht="13.5"/>
    <row r="13026" customFormat="1" ht="13.5"/>
    <row r="13027" customFormat="1" ht="13.5"/>
    <row r="13028" customFormat="1" ht="13.5"/>
    <row r="13029" customFormat="1" ht="13.5"/>
    <row r="13030" customFormat="1" ht="13.5"/>
    <row r="13031" customFormat="1" ht="13.5"/>
    <row r="13032" customFormat="1" ht="13.5"/>
    <row r="13033" customFormat="1" ht="13.5"/>
    <row r="13034" customFormat="1" ht="13.5"/>
    <row r="13035" customFormat="1" ht="13.5"/>
    <row r="13036" customFormat="1" ht="13.5"/>
    <row r="13037" customFormat="1" ht="13.5"/>
    <row r="13038" customFormat="1" ht="13.5"/>
    <row r="13039" customFormat="1" ht="13.5"/>
    <row r="13040" customFormat="1" ht="13.5"/>
    <row r="13041" customFormat="1" ht="13.5"/>
    <row r="13042" customFormat="1" ht="13.5"/>
    <row r="13043" customFormat="1" ht="13.5"/>
    <row r="13044" customFormat="1" ht="13.5"/>
    <row r="13045" customFormat="1" ht="13.5"/>
    <row r="13046" customFormat="1" ht="13.5"/>
    <row r="13047" customFormat="1" ht="13.5"/>
    <row r="13048" customFormat="1" ht="13.5"/>
    <row r="13049" customFormat="1" ht="13.5"/>
    <row r="13050" customFormat="1" ht="13.5"/>
    <row r="13051" customFormat="1" ht="13.5"/>
    <row r="13052" customFormat="1" ht="13.5"/>
    <row r="13053" customFormat="1" ht="13.5"/>
    <row r="13054" customFormat="1" ht="13.5"/>
    <row r="13055" customFormat="1" ht="13.5"/>
    <row r="13056" customFormat="1" ht="13.5"/>
    <row r="13057" customFormat="1" ht="13.5"/>
    <row r="13058" customFormat="1" ht="13.5"/>
    <row r="13059" customFormat="1" ht="13.5"/>
    <row r="13060" customFormat="1" ht="13.5"/>
    <row r="13061" customFormat="1" ht="13.5"/>
    <row r="13062" customFormat="1" ht="13.5"/>
    <row r="13063" customFormat="1" ht="13.5"/>
    <row r="13064" customFormat="1" ht="13.5"/>
    <row r="13065" customFormat="1" ht="13.5"/>
    <row r="13066" customFormat="1" ht="13.5"/>
    <row r="13067" customFormat="1" ht="13.5"/>
    <row r="13068" customFormat="1" ht="13.5"/>
    <row r="13069" customFormat="1" ht="13.5"/>
    <row r="13070" customFormat="1" ht="13.5"/>
    <row r="13071" customFormat="1" ht="13.5"/>
    <row r="13072" customFormat="1" ht="13.5"/>
    <row r="13073" customFormat="1" ht="13.5"/>
    <row r="13074" customFormat="1" ht="13.5"/>
    <row r="13075" customFormat="1" ht="13.5"/>
    <row r="13076" customFormat="1" ht="13.5"/>
    <row r="13077" customFormat="1" ht="13.5"/>
    <row r="13078" customFormat="1" ht="13.5"/>
    <row r="13079" customFormat="1" ht="13.5"/>
    <row r="13080" customFormat="1" ht="13.5"/>
    <row r="13081" customFormat="1" ht="13.5"/>
    <row r="13082" customFormat="1" ht="13.5"/>
    <row r="13083" customFormat="1" ht="13.5"/>
    <row r="13084" customFormat="1" ht="13.5"/>
    <row r="13085" customFormat="1" ht="13.5"/>
    <row r="13086" customFormat="1" ht="13.5"/>
    <row r="13087" customFormat="1" ht="13.5"/>
    <row r="13088" customFormat="1" ht="13.5"/>
    <row r="13089" customFormat="1" ht="13.5"/>
    <row r="13090" customFormat="1" ht="13.5"/>
    <row r="13091" customFormat="1" ht="13.5"/>
    <row r="13092" customFormat="1" ht="13.5"/>
    <row r="13093" customFormat="1" ht="13.5"/>
    <row r="13094" customFormat="1" ht="13.5"/>
    <row r="13095" customFormat="1" ht="13.5"/>
    <row r="13096" customFormat="1" ht="13.5"/>
    <row r="13097" customFormat="1" ht="13.5"/>
    <row r="13098" customFormat="1" ht="13.5"/>
    <row r="13099" customFormat="1" ht="13.5"/>
    <row r="13100" customFormat="1" ht="13.5"/>
    <row r="13101" customFormat="1" ht="13.5"/>
    <row r="13102" customFormat="1" ht="13.5"/>
    <row r="13103" customFormat="1" ht="13.5"/>
    <row r="13104" customFormat="1" ht="13.5"/>
    <row r="13105" customFormat="1" ht="13.5"/>
    <row r="13106" customFormat="1" ht="13.5"/>
    <row r="13107" customFormat="1" ht="13.5"/>
    <row r="13108" customFormat="1" ht="13.5"/>
    <row r="13109" customFormat="1" ht="13.5"/>
    <row r="13110" customFormat="1" ht="13.5"/>
    <row r="13111" customFormat="1" ht="13.5"/>
    <row r="13112" customFormat="1" ht="13.5"/>
    <row r="13113" customFormat="1" ht="13.5"/>
    <row r="13114" customFormat="1" ht="13.5"/>
    <row r="13115" customFormat="1" ht="13.5"/>
    <row r="13116" customFormat="1" ht="13.5"/>
    <row r="13117" customFormat="1" ht="13.5"/>
    <row r="13118" customFormat="1" ht="13.5"/>
    <row r="13119" customFormat="1" ht="13.5"/>
    <row r="13120" customFormat="1" ht="13.5"/>
    <row r="13121" customFormat="1" ht="13.5"/>
    <row r="13122" customFormat="1" ht="13.5"/>
    <row r="13123" customFormat="1" ht="13.5"/>
    <row r="13124" customFormat="1" ht="13.5"/>
    <row r="13125" customFormat="1" ht="13.5"/>
    <row r="13126" customFormat="1" ht="13.5"/>
    <row r="13127" customFormat="1" ht="13.5"/>
    <row r="13128" customFormat="1" ht="13.5"/>
    <row r="13129" customFormat="1" ht="13.5"/>
    <row r="13130" customFormat="1" ht="13.5"/>
    <row r="13131" customFormat="1" ht="13.5"/>
    <row r="13132" customFormat="1" ht="13.5"/>
    <row r="13133" customFormat="1" ht="13.5"/>
    <row r="13134" customFormat="1" ht="13.5"/>
    <row r="13135" customFormat="1" ht="13.5"/>
    <row r="13136" customFormat="1" ht="13.5"/>
    <row r="13137" customFormat="1" ht="13.5"/>
    <row r="13138" customFormat="1" ht="13.5"/>
    <row r="13139" customFormat="1" ht="13.5"/>
    <row r="13140" customFormat="1" ht="13.5"/>
    <row r="13141" customFormat="1" ht="13.5"/>
    <row r="13142" customFormat="1" ht="13.5"/>
    <row r="13143" customFormat="1" ht="13.5"/>
    <row r="13144" customFormat="1" ht="13.5"/>
    <row r="13145" customFormat="1" ht="13.5"/>
    <row r="13146" customFormat="1" ht="13.5"/>
    <row r="13147" customFormat="1" ht="13.5"/>
    <row r="13148" customFormat="1" ht="13.5"/>
    <row r="13149" customFormat="1" ht="13.5"/>
    <row r="13150" customFormat="1" ht="13.5"/>
    <row r="13151" customFormat="1" ht="13.5"/>
    <row r="13152" customFormat="1" ht="13.5"/>
    <row r="13153" customFormat="1" ht="13.5"/>
    <row r="13154" customFormat="1" ht="13.5"/>
    <row r="13155" customFormat="1" ht="13.5"/>
    <row r="13156" customFormat="1" ht="13.5"/>
    <row r="13157" customFormat="1" ht="13.5"/>
    <row r="13158" customFormat="1" ht="13.5"/>
    <row r="13159" customFormat="1" ht="13.5"/>
    <row r="13160" customFormat="1" ht="13.5"/>
    <row r="13161" customFormat="1" ht="13.5"/>
    <row r="13162" customFormat="1" ht="13.5"/>
    <row r="13163" customFormat="1" ht="13.5"/>
    <row r="13164" customFormat="1" ht="13.5"/>
    <row r="13165" customFormat="1" ht="13.5"/>
    <row r="13166" customFormat="1" ht="13.5"/>
    <row r="13167" customFormat="1" ht="13.5"/>
    <row r="13168" customFormat="1" ht="13.5"/>
    <row r="13169" customFormat="1" ht="13.5"/>
    <row r="13170" customFormat="1" ht="13.5"/>
    <row r="13171" customFormat="1" ht="13.5"/>
    <row r="13172" customFormat="1" ht="13.5"/>
    <row r="13173" customFormat="1" ht="13.5"/>
    <row r="13174" customFormat="1" ht="13.5"/>
    <row r="13175" customFormat="1" ht="13.5"/>
    <row r="13176" customFormat="1" ht="13.5"/>
    <row r="13177" customFormat="1" ht="13.5"/>
    <row r="13178" customFormat="1" ht="13.5"/>
    <row r="13179" customFormat="1" ht="13.5"/>
    <row r="13180" customFormat="1" ht="13.5"/>
    <row r="13181" customFormat="1" ht="13.5"/>
    <row r="13182" customFormat="1" ht="13.5"/>
    <row r="13183" customFormat="1" ht="13.5"/>
    <row r="13184" customFormat="1" ht="13.5"/>
    <row r="13185" customFormat="1" ht="13.5"/>
    <row r="13186" customFormat="1" ht="13.5"/>
    <row r="13187" customFormat="1" ht="13.5"/>
    <row r="13188" customFormat="1" ht="13.5"/>
    <row r="13189" customFormat="1" ht="13.5"/>
    <row r="13190" customFormat="1" ht="13.5"/>
    <row r="13191" customFormat="1" ht="13.5"/>
    <row r="13192" customFormat="1" ht="13.5"/>
    <row r="13193" customFormat="1" ht="13.5"/>
    <row r="13194" customFormat="1" ht="13.5"/>
    <row r="13195" customFormat="1" ht="13.5"/>
    <row r="13196" customFormat="1" ht="13.5"/>
    <row r="13197" customFormat="1" ht="13.5"/>
    <row r="13198" customFormat="1" ht="13.5"/>
    <row r="13199" customFormat="1" ht="13.5"/>
    <row r="13200" customFormat="1" ht="13.5"/>
    <row r="13201" customFormat="1" ht="13.5"/>
    <row r="13202" customFormat="1" ht="13.5"/>
    <row r="13203" customFormat="1" ht="13.5"/>
    <row r="13204" customFormat="1" ht="13.5"/>
    <row r="13205" customFormat="1" ht="13.5"/>
    <row r="13206" customFormat="1" ht="13.5"/>
    <row r="13207" customFormat="1" ht="13.5"/>
    <row r="13208" customFormat="1" ht="13.5"/>
    <row r="13209" customFormat="1" ht="13.5"/>
    <row r="13210" customFormat="1" ht="13.5"/>
    <row r="13211" customFormat="1" ht="13.5"/>
    <row r="13212" customFormat="1" ht="13.5"/>
    <row r="13213" customFormat="1" ht="13.5"/>
    <row r="13214" customFormat="1" ht="13.5"/>
    <row r="13215" customFormat="1" ht="13.5"/>
    <row r="13216" customFormat="1" ht="13.5"/>
    <row r="13217" customFormat="1" ht="13.5"/>
    <row r="13218" customFormat="1" ht="13.5"/>
    <row r="13219" customFormat="1" ht="13.5"/>
    <row r="13220" customFormat="1" ht="13.5"/>
    <row r="13221" customFormat="1" ht="13.5"/>
    <row r="13222" customFormat="1" ht="13.5"/>
    <row r="13223" customFormat="1" ht="13.5"/>
    <row r="13224" customFormat="1" ht="13.5"/>
    <row r="13225" customFormat="1" ht="13.5"/>
    <row r="13226" customFormat="1" ht="13.5"/>
    <row r="13227" customFormat="1" ht="13.5"/>
    <row r="13228" customFormat="1" ht="13.5"/>
    <row r="13229" customFormat="1" ht="13.5"/>
    <row r="13230" customFormat="1" ht="13.5"/>
    <row r="13231" customFormat="1" ht="13.5"/>
    <row r="13232" customFormat="1" ht="13.5"/>
    <row r="13233" customFormat="1" ht="13.5"/>
    <row r="13234" customFormat="1" ht="13.5"/>
    <row r="13235" customFormat="1" ht="13.5"/>
    <row r="13236" customFormat="1" ht="13.5"/>
    <row r="13237" customFormat="1" ht="13.5"/>
    <row r="13238" customFormat="1" ht="13.5"/>
    <row r="13239" customFormat="1" ht="13.5"/>
    <row r="13240" customFormat="1" ht="13.5"/>
    <row r="13241" customFormat="1" ht="13.5"/>
    <row r="13242" customFormat="1" ht="13.5"/>
    <row r="13243" customFormat="1" ht="13.5"/>
    <row r="13244" customFormat="1" ht="13.5"/>
    <row r="13245" customFormat="1" ht="13.5"/>
    <row r="13246" customFormat="1" ht="13.5"/>
    <row r="13247" customFormat="1" ht="13.5"/>
    <row r="13248" customFormat="1" ht="13.5"/>
    <row r="13249" customFormat="1" ht="13.5"/>
    <row r="13250" customFormat="1" ht="13.5"/>
    <row r="13251" customFormat="1" ht="13.5"/>
    <row r="13252" customFormat="1" ht="13.5"/>
    <row r="13253" customFormat="1" ht="13.5"/>
    <row r="13254" customFormat="1" ht="13.5"/>
    <row r="13255" customFormat="1" ht="13.5"/>
    <row r="13256" customFormat="1" ht="13.5"/>
    <row r="13257" customFormat="1" ht="13.5"/>
    <row r="13258" customFormat="1" ht="13.5"/>
    <row r="13259" customFormat="1" ht="13.5"/>
    <row r="13260" customFormat="1" ht="13.5"/>
    <row r="13261" customFormat="1" ht="13.5"/>
    <row r="13262" customFormat="1" ht="13.5"/>
    <row r="13263" customFormat="1" ht="13.5"/>
    <row r="13264" customFormat="1" ht="13.5"/>
    <row r="13265" customFormat="1" ht="13.5"/>
    <row r="13266" customFormat="1" ht="13.5"/>
    <row r="13267" customFormat="1" ht="13.5"/>
    <row r="13268" customFormat="1" ht="13.5"/>
    <row r="13269" customFormat="1" ht="13.5"/>
    <row r="13270" customFormat="1" ht="13.5"/>
    <row r="13271" customFormat="1" ht="13.5"/>
    <row r="13272" customFormat="1" ht="13.5"/>
    <row r="13273" customFormat="1" ht="13.5"/>
    <row r="13274" customFormat="1" ht="13.5"/>
    <row r="13275" customFormat="1" ht="13.5"/>
    <row r="13276" customFormat="1" ht="13.5"/>
    <row r="13277" customFormat="1" ht="13.5"/>
    <row r="13278" customFormat="1" ht="13.5"/>
    <row r="13279" customFormat="1" ht="13.5"/>
    <row r="13280" customFormat="1" ht="13.5"/>
    <row r="13281" customFormat="1" ht="13.5"/>
    <row r="13282" customFormat="1" ht="13.5"/>
    <row r="13283" customFormat="1" ht="13.5"/>
    <row r="13284" customFormat="1" ht="13.5"/>
    <row r="13285" customFormat="1" ht="13.5"/>
    <row r="13286" customFormat="1" ht="13.5"/>
    <row r="13287" customFormat="1" ht="13.5"/>
    <row r="13288" customFormat="1" ht="13.5"/>
    <row r="13289" customFormat="1" ht="13.5"/>
    <row r="13290" customFormat="1" ht="13.5"/>
    <row r="13291" customFormat="1" ht="13.5"/>
    <row r="13292" customFormat="1" ht="13.5"/>
    <row r="13293" customFormat="1" ht="13.5"/>
    <row r="13294" customFormat="1" ht="13.5"/>
    <row r="13295" customFormat="1" ht="13.5"/>
    <row r="13296" customFormat="1" ht="13.5"/>
    <row r="13297" customFormat="1" ht="13.5"/>
    <row r="13298" customFormat="1" ht="13.5"/>
    <row r="13299" customFormat="1" ht="13.5"/>
    <row r="13300" customFormat="1" ht="13.5"/>
    <row r="13301" customFormat="1" ht="13.5"/>
    <row r="13302" customFormat="1" ht="13.5"/>
    <row r="13303" customFormat="1" ht="13.5"/>
    <row r="13304" customFormat="1" ht="13.5"/>
    <row r="13305" customFormat="1" ht="13.5"/>
    <row r="13306" customFormat="1" ht="13.5"/>
    <row r="13307" customFormat="1" ht="13.5"/>
    <row r="13308" customFormat="1" ht="13.5"/>
    <row r="13309" customFormat="1" ht="13.5"/>
    <row r="13310" customFormat="1" ht="13.5"/>
    <row r="13311" customFormat="1" ht="13.5"/>
    <row r="13312" customFormat="1" ht="13.5"/>
    <row r="13313" customFormat="1" ht="13.5"/>
    <row r="13314" customFormat="1" ht="13.5"/>
    <row r="13315" customFormat="1" ht="13.5"/>
    <row r="13316" customFormat="1" ht="13.5"/>
    <row r="13317" customFormat="1" ht="13.5"/>
    <row r="13318" customFormat="1" ht="13.5"/>
    <row r="13319" customFormat="1" ht="13.5"/>
    <row r="13320" customFormat="1" ht="13.5"/>
    <row r="13321" customFormat="1" ht="13.5"/>
    <row r="13322" customFormat="1" ht="13.5"/>
    <row r="13323" customFormat="1" ht="13.5"/>
    <row r="13324" customFormat="1" ht="13.5"/>
    <row r="13325" customFormat="1" ht="13.5"/>
    <row r="13326" customFormat="1" ht="13.5"/>
    <row r="13327" customFormat="1" ht="13.5"/>
    <row r="13328" customFormat="1" ht="13.5"/>
    <row r="13329" customFormat="1" ht="13.5"/>
    <row r="13330" customFormat="1" ht="13.5"/>
    <row r="13331" customFormat="1" ht="13.5"/>
    <row r="13332" customFormat="1" ht="13.5"/>
    <row r="13333" customFormat="1" ht="13.5"/>
    <row r="13334" customFormat="1" ht="13.5"/>
    <row r="13335" customFormat="1" ht="13.5"/>
    <row r="13336" customFormat="1" ht="13.5"/>
    <row r="13337" customFormat="1" ht="13.5"/>
    <row r="13338" customFormat="1" ht="13.5"/>
    <row r="13339" customFormat="1" ht="13.5"/>
    <row r="13340" customFormat="1" ht="13.5"/>
    <row r="13341" customFormat="1" ht="13.5"/>
    <row r="13342" customFormat="1" ht="13.5"/>
    <row r="13343" customFormat="1" ht="13.5"/>
    <row r="13344" customFormat="1" ht="13.5"/>
    <row r="13345" customFormat="1" ht="13.5"/>
    <row r="13346" customFormat="1" ht="13.5"/>
    <row r="13347" customFormat="1" ht="13.5"/>
    <row r="13348" customFormat="1" ht="13.5"/>
    <row r="13349" customFormat="1" ht="13.5"/>
    <row r="13350" customFormat="1" ht="13.5"/>
    <row r="13351" customFormat="1" ht="13.5"/>
    <row r="13352" customFormat="1" ht="13.5"/>
    <row r="13353" customFormat="1" ht="13.5"/>
    <row r="13354" customFormat="1" ht="13.5"/>
    <row r="13355" customFormat="1" ht="13.5"/>
    <row r="13356" customFormat="1" ht="13.5"/>
    <row r="13357" customFormat="1" ht="13.5"/>
    <row r="13358" customFormat="1" ht="13.5"/>
    <row r="13359" customFormat="1" ht="13.5"/>
    <row r="13360" customFormat="1" ht="13.5"/>
    <row r="13361" customFormat="1" ht="13.5"/>
    <row r="13362" customFormat="1" ht="13.5"/>
    <row r="13363" customFormat="1" ht="13.5"/>
    <row r="13364" customFormat="1" ht="13.5"/>
    <row r="13365" customFormat="1" ht="13.5"/>
    <row r="13366" customFormat="1" ht="13.5"/>
    <row r="13367" customFormat="1" ht="13.5"/>
    <row r="13368" customFormat="1" ht="13.5"/>
    <row r="13369" customFormat="1" ht="13.5"/>
    <row r="13370" customFormat="1" ht="13.5"/>
    <row r="13371" customFormat="1" ht="13.5"/>
    <row r="13372" customFormat="1" ht="13.5"/>
    <row r="13373" customFormat="1" ht="13.5"/>
    <row r="13374" customFormat="1" ht="13.5"/>
    <row r="13375" customFormat="1" ht="13.5"/>
    <row r="13376" customFormat="1" ht="13.5"/>
    <row r="13377" customFormat="1" ht="13.5"/>
    <row r="13378" customFormat="1" ht="13.5"/>
    <row r="13379" customFormat="1" ht="13.5"/>
    <row r="13380" customFormat="1" ht="13.5"/>
    <row r="13381" customFormat="1" ht="13.5"/>
    <row r="13382" customFormat="1" ht="13.5"/>
    <row r="13383" customFormat="1" ht="13.5"/>
    <row r="13384" customFormat="1" ht="13.5"/>
    <row r="13385" customFormat="1" ht="13.5"/>
    <row r="13386" customFormat="1" ht="13.5"/>
    <row r="13387" customFormat="1" ht="13.5"/>
    <row r="13388" customFormat="1" ht="13.5"/>
    <row r="13389" customFormat="1" ht="13.5"/>
    <row r="13390" customFormat="1" ht="13.5"/>
    <row r="13391" customFormat="1" ht="13.5"/>
    <row r="13392" customFormat="1" ht="13.5"/>
    <row r="13393" customFormat="1" ht="13.5"/>
    <row r="13394" customFormat="1" ht="13.5"/>
    <row r="13395" customFormat="1" ht="13.5"/>
    <row r="13396" customFormat="1" ht="13.5"/>
    <row r="13397" customFormat="1" ht="13.5"/>
    <row r="13398" customFormat="1" ht="13.5"/>
    <row r="13399" customFormat="1" ht="13.5"/>
    <row r="13400" customFormat="1" ht="13.5"/>
    <row r="13401" customFormat="1" ht="13.5"/>
    <row r="13402" customFormat="1" ht="13.5"/>
    <row r="13403" customFormat="1" ht="13.5"/>
    <row r="13404" customFormat="1" ht="13.5"/>
    <row r="13405" customFormat="1" ht="13.5"/>
    <row r="13406" customFormat="1" ht="13.5"/>
    <row r="13407" customFormat="1" ht="13.5"/>
    <row r="13408" customFormat="1" ht="13.5"/>
    <row r="13409" customFormat="1" ht="13.5"/>
    <row r="13410" customFormat="1" ht="13.5"/>
    <row r="13411" customFormat="1" ht="13.5"/>
    <row r="13412" customFormat="1" ht="13.5"/>
    <row r="13413" customFormat="1" ht="13.5"/>
    <row r="13414" customFormat="1" ht="13.5"/>
    <row r="13415" customFormat="1" ht="13.5"/>
    <row r="13416" customFormat="1" ht="13.5"/>
    <row r="13417" customFormat="1" ht="13.5"/>
    <row r="13418" customFormat="1" ht="13.5"/>
    <row r="13419" customFormat="1" ht="13.5"/>
    <row r="13420" customFormat="1" ht="13.5"/>
    <row r="13421" customFormat="1" ht="13.5"/>
    <row r="13422" customFormat="1" ht="13.5"/>
    <row r="13423" customFormat="1" ht="13.5"/>
    <row r="13424" customFormat="1" ht="13.5"/>
    <row r="13425" customFormat="1" ht="13.5"/>
    <row r="13426" customFormat="1" ht="13.5"/>
    <row r="13427" customFormat="1" ht="13.5"/>
    <row r="13428" customFormat="1" ht="13.5"/>
    <row r="13429" customFormat="1" ht="13.5"/>
    <row r="13430" customFormat="1" ht="13.5"/>
    <row r="13431" customFormat="1" ht="13.5"/>
    <row r="13432" customFormat="1" ht="13.5"/>
    <row r="13433" customFormat="1" ht="13.5"/>
    <row r="13434" customFormat="1" ht="13.5"/>
    <row r="13435" customFormat="1" ht="13.5"/>
    <row r="13436" customFormat="1" ht="13.5"/>
    <row r="13437" customFormat="1" ht="13.5"/>
    <row r="13438" customFormat="1" ht="13.5"/>
    <row r="13439" customFormat="1" ht="13.5"/>
    <row r="13440" customFormat="1" ht="13.5"/>
    <row r="13441" customFormat="1" ht="13.5"/>
    <row r="13442" customFormat="1" ht="13.5"/>
    <row r="13443" customFormat="1" ht="13.5"/>
    <row r="13444" customFormat="1" ht="13.5"/>
    <row r="13445" customFormat="1" ht="13.5"/>
    <row r="13446" customFormat="1" ht="13.5"/>
    <row r="13447" customFormat="1" ht="13.5"/>
    <row r="13448" customFormat="1" ht="13.5"/>
    <row r="13449" customFormat="1" ht="13.5"/>
    <row r="13450" customFormat="1" ht="13.5"/>
    <row r="13451" customFormat="1" ht="13.5"/>
    <row r="13452" customFormat="1" ht="13.5"/>
    <row r="13453" customFormat="1" ht="13.5"/>
    <row r="13454" customFormat="1" ht="13.5"/>
    <row r="13455" customFormat="1" ht="13.5"/>
    <row r="13456" customFormat="1" ht="13.5"/>
    <row r="13457" customFormat="1" ht="13.5"/>
    <row r="13458" customFormat="1" ht="13.5"/>
    <row r="13459" customFormat="1" ht="13.5"/>
    <row r="13460" customFormat="1" ht="13.5"/>
    <row r="13461" customFormat="1" ht="13.5"/>
    <row r="13462" customFormat="1" ht="13.5"/>
    <row r="13463" customFormat="1" ht="13.5"/>
    <row r="13464" customFormat="1" ht="13.5"/>
    <row r="13465" customFormat="1" ht="13.5"/>
    <row r="13466" customFormat="1" ht="13.5"/>
    <row r="13467" customFormat="1" ht="13.5"/>
    <row r="13468" customFormat="1" ht="13.5"/>
    <row r="13469" customFormat="1" ht="13.5"/>
    <row r="13470" customFormat="1" ht="13.5"/>
    <row r="13471" customFormat="1" ht="13.5"/>
    <row r="13472" customFormat="1" ht="13.5"/>
    <row r="13473" customFormat="1" ht="13.5"/>
    <row r="13474" customFormat="1" ht="13.5"/>
    <row r="13475" customFormat="1" ht="13.5"/>
    <row r="13476" customFormat="1" ht="13.5"/>
    <row r="13477" customFormat="1" ht="13.5"/>
    <row r="13478" customFormat="1" ht="13.5"/>
    <row r="13479" customFormat="1" ht="13.5"/>
    <row r="13480" customFormat="1" ht="13.5"/>
    <row r="13481" customFormat="1" ht="13.5"/>
    <row r="13482" customFormat="1" ht="13.5"/>
    <row r="13483" customFormat="1" ht="13.5"/>
    <row r="13484" customFormat="1" ht="13.5"/>
    <row r="13485" customFormat="1" ht="13.5"/>
    <row r="13486" customFormat="1" ht="13.5"/>
    <row r="13487" customFormat="1" ht="13.5"/>
    <row r="13488" customFormat="1" ht="13.5"/>
    <row r="13489" customFormat="1" ht="13.5"/>
    <row r="13490" customFormat="1" ht="13.5"/>
    <row r="13491" customFormat="1" ht="13.5"/>
    <row r="13492" customFormat="1" ht="13.5"/>
    <row r="13493" customFormat="1" ht="13.5"/>
    <row r="13494" customFormat="1" ht="13.5"/>
    <row r="13495" customFormat="1" ht="13.5"/>
    <row r="13496" customFormat="1" ht="13.5"/>
    <row r="13497" customFormat="1" ht="13.5"/>
    <row r="13498" customFormat="1" ht="13.5"/>
    <row r="13499" customFormat="1" ht="13.5"/>
    <row r="13500" customFormat="1" ht="13.5"/>
    <row r="13501" customFormat="1" ht="13.5"/>
    <row r="13502" customFormat="1" ht="13.5"/>
    <row r="13503" customFormat="1" ht="13.5"/>
    <row r="13504" customFormat="1" ht="13.5"/>
    <row r="13505" customFormat="1" ht="13.5"/>
    <row r="13506" customFormat="1" ht="13.5"/>
    <row r="13507" customFormat="1" ht="13.5"/>
    <row r="13508" customFormat="1" ht="13.5"/>
    <row r="13509" customFormat="1" ht="13.5"/>
    <row r="13510" customFormat="1" ht="13.5"/>
    <row r="13511" customFormat="1" ht="13.5"/>
    <row r="13512" customFormat="1" ht="13.5"/>
    <row r="13513" customFormat="1" ht="13.5"/>
    <row r="13514" customFormat="1" ht="13.5"/>
    <row r="13515" customFormat="1" ht="13.5"/>
    <row r="13516" customFormat="1" ht="13.5"/>
    <row r="13517" customFormat="1" ht="13.5"/>
    <row r="13518" customFormat="1" ht="13.5"/>
    <row r="13519" customFormat="1" ht="13.5"/>
    <row r="13520" customFormat="1" ht="13.5"/>
    <row r="13521" customFormat="1" ht="13.5"/>
    <row r="13522" customFormat="1" ht="13.5"/>
    <row r="13523" customFormat="1" ht="13.5"/>
    <row r="13524" customFormat="1" ht="13.5"/>
    <row r="13525" customFormat="1" ht="13.5"/>
    <row r="13526" customFormat="1" ht="13.5"/>
    <row r="13527" customFormat="1" ht="13.5"/>
    <row r="13528" customFormat="1" ht="13.5"/>
    <row r="13529" customFormat="1" ht="13.5"/>
    <row r="13530" customFormat="1" ht="13.5"/>
    <row r="13531" customFormat="1" ht="13.5"/>
    <row r="13532" customFormat="1" ht="13.5"/>
    <row r="13533" customFormat="1" ht="13.5"/>
    <row r="13534" customFormat="1" ht="13.5"/>
    <row r="13535" customFormat="1" ht="13.5"/>
    <row r="13536" customFormat="1" ht="13.5"/>
    <row r="13537" customFormat="1" ht="13.5"/>
    <row r="13538" customFormat="1" ht="13.5"/>
    <row r="13539" customFormat="1" ht="13.5"/>
    <row r="13540" customFormat="1" ht="13.5"/>
    <row r="13541" customFormat="1" ht="13.5"/>
    <row r="13542" customFormat="1" ht="13.5"/>
    <row r="13543" customFormat="1" ht="13.5"/>
    <row r="13544" customFormat="1" ht="13.5"/>
    <row r="13545" customFormat="1" ht="13.5"/>
    <row r="13546" customFormat="1" ht="13.5"/>
    <row r="13547" customFormat="1" ht="13.5"/>
    <row r="13548" customFormat="1" ht="13.5"/>
    <row r="13549" customFormat="1" ht="13.5"/>
    <row r="13550" customFormat="1" ht="13.5"/>
    <row r="13551" customFormat="1" ht="13.5"/>
    <row r="13552" customFormat="1" ht="13.5"/>
    <row r="13553" customFormat="1" ht="13.5"/>
    <row r="13554" customFormat="1" ht="13.5"/>
    <row r="13555" customFormat="1" ht="13.5"/>
    <row r="13556" customFormat="1" ht="13.5"/>
    <row r="13557" customFormat="1" ht="13.5"/>
    <row r="13558" customFormat="1" ht="13.5"/>
    <row r="13559" customFormat="1" ht="13.5"/>
    <row r="13560" customFormat="1" ht="13.5"/>
    <row r="13561" customFormat="1" ht="13.5"/>
    <row r="13562" customFormat="1" ht="13.5"/>
    <row r="13563" customFormat="1" ht="13.5"/>
    <row r="13564" customFormat="1" ht="13.5"/>
    <row r="13565" customFormat="1" ht="13.5"/>
    <row r="13566" customFormat="1" ht="13.5"/>
    <row r="13567" customFormat="1" ht="13.5"/>
    <row r="13568" customFormat="1" ht="13.5"/>
    <row r="13569" customFormat="1" ht="13.5"/>
    <row r="13570" customFormat="1" ht="13.5"/>
    <row r="13571" customFormat="1" ht="13.5"/>
    <row r="13572" customFormat="1" ht="13.5"/>
    <row r="13573" customFormat="1" ht="13.5"/>
    <row r="13574" customFormat="1" ht="13.5"/>
    <row r="13575" customFormat="1" ht="13.5"/>
    <row r="13576" customFormat="1" ht="13.5"/>
    <row r="13577" customFormat="1" ht="13.5"/>
    <row r="13578" customFormat="1" ht="13.5"/>
    <row r="13579" customFormat="1" ht="13.5"/>
    <row r="13580" customFormat="1" ht="13.5"/>
    <row r="13581" customFormat="1" ht="13.5"/>
    <row r="13582" customFormat="1" ht="13.5"/>
    <row r="13583" customFormat="1" ht="13.5"/>
    <row r="13584" customFormat="1" ht="13.5"/>
    <row r="13585" customFormat="1" ht="13.5"/>
    <row r="13586" customFormat="1" ht="13.5"/>
    <row r="13587" customFormat="1" ht="13.5"/>
    <row r="13588" customFormat="1" ht="13.5"/>
    <row r="13589" customFormat="1" ht="13.5"/>
    <row r="13590" customFormat="1" ht="13.5"/>
    <row r="13591" customFormat="1" ht="13.5"/>
    <row r="13592" customFormat="1" ht="13.5"/>
    <row r="13593" customFormat="1" ht="13.5"/>
    <row r="13594" customFormat="1" ht="13.5"/>
    <row r="13595" customFormat="1" ht="13.5"/>
    <row r="13596" customFormat="1" ht="13.5"/>
    <row r="13597" customFormat="1" ht="13.5"/>
    <row r="13598" customFormat="1" ht="13.5"/>
    <row r="13599" customFormat="1" ht="13.5"/>
    <row r="13600" customFormat="1" ht="13.5"/>
    <row r="13601" customFormat="1" ht="13.5"/>
    <row r="13602" customFormat="1" ht="13.5"/>
    <row r="13603" customFormat="1" ht="13.5"/>
    <row r="13604" customFormat="1" ht="13.5"/>
    <row r="13605" customFormat="1" ht="13.5"/>
    <row r="13606" customFormat="1" ht="13.5"/>
    <row r="13607" customFormat="1" ht="13.5"/>
    <row r="13608" customFormat="1" ht="13.5"/>
    <row r="13609" customFormat="1" ht="13.5"/>
    <row r="13610" customFormat="1" ht="13.5"/>
    <row r="13611" customFormat="1" ht="13.5"/>
    <row r="13612" customFormat="1" ht="13.5"/>
    <row r="13613" customFormat="1" ht="13.5"/>
    <row r="13614" customFormat="1" ht="13.5"/>
    <row r="13615" customFormat="1" ht="13.5"/>
    <row r="13616" customFormat="1" ht="13.5"/>
    <row r="13617" customFormat="1" ht="13.5"/>
    <row r="13618" customFormat="1" ht="13.5"/>
    <row r="13619" customFormat="1" ht="13.5"/>
    <row r="13620" customFormat="1" ht="13.5"/>
    <row r="13621" customFormat="1" ht="13.5"/>
    <row r="13622" customFormat="1" ht="13.5"/>
    <row r="13623" customFormat="1" ht="13.5"/>
    <row r="13624" customFormat="1" ht="13.5"/>
    <row r="13625" customFormat="1" ht="13.5"/>
    <row r="13626" customFormat="1" ht="13.5"/>
    <row r="13627" customFormat="1" ht="13.5"/>
    <row r="13628" customFormat="1" ht="13.5"/>
    <row r="13629" customFormat="1" ht="13.5"/>
    <row r="13630" customFormat="1" ht="13.5"/>
    <row r="13631" customFormat="1" ht="13.5"/>
    <row r="13632" customFormat="1" ht="13.5"/>
    <row r="13633" customFormat="1" ht="13.5"/>
    <row r="13634" customFormat="1" ht="13.5"/>
    <row r="13635" customFormat="1" ht="13.5"/>
    <row r="13636" customFormat="1" ht="13.5"/>
    <row r="13637" customFormat="1" ht="13.5"/>
    <row r="13638" customFormat="1" ht="13.5"/>
    <row r="13639" customFormat="1" ht="13.5"/>
    <row r="13640" customFormat="1" ht="13.5"/>
    <row r="13641" customFormat="1" ht="13.5"/>
    <row r="13642" customFormat="1" ht="13.5"/>
    <row r="13643" customFormat="1" ht="13.5"/>
    <row r="13644" customFormat="1" ht="13.5"/>
    <row r="13645" customFormat="1" ht="13.5"/>
    <row r="13646" customFormat="1" ht="13.5"/>
    <row r="13647" customFormat="1" ht="13.5"/>
    <row r="13648" customFormat="1" ht="13.5"/>
    <row r="13649" customFormat="1" ht="13.5"/>
    <row r="13650" customFormat="1" ht="13.5"/>
    <row r="13651" customFormat="1" ht="13.5"/>
    <row r="13652" customFormat="1" ht="13.5"/>
    <row r="13653" customFormat="1" ht="13.5"/>
    <row r="13654" customFormat="1" ht="13.5"/>
    <row r="13655" customFormat="1" ht="13.5"/>
    <row r="13656" customFormat="1" ht="13.5"/>
    <row r="13657" customFormat="1" ht="13.5"/>
    <row r="13658" customFormat="1" ht="13.5"/>
    <row r="13659" customFormat="1" ht="13.5"/>
    <row r="13660" customFormat="1" ht="13.5"/>
    <row r="13661" customFormat="1" ht="13.5"/>
    <row r="13662" customFormat="1" ht="13.5"/>
    <row r="13663" customFormat="1" ht="13.5"/>
    <row r="13664" customFormat="1" ht="13.5"/>
    <row r="13665" customFormat="1" ht="13.5"/>
    <row r="13666" customFormat="1" ht="13.5"/>
    <row r="13667" customFormat="1" ht="13.5"/>
    <row r="13668" customFormat="1" ht="13.5"/>
    <row r="13669" customFormat="1" ht="13.5"/>
    <row r="13670" customFormat="1" ht="13.5"/>
    <row r="13671" customFormat="1" ht="13.5"/>
    <row r="13672" customFormat="1" ht="13.5"/>
    <row r="13673" customFormat="1" ht="13.5"/>
    <row r="13674" customFormat="1" ht="13.5"/>
    <row r="13675" customFormat="1" ht="13.5"/>
    <row r="13676" customFormat="1" ht="13.5"/>
    <row r="13677" customFormat="1" ht="13.5"/>
    <row r="13678" customFormat="1" ht="13.5"/>
    <row r="13679" customFormat="1" ht="13.5"/>
    <row r="13680" customFormat="1" ht="13.5"/>
    <row r="13681" customFormat="1" ht="13.5"/>
    <row r="13682" customFormat="1" ht="13.5"/>
    <row r="13683" customFormat="1" ht="13.5"/>
    <row r="13684" customFormat="1" ht="13.5"/>
    <row r="13685" customFormat="1" ht="13.5"/>
    <row r="13686" customFormat="1" ht="13.5"/>
    <row r="13687" customFormat="1" ht="13.5"/>
    <row r="13688" customFormat="1" ht="13.5"/>
    <row r="13689" customFormat="1" ht="13.5"/>
    <row r="13690" customFormat="1" ht="13.5"/>
    <row r="13691" customFormat="1" ht="13.5"/>
    <row r="13692" customFormat="1" ht="13.5"/>
    <row r="13693" customFormat="1" ht="13.5"/>
    <row r="13694" customFormat="1" ht="13.5"/>
    <row r="13695" customFormat="1" ht="13.5"/>
    <row r="13696" customFormat="1" ht="13.5"/>
    <row r="13697" customFormat="1" ht="13.5"/>
    <row r="13698" customFormat="1" ht="13.5"/>
    <row r="13699" customFormat="1" ht="13.5"/>
    <row r="13700" customFormat="1" ht="13.5"/>
    <row r="13701" customFormat="1" ht="13.5"/>
    <row r="13702" customFormat="1" ht="13.5"/>
    <row r="13703" customFormat="1" ht="13.5"/>
    <row r="13704" customFormat="1" ht="13.5"/>
    <row r="13705" customFormat="1" ht="13.5"/>
    <row r="13706" customFormat="1" ht="13.5"/>
    <row r="13707" customFormat="1" ht="13.5"/>
    <row r="13708" customFormat="1" ht="13.5"/>
    <row r="13709" customFormat="1" ht="13.5"/>
    <row r="13710" customFormat="1" ht="13.5"/>
    <row r="13711" customFormat="1" ht="13.5"/>
    <row r="13712" customFormat="1" ht="13.5"/>
    <row r="13713" customFormat="1" ht="13.5"/>
    <row r="13714" customFormat="1" ht="13.5"/>
    <row r="13715" customFormat="1" ht="13.5"/>
    <row r="13716" customFormat="1" ht="13.5"/>
    <row r="13717" customFormat="1" ht="13.5"/>
    <row r="13718" customFormat="1" ht="13.5"/>
    <row r="13719" customFormat="1" ht="13.5"/>
    <row r="13720" customFormat="1" ht="13.5"/>
    <row r="13721" customFormat="1" ht="13.5"/>
    <row r="13722" customFormat="1" ht="13.5"/>
    <row r="13723" customFormat="1" ht="13.5"/>
    <row r="13724" customFormat="1" ht="13.5"/>
    <row r="13725" customFormat="1" ht="13.5"/>
    <row r="13726" customFormat="1" ht="13.5"/>
    <row r="13727" customFormat="1" ht="13.5"/>
    <row r="13728" customFormat="1" ht="13.5"/>
    <row r="13729" customFormat="1" ht="13.5"/>
    <row r="13730" customFormat="1" ht="13.5"/>
    <row r="13731" customFormat="1" ht="13.5"/>
    <row r="13732" customFormat="1" ht="13.5"/>
    <row r="13733" customFormat="1" ht="13.5"/>
    <row r="13734" customFormat="1" ht="13.5"/>
    <row r="13735" customFormat="1" ht="13.5"/>
    <row r="13736" customFormat="1" ht="13.5"/>
    <row r="13737" customFormat="1" ht="13.5"/>
    <row r="13738" customFormat="1" ht="13.5"/>
    <row r="13739" customFormat="1" ht="13.5"/>
    <row r="13740" customFormat="1" ht="13.5"/>
    <row r="13741" customFormat="1" ht="13.5"/>
    <row r="13742" customFormat="1" ht="13.5"/>
    <row r="13743" customFormat="1" ht="13.5"/>
    <row r="13744" customFormat="1" ht="13.5"/>
    <row r="13745" customFormat="1" ht="13.5"/>
    <row r="13746" customFormat="1" ht="13.5"/>
    <row r="13747" customFormat="1" ht="13.5"/>
    <row r="13748" customFormat="1" ht="13.5"/>
    <row r="13749" customFormat="1" ht="13.5"/>
    <row r="13750" customFormat="1" ht="13.5"/>
    <row r="13751" customFormat="1" ht="13.5"/>
    <row r="13752" customFormat="1" ht="13.5"/>
    <row r="13753" customFormat="1" ht="13.5"/>
    <row r="13754" customFormat="1" ht="13.5"/>
    <row r="13755" customFormat="1" ht="13.5"/>
    <row r="13756" customFormat="1" ht="13.5"/>
    <row r="13757" customFormat="1" ht="13.5"/>
    <row r="13758" customFormat="1" ht="13.5"/>
    <row r="13759" customFormat="1" ht="13.5"/>
    <row r="13760" customFormat="1" ht="13.5"/>
    <row r="13761" customFormat="1" ht="13.5"/>
    <row r="13762" customFormat="1" ht="13.5"/>
    <row r="13763" customFormat="1" ht="13.5"/>
    <row r="13764" customFormat="1" ht="13.5"/>
    <row r="13765" customFormat="1" ht="13.5"/>
    <row r="13766" customFormat="1" ht="13.5"/>
    <row r="13767" customFormat="1" ht="13.5"/>
    <row r="13768" customFormat="1" ht="13.5"/>
    <row r="13769" customFormat="1" ht="13.5"/>
    <row r="13770" customFormat="1" ht="13.5"/>
    <row r="13771" customFormat="1" ht="13.5"/>
    <row r="13772" customFormat="1" ht="13.5"/>
    <row r="13773" customFormat="1" ht="13.5"/>
    <row r="13774" customFormat="1" ht="13.5"/>
    <row r="13775" customFormat="1" ht="13.5"/>
    <row r="13776" customFormat="1" ht="13.5"/>
    <row r="13777" customFormat="1" ht="13.5"/>
    <row r="13778" customFormat="1" ht="13.5"/>
    <row r="13779" customFormat="1" ht="13.5"/>
    <row r="13780" customFormat="1" ht="13.5"/>
    <row r="13781" customFormat="1" ht="13.5"/>
    <row r="13782" customFormat="1" ht="13.5"/>
    <row r="13783" customFormat="1" ht="13.5"/>
    <row r="13784" customFormat="1" ht="13.5"/>
    <row r="13785" customFormat="1" ht="13.5"/>
    <row r="13786" customFormat="1" ht="13.5"/>
    <row r="13787" customFormat="1" ht="13.5"/>
    <row r="13788" customFormat="1" ht="13.5"/>
    <row r="13789" customFormat="1" ht="13.5"/>
    <row r="13790" customFormat="1" ht="13.5"/>
    <row r="13791" customFormat="1" ht="13.5"/>
    <row r="13792" customFormat="1" ht="13.5"/>
    <row r="13793" customFormat="1" ht="13.5"/>
    <row r="13794" customFormat="1" ht="13.5"/>
    <row r="13795" customFormat="1" ht="13.5"/>
    <row r="13796" customFormat="1" ht="13.5"/>
    <row r="13797" customFormat="1" ht="13.5"/>
    <row r="13798" customFormat="1" ht="13.5"/>
    <row r="13799" customFormat="1" ht="13.5"/>
    <row r="13800" customFormat="1" ht="13.5"/>
    <row r="13801" customFormat="1" ht="13.5"/>
    <row r="13802" customFormat="1" ht="13.5"/>
    <row r="13803" customFormat="1" ht="13.5"/>
    <row r="13804" customFormat="1" ht="13.5"/>
    <row r="13805" customFormat="1" ht="13.5"/>
    <row r="13806" customFormat="1" ht="13.5"/>
    <row r="13807" customFormat="1" ht="13.5"/>
    <row r="13808" customFormat="1" ht="13.5"/>
    <row r="13809" customFormat="1" ht="13.5"/>
    <row r="13810" customFormat="1" ht="13.5"/>
    <row r="13811" customFormat="1" ht="13.5"/>
    <row r="13812" customFormat="1" ht="13.5"/>
    <row r="13813" customFormat="1" ht="13.5"/>
    <row r="13814" customFormat="1" ht="13.5"/>
    <row r="13815" customFormat="1" ht="13.5"/>
    <row r="13816" customFormat="1" ht="13.5"/>
    <row r="13817" customFormat="1" ht="13.5"/>
    <row r="13818" customFormat="1" ht="13.5"/>
    <row r="13819" customFormat="1" ht="13.5"/>
    <row r="13820" customFormat="1" ht="13.5"/>
    <row r="13821" customFormat="1" ht="13.5"/>
    <row r="13822" customFormat="1" ht="13.5"/>
    <row r="13823" customFormat="1" ht="13.5"/>
    <row r="13824" customFormat="1" ht="13.5"/>
    <row r="13825" customFormat="1" ht="13.5"/>
    <row r="13826" customFormat="1" ht="13.5"/>
    <row r="13827" customFormat="1" ht="13.5"/>
    <row r="13828" customFormat="1" ht="13.5"/>
    <row r="13829" customFormat="1" ht="13.5"/>
    <row r="13830" customFormat="1" ht="13.5"/>
    <row r="13831" customFormat="1" ht="13.5"/>
    <row r="13832" customFormat="1" ht="13.5"/>
    <row r="13833" customFormat="1" ht="13.5"/>
    <row r="13834" customFormat="1" ht="13.5"/>
    <row r="13835" customFormat="1" ht="13.5"/>
    <row r="13836" customFormat="1" ht="13.5"/>
    <row r="13837" customFormat="1" ht="13.5"/>
    <row r="13838" customFormat="1" ht="13.5"/>
    <row r="13839" customFormat="1" ht="13.5"/>
    <row r="13840" customFormat="1" ht="13.5"/>
    <row r="13841" customFormat="1" ht="13.5"/>
    <row r="13842" customFormat="1" ht="13.5"/>
    <row r="13843" customFormat="1" ht="13.5"/>
    <row r="13844" customFormat="1" ht="13.5"/>
    <row r="13845" customFormat="1" ht="13.5"/>
    <row r="13846" customFormat="1" ht="13.5"/>
    <row r="13847" customFormat="1" ht="13.5"/>
    <row r="13848" customFormat="1" ht="13.5"/>
    <row r="13849" customFormat="1" ht="13.5"/>
    <row r="13850" customFormat="1" ht="13.5"/>
    <row r="13851" customFormat="1" ht="13.5"/>
    <row r="13852" customFormat="1" ht="13.5"/>
    <row r="13853" customFormat="1" ht="13.5"/>
    <row r="13854" customFormat="1" ht="13.5"/>
    <row r="13855" customFormat="1" ht="13.5"/>
    <row r="13856" customFormat="1" ht="13.5"/>
    <row r="13857" customFormat="1" ht="13.5"/>
    <row r="13858" customFormat="1" ht="13.5"/>
    <row r="13859" customFormat="1" ht="13.5"/>
    <row r="13860" customFormat="1" ht="13.5"/>
    <row r="13861" customFormat="1" ht="13.5"/>
    <row r="13862" customFormat="1" ht="13.5"/>
    <row r="13863" customFormat="1" ht="13.5"/>
    <row r="13864" customFormat="1" ht="13.5"/>
    <row r="13865" customFormat="1" ht="13.5"/>
    <row r="13866" customFormat="1" ht="13.5"/>
    <row r="13867" customFormat="1" ht="13.5"/>
    <row r="13868" customFormat="1" ht="13.5"/>
    <row r="13869" customFormat="1" ht="13.5"/>
    <row r="13870" customFormat="1" ht="13.5"/>
    <row r="13871" customFormat="1" ht="13.5"/>
    <row r="13872" customFormat="1" ht="13.5"/>
    <row r="13873" customFormat="1" ht="13.5"/>
    <row r="13874" customFormat="1" ht="13.5"/>
    <row r="13875" customFormat="1" ht="13.5"/>
    <row r="13876" customFormat="1" ht="13.5"/>
    <row r="13877" customFormat="1" ht="13.5"/>
    <row r="13878" customFormat="1" ht="13.5"/>
    <row r="13879" customFormat="1" ht="13.5"/>
    <row r="13880" customFormat="1" ht="13.5"/>
    <row r="13881" customFormat="1" ht="13.5"/>
    <row r="13882" customFormat="1" ht="13.5"/>
    <row r="13883" customFormat="1" ht="13.5"/>
    <row r="13884" customFormat="1" ht="13.5"/>
    <row r="13885" customFormat="1" ht="13.5"/>
    <row r="13886" customFormat="1" ht="13.5"/>
    <row r="13887" customFormat="1" ht="13.5"/>
    <row r="13888" customFormat="1" ht="13.5"/>
    <row r="13889" customFormat="1" ht="13.5"/>
    <row r="13890" customFormat="1" ht="13.5"/>
    <row r="13891" customFormat="1" ht="13.5"/>
    <row r="13892" customFormat="1" ht="13.5"/>
    <row r="13893" customFormat="1" ht="13.5"/>
    <row r="13894" customFormat="1" ht="13.5"/>
    <row r="13895" customFormat="1" ht="13.5"/>
    <row r="13896" customFormat="1" ht="13.5"/>
    <row r="13897" customFormat="1" ht="13.5"/>
    <row r="13898" customFormat="1" ht="13.5"/>
    <row r="13899" customFormat="1" ht="13.5"/>
    <row r="13900" customFormat="1" ht="13.5"/>
    <row r="13901" customFormat="1" ht="13.5"/>
    <row r="13902" customFormat="1" ht="13.5"/>
    <row r="13903" customFormat="1" ht="13.5"/>
    <row r="13904" customFormat="1" ht="13.5"/>
    <row r="13905" customFormat="1" ht="13.5"/>
    <row r="13906" customFormat="1" ht="13.5"/>
    <row r="13907" customFormat="1" ht="13.5"/>
    <row r="13908" customFormat="1" ht="13.5"/>
    <row r="13909" customFormat="1" ht="13.5"/>
    <row r="13910" customFormat="1" ht="13.5"/>
    <row r="13911" customFormat="1" ht="13.5"/>
    <row r="13912" customFormat="1" ht="13.5"/>
    <row r="13913" customFormat="1" ht="13.5"/>
    <row r="13914" customFormat="1" ht="13.5"/>
    <row r="13915" customFormat="1" ht="13.5"/>
    <row r="13916" customFormat="1" ht="13.5"/>
    <row r="13917" customFormat="1" ht="13.5"/>
    <row r="13918" customFormat="1" ht="13.5"/>
    <row r="13919" customFormat="1" ht="13.5"/>
    <row r="13920" customFormat="1" ht="13.5"/>
    <row r="13921" customFormat="1" ht="13.5"/>
    <row r="13922" customFormat="1" ht="13.5"/>
    <row r="13923" customFormat="1" ht="13.5"/>
    <row r="13924" customFormat="1" ht="13.5"/>
    <row r="13925" customFormat="1" ht="13.5"/>
    <row r="13926" customFormat="1" ht="13.5"/>
    <row r="13927" customFormat="1" ht="13.5"/>
    <row r="13928" customFormat="1" ht="13.5"/>
    <row r="13929" customFormat="1" ht="13.5"/>
    <row r="13930" customFormat="1" ht="13.5"/>
    <row r="13931" customFormat="1" ht="13.5"/>
    <row r="13932" customFormat="1" ht="13.5"/>
    <row r="13933" customFormat="1" ht="13.5"/>
    <row r="13934" customFormat="1" ht="13.5"/>
    <row r="13935" customFormat="1" ht="13.5"/>
    <row r="13936" customFormat="1" ht="13.5"/>
    <row r="13937" customFormat="1" ht="13.5"/>
    <row r="13938" customFormat="1" ht="13.5"/>
    <row r="13939" customFormat="1" ht="13.5"/>
    <row r="13940" customFormat="1" ht="13.5"/>
    <row r="13941" customFormat="1" ht="13.5"/>
    <row r="13942" customFormat="1" ht="13.5"/>
    <row r="13943" customFormat="1" ht="13.5"/>
    <row r="13944" customFormat="1" ht="13.5"/>
    <row r="13945" customFormat="1" ht="13.5"/>
    <row r="13946" customFormat="1" ht="13.5"/>
    <row r="13947" customFormat="1" ht="13.5"/>
    <row r="13948" customFormat="1" ht="13.5"/>
    <row r="13949" customFormat="1" ht="13.5"/>
    <row r="13950" customFormat="1" ht="13.5"/>
    <row r="13951" customFormat="1" ht="13.5"/>
    <row r="13952" customFormat="1" ht="13.5"/>
    <row r="13953" customFormat="1" ht="13.5"/>
    <row r="13954" customFormat="1" ht="13.5"/>
    <row r="13955" customFormat="1" ht="13.5"/>
    <row r="13956" customFormat="1" ht="13.5"/>
    <row r="13957" customFormat="1" ht="13.5"/>
    <row r="13958" customFormat="1" ht="13.5"/>
    <row r="13959" customFormat="1" ht="13.5"/>
    <row r="13960" customFormat="1" ht="13.5"/>
    <row r="13961" customFormat="1" ht="13.5"/>
    <row r="13962" customFormat="1" ht="13.5"/>
    <row r="13963" customFormat="1" ht="13.5"/>
    <row r="13964" customFormat="1" ht="13.5"/>
    <row r="13965" customFormat="1" ht="13.5"/>
    <row r="13966" customFormat="1" ht="13.5"/>
    <row r="13967" customFormat="1" ht="13.5"/>
    <row r="13968" customFormat="1" ht="13.5"/>
    <row r="13969" customFormat="1" ht="13.5"/>
    <row r="13970" customFormat="1" ht="13.5"/>
    <row r="13971" customFormat="1" ht="13.5"/>
    <row r="13972" customFormat="1" ht="13.5"/>
    <row r="13973" customFormat="1" ht="13.5"/>
    <row r="13974" customFormat="1" ht="13.5"/>
    <row r="13975" customFormat="1" ht="13.5"/>
    <row r="13976" customFormat="1" ht="13.5"/>
    <row r="13977" customFormat="1" ht="13.5"/>
    <row r="13978" customFormat="1" ht="13.5"/>
    <row r="13979" customFormat="1" ht="13.5"/>
    <row r="13980" customFormat="1" ht="13.5"/>
    <row r="13981" customFormat="1" ht="13.5"/>
    <row r="13982" customFormat="1" ht="13.5"/>
    <row r="13983" customFormat="1" ht="13.5"/>
    <row r="13984" customFormat="1" ht="13.5"/>
    <row r="13985" customFormat="1" ht="13.5"/>
    <row r="13986" customFormat="1" ht="13.5"/>
    <row r="13987" customFormat="1" ht="13.5"/>
    <row r="13988" customFormat="1" ht="13.5"/>
    <row r="13989" customFormat="1" ht="13.5"/>
    <row r="13990" customFormat="1" ht="13.5"/>
    <row r="13991" customFormat="1" ht="13.5"/>
    <row r="13992" customFormat="1" ht="13.5"/>
    <row r="13993" customFormat="1" ht="13.5"/>
    <row r="13994" customFormat="1" ht="13.5"/>
    <row r="13995" customFormat="1" ht="13.5"/>
    <row r="13996" customFormat="1" ht="13.5"/>
    <row r="13997" customFormat="1" ht="13.5"/>
    <row r="13998" customFormat="1" ht="13.5"/>
    <row r="13999" customFormat="1" ht="13.5"/>
    <row r="14000" customFormat="1" ht="13.5"/>
    <row r="14001" customFormat="1" ht="13.5"/>
    <row r="14002" customFormat="1" ht="13.5"/>
    <row r="14003" customFormat="1" ht="13.5"/>
    <row r="14004" customFormat="1" ht="13.5"/>
    <row r="14005" customFormat="1" ht="13.5"/>
    <row r="14006" customFormat="1" ht="13.5"/>
    <row r="14007" customFormat="1" ht="13.5"/>
    <row r="14008" customFormat="1" ht="13.5"/>
    <row r="14009" customFormat="1" ht="13.5"/>
    <row r="14010" customFormat="1" ht="13.5"/>
    <row r="14011" customFormat="1" ht="13.5"/>
    <row r="14012" customFormat="1" ht="13.5"/>
    <row r="14013" customFormat="1" ht="13.5"/>
    <row r="14014" customFormat="1" ht="13.5"/>
    <row r="14015" customFormat="1" ht="13.5"/>
    <row r="14016" customFormat="1" ht="13.5"/>
    <row r="14017" customFormat="1" ht="13.5"/>
    <row r="14018" customFormat="1" ht="13.5"/>
    <row r="14019" customFormat="1" ht="13.5"/>
    <row r="14020" customFormat="1" ht="13.5"/>
    <row r="14021" customFormat="1" ht="13.5"/>
    <row r="14022" customFormat="1" ht="13.5"/>
    <row r="14023" customFormat="1" ht="13.5"/>
    <row r="14024" customFormat="1" ht="13.5"/>
    <row r="14025" customFormat="1" ht="13.5"/>
    <row r="14026" customFormat="1" ht="13.5"/>
    <row r="14027" customFormat="1" ht="13.5"/>
    <row r="14028" customFormat="1" ht="13.5"/>
    <row r="14029" customFormat="1" ht="13.5"/>
    <row r="14030" customFormat="1" ht="13.5"/>
    <row r="14031" customFormat="1" ht="13.5"/>
    <row r="14032" customFormat="1" ht="13.5"/>
    <row r="14033" customFormat="1" ht="13.5"/>
    <row r="14034" customFormat="1" ht="13.5"/>
    <row r="14035" customFormat="1" ht="13.5"/>
    <row r="14036" customFormat="1" ht="13.5"/>
    <row r="14037" customFormat="1" ht="13.5"/>
    <row r="14038" customFormat="1" ht="13.5"/>
    <row r="14039" customFormat="1" ht="13.5"/>
    <row r="14040" customFormat="1" ht="13.5"/>
    <row r="14041" customFormat="1" ht="13.5"/>
    <row r="14042" customFormat="1" ht="13.5"/>
    <row r="14043" customFormat="1" ht="13.5"/>
    <row r="14044" customFormat="1" ht="13.5"/>
    <row r="14045" customFormat="1" ht="13.5"/>
    <row r="14046" customFormat="1" ht="13.5"/>
    <row r="14047" customFormat="1" ht="13.5"/>
    <row r="14048" customFormat="1" ht="13.5"/>
    <row r="14049" customFormat="1" ht="13.5"/>
    <row r="14050" customFormat="1" ht="13.5"/>
    <row r="14051" customFormat="1" ht="13.5"/>
    <row r="14052" customFormat="1" ht="13.5"/>
    <row r="14053" customFormat="1" ht="13.5"/>
    <row r="14054" customFormat="1" ht="13.5"/>
    <row r="14055" customFormat="1" ht="13.5"/>
    <row r="14056" customFormat="1" ht="13.5"/>
    <row r="14057" customFormat="1" ht="13.5"/>
    <row r="14058" customFormat="1" ht="13.5"/>
    <row r="14059" customFormat="1" ht="13.5"/>
    <row r="14060" customFormat="1" ht="13.5"/>
    <row r="14061" customFormat="1" ht="13.5"/>
    <row r="14062" customFormat="1" ht="13.5"/>
    <row r="14063" customFormat="1" ht="13.5"/>
    <row r="14064" customFormat="1" ht="13.5"/>
    <row r="14065" customFormat="1" ht="13.5"/>
    <row r="14066" customFormat="1" ht="13.5"/>
    <row r="14067" customFormat="1" ht="13.5"/>
    <row r="14068" customFormat="1" ht="13.5"/>
    <row r="14069" customFormat="1" ht="13.5"/>
    <row r="14070" customFormat="1" ht="13.5"/>
    <row r="14071" customFormat="1" ht="13.5"/>
    <row r="14072" customFormat="1" ht="13.5"/>
    <row r="14073" customFormat="1" ht="13.5"/>
    <row r="14074" customFormat="1" ht="13.5"/>
    <row r="14075" customFormat="1" ht="13.5"/>
    <row r="14076" customFormat="1" ht="13.5"/>
    <row r="14077" customFormat="1" ht="13.5"/>
    <row r="14078" customFormat="1" ht="13.5"/>
    <row r="14079" customFormat="1" ht="13.5"/>
    <row r="14080" customFormat="1" ht="13.5"/>
    <row r="14081" customFormat="1" ht="13.5"/>
    <row r="14082" customFormat="1" ht="13.5"/>
    <row r="14083" customFormat="1" ht="13.5"/>
    <row r="14084" customFormat="1" ht="13.5"/>
    <row r="14085" customFormat="1" ht="13.5"/>
    <row r="14086" customFormat="1" ht="13.5"/>
    <row r="14087" customFormat="1" ht="13.5"/>
    <row r="14088" customFormat="1" ht="13.5"/>
    <row r="14089" customFormat="1" ht="13.5"/>
    <row r="14090" customFormat="1" ht="13.5"/>
    <row r="14091" customFormat="1" ht="13.5"/>
    <row r="14092" customFormat="1" ht="13.5"/>
    <row r="14093" customFormat="1" ht="13.5"/>
    <row r="14094" customFormat="1" ht="13.5"/>
    <row r="14095" customFormat="1" ht="13.5"/>
    <row r="14096" customFormat="1" ht="13.5"/>
    <row r="14097" customFormat="1" ht="13.5"/>
    <row r="14098" customFormat="1" ht="13.5"/>
    <row r="14099" customFormat="1" ht="13.5"/>
    <row r="14100" customFormat="1" ht="13.5"/>
    <row r="14101" customFormat="1" ht="13.5"/>
    <row r="14102" customFormat="1" ht="13.5"/>
    <row r="14103" customFormat="1" ht="13.5"/>
    <row r="14104" customFormat="1" ht="13.5"/>
    <row r="14105" customFormat="1" ht="13.5"/>
    <row r="14106" customFormat="1" ht="13.5"/>
    <row r="14107" customFormat="1" ht="13.5"/>
    <row r="14108" customFormat="1" ht="13.5"/>
    <row r="14109" customFormat="1" ht="13.5"/>
    <row r="14110" customFormat="1" ht="13.5"/>
    <row r="14111" customFormat="1" ht="13.5"/>
    <row r="14112" customFormat="1" ht="13.5"/>
    <row r="14113" customFormat="1" ht="13.5"/>
    <row r="14114" customFormat="1" ht="13.5"/>
    <row r="14115" customFormat="1" ht="13.5"/>
    <row r="14116" customFormat="1" ht="13.5"/>
    <row r="14117" customFormat="1" ht="13.5"/>
    <row r="14118" customFormat="1" ht="13.5"/>
    <row r="14119" customFormat="1" ht="13.5"/>
    <row r="14120" customFormat="1" ht="13.5"/>
    <row r="14121" customFormat="1" ht="13.5"/>
    <row r="14122" customFormat="1" ht="13.5"/>
    <row r="14123" customFormat="1" ht="13.5"/>
    <row r="14124" customFormat="1" ht="13.5"/>
    <row r="14125" customFormat="1" ht="13.5"/>
    <row r="14126" customFormat="1" ht="13.5"/>
    <row r="14127" customFormat="1" ht="13.5"/>
    <row r="14128" customFormat="1" ht="13.5"/>
    <row r="14129" customFormat="1" ht="13.5"/>
    <row r="14130" customFormat="1" ht="13.5"/>
    <row r="14131" customFormat="1" ht="13.5"/>
    <row r="14132" customFormat="1" ht="13.5"/>
    <row r="14133" customFormat="1" ht="13.5"/>
    <row r="14134" customFormat="1" ht="13.5"/>
    <row r="14135" customFormat="1" ht="13.5"/>
    <row r="14136" customFormat="1" ht="13.5"/>
    <row r="14137" customFormat="1" ht="13.5"/>
    <row r="14138" customFormat="1" ht="13.5"/>
    <row r="14139" customFormat="1" ht="13.5"/>
    <row r="14140" customFormat="1" ht="13.5"/>
    <row r="14141" customFormat="1" ht="13.5"/>
    <row r="14142" customFormat="1" ht="13.5"/>
    <row r="14143" customFormat="1" ht="13.5"/>
    <row r="14144" customFormat="1" ht="13.5"/>
    <row r="14145" customFormat="1" ht="13.5"/>
    <row r="14146" customFormat="1" ht="13.5"/>
    <row r="14147" customFormat="1" ht="13.5"/>
    <row r="14148" customFormat="1" ht="13.5"/>
    <row r="14149" customFormat="1" ht="13.5"/>
    <row r="14150" customFormat="1" ht="13.5"/>
    <row r="14151" customFormat="1" ht="13.5"/>
    <row r="14152" customFormat="1" ht="13.5"/>
    <row r="14153" customFormat="1" ht="13.5"/>
    <row r="14154" customFormat="1" ht="13.5"/>
    <row r="14155" customFormat="1" ht="13.5"/>
    <row r="14156" customFormat="1" ht="13.5"/>
    <row r="14157" customFormat="1" ht="13.5"/>
    <row r="14158" customFormat="1" ht="13.5"/>
    <row r="14159" customFormat="1" ht="13.5"/>
    <row r="14160" customFormat="1" ht="13.5"/>
    <row r="14161" customFormat="1" ht="13.5"/>
    <row r="14162" customFormat="1" ht="13.5"/>
    <row r="14163" customFormat="1" ht="13.5"/>
    <row r="14164" customFormat="1" ht="13.5"/>
    <row r="14165" customFormat="1" ht="13.5"/>
    <row r="14166" customFormat="1" ht="13.5"/>
    <row r="14167" customFormat="1" ht="13.5"/>
    <row r="14168" customFormat="1" ht="13.5"/>
    <row r="14169" customFormat="1" ht="13.5"/>
    <row r="14170" customFormat="1" ht="13.5"/>
    <row r="14171" customFormat="1" ht="13.5"/>
    <row r="14172" customFormat="1" ht="13.5"/>
    <row r="14173" customFormat="1" ht="13.5"/>
    <row r="14174" customFormat="1" ht="13.5"/>
    <row r="14175" customFormat="1" ht="13.5"/>
    <row r="14176" customFormat="1" ht="13.5"/>
    <row r="14177" customFormat="1" ht="13.5"/>
    <row r="14178" customFormat="1" ht="13.5"/>
    <row r="14179" customFormat="1" ht="13.5"/>
    <row r="14180" customFormat="1" ht="13.5"/>
    <row r="14181" customFormat="1" ht="13.5"/>
    <row r="14182" customFormat="1" ht="13.5"/>
    <row r="14183" customFormat="1" ht="13.5"/>
    <row r="14184" customFormat="1" ht="13.5"/>
    <row r="14185" customFormat="1" ht="13.5"/>
    <row r="14186" customFormat="1" ht="13.5"/>
    <row r="14187" customFormat="1" ht="13.5"/>
    <row r="14188" customFormat="1" ht="13.5"/>
    <row r="14189" customFormat="1" ht="13.5"/>
    <row r="14190" customFormat="1" ht="13.5"/>
    <row r="14191" customFormat="1" ht="13.5"/>
    <row r="14192" customFormat="1" ht="13.5"/>
    <row r="14193" customFormat="1" ht="13.5"/>
    <row r="14194" customFormat="1" ht="13.5"/>
    <row r="14195" customFormat="1" ht="13.5"/>
    <row r="14196" customFormat="1" ht="13.5"/>
    <row r="14197" customFormat="1" ht="13.5"/>
    <row r="14198" customFormat="1" ht="13.5"/>
    <row r="14199" customFormat="1" ht="13.5"/>
    <row r="14200" customFormat="1" ht="13.5"/>
    <row r="14201" customFormat="1" ht="13.5"/>
    <row r="14202" customFormat="1" ht="13.5"/>
    <row r="14203" customFormat="1" ht="13.5"/>
    <row r="14204" customFormat="1" ht="13.5"/>
    <row r="14205" customFormat="1" ht="13.5"/>
    <row r="14206" customFormat="1" ht="13.5"/>
    <row r="14207" customFormat="1" ht="13.5"/>
    <row r="14208" customFormat="1" ht="13.5"/>
    <row r="14209" customFormat="1" ht="13.5"/>
    <row r="14210" customFormat="1" ht="13.5"/>
    <row r="14211" customFormat="1" ht="13.5"/>
    <row r="14212" customFormat="1" ht="13.5"/>
    <row r="14213" customFormat="1" ht="13.5"/>
    <row r="14214" customFormat="1" ht="13.5"/>
    <row r="14215" customFormat="1" ht="13.5"/>
    <row r="14216" customFormat="1" ht="13.5"/>
    <row r="14217" customFormat="1" ht="13.5"/>
    <row r="14218" customFormat="1" ht="13.5"/>
    <row r="14219" customFormat="1" ht="13.5"/>
    <row r="14220" customFormat="1" ht="13.5"/>
    <row r="14221" customFormat="1" ht="13.5"/>
    <row r="14222" customFormat="1" ht="13.5"/>
    <row r="14223" customFormat="1" ht="13.5"/>
    <row r="14224" customFormat="1" ht="13.5"/>
    <row r="14225" customFormat="1" ht="13.5"/>
    <row r="14226" customFormat="1" ht="13.5"/>
    <row r="14227" customFormat="1" ht="13.5"/>
    <row r="14228" customFormat="1" ht="13.5"/>
    <row r="14229" customFormat="1" ht="13.5"/>
    <row r="14230" customFormat="1" ht="13.5"/>
    <row r="14231" customFormat="1" ht="13.5"/>
    <row r="14232" customFormat="1" ht="13.5"/>
    <row r="14233" customFormat="1" ht="13.5"/>
    <row r="14234" customFormat="1" ht="13.5"/>
    <row r="14235" customFormat="1" ht="13.5"/>
    <row r="14236" customFormat="1" ht="13.5"/>
    <row r="14237" customFormat="1" ht="13.5"/>
    <row r="14238" customFormat="1" ht="13.5"/>
    <row r="14239" customFormat="1" ht="13.5"/>
    <row r="14240" customFormat="1" ht="13.5"/>
    <row r="14241" customFormat="1" ht="13.5"/>
    <row r="14242" customFormat="1" ht="13.5"/>
    <row r="14243" customFormat="1" ht="13.5"/>
    <row r="14244" customFormat="1" ht="13.5"/>
    <row r="14245" customFormat="1" ht="13.5"/>
    <row r="14246" customFormat="1" ht="13.5"/>
    <row r="14247" customFormat="1" ht="13.5"/>
    <row r="14248" customFormat="1" ht="13.5"/>
    <row r="14249" customFormat="1" ht="13.5"/>
    <row r="14250" customFormat="1" ht="13.5"/>
    <row r="14251" customFormat="1" ht="13.5"/>
    <row r="14252" customFormat="1" ht="13.5"/>
    <row r="14253" customFormat="1" ht="13.5"/>
    <row r="14254" customFormat="1" ht="13.5"/>
    <row r="14255" customFormat="1" ht="13.5"/>
    <row r="14256" customFormat="1" ht="13.5"/>
    <row r="14257" customFormat="1" ht="13.5"/>
    <row r="14258" customFormat="1" ht="13.5"/>
    <row r="14259" customFormat="1" ht="13.5"/>
    <row r="14260" customFormat="1" ht="13.5"/>
    <row r="14261" customFormat="1" ht="13.5"/>
    <row r="14262" customFormat="1" ht="13.5"/>
    <row r="14263" customFormat="1" ht="13.5"/>
    <row r="14264" customFormat="1" ht="13.5"/>
    <row r="14265" customFormat="1" ht="13.5"/>
    <row r="14266" customFormat="1" ht="13.5"/>
    <row r="14267" customFormat="1" ht="13.5"/>
    <row r="14268" customFormat="1" ht="13.5"/>
    <row r="14269" customFormat="1" ht="13.5"/>
    <row r="14270" customFormat="1" ht="13.5"/>
    <row r="14271" customFormat="1" ht="13.5"/>
    <row r="14272" customFormat="1" ht="13.5"/>
    <row r="14273" customFormat="1" ht="13.5"/>
    <row r="14274" customFormat="1" ht="13.5"/>
    <row r="14275" customFormat="1" ht="13.5"/>
    <row r="14276" customFormat="1" ht="13.5"/>
    <row r="14277" customFormat="1" ht="13.5"/>
    <row r="14278" customFormat="1" ht="13.5"/>
    <row r="14279" customFormat="1" ht="13.5"/>
    <row r="14280" customFormat="1" ht="13.5"/>
    <row r="14281" customFormat="1" ht="13.5"/>
    <row r="14282" customFormat="1" ht="13.5"/>
    <row r="14283" customFormat="1" ht="13.5"/>
    <row r="14284" customFormat="1" ht="13.5"/>
    <row r="14285" customFormat="1" ht="13.5"/>
    <row r="14286" customFormat="1" ht="13.5"/>
    <row r="14287" customFormat="1" ht="13.5"/>
    <row r="14288" customFormat="1" ht="13.5"/>
    <row r="14289" customFormat="1" ht="13.5"/>
    <row r="14290" customFormat="1" ht="13.5"/>
    <row r="14291" customFormat="1" ht="13.5"/>
    <row r="14292" customFormat="1" ht="13.5"/>
    <row r="14293" customFormat="1" ht="13.5"/>
    <row r="14294" customFormat="1" ht="13.5"/>
    <row r="14295" customFormat="1" ht="13.5"/>
    <row r="14296" customFormat="1" ht="13.5"/>
    <row r="14297" customFormat="1" ht="13.5"/>
    <row r="14298" customFormat="1" ht="13.5"/>
    <row r="14299" customFormat="1" ht="13.5"/>
    <row r="14300" customFormat="1" ht="13.5"/>
    <row r="14301" customFormat="1" ht="13.5"/>
    <row r="14302" customFormat="1" ht="13.5"/>
    <row r="14303" customFormat="1" ht="13.5"/>
    <row r="14304" customFormat="1" ht="13.5"/>
    <row r="14305" customFormat="1" ht="13.5"/>
    <row r="14306" customFormat="1" ht="13.5"/>
    <row r="14307" customFormat="1" ht="13.5"/>
    <row r="14308" customFormat="1" ht="13.5"/>
    <row r="14309" customFormat="1" ht="13.5"/>
    <row r="14310" customFormat="1" ht="13.5"/>
    <row r="14311" customFormat="1" ht="13.5"/>
    <row r="14312" customFormat="1" ht="13.5"/>
    <row r="14313" customFormat="1" ht="13.5"/>
    <row r="14314" customFormat="1" ht="13.5"/>
    <row r="14315" customFormat="1" ht="13.5"/>
    <row r="14316" customFormat="1" ht="13.5"/>
    <row r="14317" customFormat="1" ht="13.5"/>
    <row r="14318" customFormat="1" ht="13.5"/>
    <row r="14319" customFormat="1" ht="13.5"/>
    <row r="14320" customFormat="1" ht="13.5"/>
    <row r="14321" customFormat="1" ht="13.5"/>
    <row r="14322" customFormat="1" ht="13.5"/>
    <row r="14323" customFormat="1" ht="13.5"/>
    <row r="14324" customFormat="1" ht="13.5"/>
    <row r="14325" customFormat="1" ht="13.5"/>
    <row r="14326" customFormat="1" ht="13.5"/>
    <row r="14327" customFormat="1" ht="13.5"/>
    <row r="14328" customFormat="1" ht="13.5"/>
    <row r="14329" customFormat="1" ht="13.5"/>
    <row r="14330" customFormat="1" ht="13.5"/>
    <row r="14331" customFormat="1" ht="13.5"/>
    <row r="14332" customFormat="1" ht="13.5"/>
    <row r="14333" customFormat="1" ht="13.5"/>
    <row r="14334" customFormat="1" ht="13.5"/>
    <row r="14335" customFormat="1" ht="13.5"/>
    <row r="14336" customFormat="1" ht="13.5"/>
    <row r="14337" customFormat="1" ht="13.5"/>
    <row r="14338" customFormat="1" ht="13.5"/>
    <row r="14339" customFormat="1" ht="13.5"/>
    <row r="14340" customFormat="1" ht="13.5"/>
    <row r="14341" customFormat="1" ht="13.5"/>
    <row r="14342" customFormat="1" ht="13.5"/>
    <row r="14343" customFormat="1" ht="13.5"/>
    <row r="14344" customFormat="1" ht="13.5"/>
    <row r="14345" customFormat="1" ht="13.5"/>
    <row r="14346" customFormat="1" ht="13.5"/>
    <row r="14347" customFormat="1" ht="13.5"/>
    <row r="14348" customFormat="1" ht="13.5"/>
    <row r="14349" customFormat="1" ht="13.5"/>
    <row r="14350" customFormat="1" ht="13.5"/>
    <row r="14351" customFormat="1" ht="13.5"/>
    <row r="14352" customFormat="1" ht="13.5"/>
    <row r="14353" customFormat="1" ht="13.5"/>
    <row r="14354" customFormat="1" ht="13.5"/>
    <row r="14355" customFormat="1" ht="13.5"/>
    <row r="14356" customFormat="1" ht="13.5"/>
    <row r="14357" customFormat="1" ht="13.5"/>
    <row r="14358" customFormat="1" ht="13.5"/>
    <row r="14359" customFormat="1" ht="13.5"/>
    <row r="14360" customFormat="1" ht="13.5"/>
    <row r="14361" customFormat="1" ht="13.5"/>
    <row r="14362" customFormat="1" ht="13.5"/>
    <row r="14363" customFormat="1" ht="13.5"/>
    <row r="14364" customFormat="1" ht="13.5"/>
    <row r="14365" customFormat="1" ht="13.5"/>
    <row r="14366" customFormat="1" ht="13.5"/>
    <row r="14367" customFormat="1" ht="13.5"/>
    <row r="14368" customFormat="1" ht="13.5"/>
    <row r="14369" customFormat="1" ht="13.5"/>
    <row r="14370" customFormat="1" ht="13.5"/>
    <row r="14371" customFormat="1" ht="13.5"/>
    <row r="14372" customFormat="1" ht="13.5"/>
    <row r="14373" customFormat="1" ht="13.5"/>
    <row r="14374" customFormat="1" ht="13.5"/>
    <row r="14375" customFormat="1" ht="13.5"/>
    <row r="14376" customFormat="1" ht="13.5"/>
    <row r="14377" customFormat="1" ht="13.5"/>
    <row r="14378" customFormat="1" ht="13.5"/>
    <row r="14379" customFormat="1" ht="13.5"/>
    <row r="14380" customFormat="1" ht="13.5"/>
    <row r="14381" customFormat="1" ht="13.5"/>
    <row r="14382" customFormat="1" ht="13.5"/>
    <row r="14383" customFormat="1" ht="13.5"/>
    <row r="14384" customFormat="1" ht="13.5"/>
    <row r="14385" customFormat="1" ht="13.5"/>
    <row r="14386" customFormat="1" ht="13.5"/>
    <row r="14387" customFormat="1" ht="13.5"/>
    <row r="14388" customFormat="1" ht="13.5"/>
    <row r="14389" customFormat="1" ht="13.5"/>
    <row r="14390" customFormat="1" ht="13.5"/>
    <row r="14391" customFormat="1" ht="13.5"/>
    <row r="14392" customFormat="1" ht="13.5"/>
    <row r="14393" customFormat="1" ht="13.5"/>
    <row r="14394" customFormat="1" ht="13.5"/>
    <row r="14395" customFormat="1" ht="13.5"/>
    <row r="14396" customFormat="1" ht="13.5"/>
    <row r="14397" customFormat="1" ht="13.5"/>
    <row r="14398" customFormat="1" ht="13.5"/>
    <row r="14399" customFormat="1" ht="13.5"/>
    <row r="14400" customFormat="1" ht="13.5"/>
    <row r="14401" customFormat="1" ht="13.5"/>
    <row r="14402" customFormat="1" ht="13.5"/>
    <row r="14403" customFormat="1" ht="13.5"/>
    <row r="14404" customFormat="1" ht="13.5"/>
    <row r="14405" customFormat="1" ht="13.5"/>
    <row r="14406" customFormat="1" ht="13.5"/>
    <row r="14407" customFormat="1" ht="13.5"/>
    <row r="14408" customFormat="1" ht="13.5"/>
    <row r="14409" customFormat="1" ht="13.5"/>
    <row r="14410" customFormat="1" ht="13.5"/>
    <row r="14411" customFormat="1" ht="13.5"/>
    <row r="14412" customFormat="1" ht="13.5"/>
    <row r="14413" customFormat="1" ht="13.5"/>
    <row r="14414" customFormat="1" ht="13.5"/>
    <row r="14415" customFormat="1" ht="13.5"/>
    <row r="14416" customFormat="1" ht="13.5"/>
    <row r="14417" customFormat="1" ht="13.5"/>
    <row r="14418" customFormat="1" ht="13.5"/>
    <row r="14419" customFormat="1" ht="13.5"/>
    <row r="14420" customFormat="1" ht="13.5"/>
    <row r="14421" customFormat="1" ht="13.5"/>
    <row r="14422" customFormat="1" ht="13.5"/>
    <row r="14423" customFormat="1" ht="13.5"/>
    <row r="14424" customFormat="1" ht="13.5"/>
    <row r="14425" customFormat="1" ht="13.5"/>
    <row r="14426" customFormat="1" ht="13.5"/>
    <row r="14427" customFormat="1" ht="13.5"/>
    <row r="14428" customFormat="1" ht="13.5"/>
    <row r="14429" customFormat="1" ht="13.5"/>
    <row r="14430" customFormat="1" ht="13.5"/>
    <row r="14431" customFormat="1" ht="13.5"/>
    <row r="14432" customFormat="1" ht="13.5"/>
    <row r="14433" customFormat="1" ht="13.5"/>
    <row r="14434" customFormat="1" ht="13.5"/>
    <row r="14435" customFormat="1" ht="13.5"/>
    <row r="14436" customFormat="1" ht="13.5"/>
    <row r="14437" customFormat="1" ht="13.5"/>
    <row r="14438" customFormat="1" ht="13.5"/>
    <row r="14439" customFormat="1" ht="13.5"/>
    <row r="14440" customFormat="1" ht="13.5"/>
    <row r="14441" customFormat="1" ht="13.5"/>
    <row r="14442" customFormat="1" ht="13.5"/>
    <row r="14443" customFormat="1" ht="13.5"/>
    <row r="14444" customFormat="1" ht="13.5"/>
    <row r="14445" customFormat="1" ht="13.5"/>
    <row r="14446" customFormat="1" ht="13.5"/>
    <row r="14447" customFormat="1" ht="13.5"/>
    <row r="14448" customFormat="1" ht="13.5"/>
    <row r="14449" customFormat="1" ht="13.5"/>
    <row r="14450" customFormat="1" ht="13.5"/>
    <row r="14451" customFormat="1" ht="13.5"/>
    <row r="14452" customFormat="1" ht="13.5"/>
    <row r="14453" customFormat="1" ht="13.5"/>
    <row r="14454" customFormat="1" ht="13.5"/>
    <row r="14455" customFormat="1" ht="13.5"/>
    <row r="14456" customFormat="1" ht="13.5"/>
    <row r="14457" customFormat="1" ht="13.5"/>
    <row r="14458" customFormat="1" ht="13.5"/>
    <row r="14459" customFormat="1" ht="13.5"/>
    <row r="14460" customFormat="1" ht="13.5"/>
    <row r="14461" customFormat="1" ht="13.5"/>
    <row r="14462" customFormat="1" ht="13.5"/>
    <row r="14463" customFormat="1" ht="13.5"/>
    <row r="14464" customFormat="1" ht="13.5"/>
    <row r="14465" customFormat="1" ht="13.5"/>
    <row r="14466" customFormat="1" ht="13.5"/>
    <row r="14467" customFormat="1" ht="13.5"/>
    <row r="14468" customFormat="1" ht="13.5"/>
    <row r="14469" customFormat="1" ht="13.5"/>
    <row r="14470" customFormat="1" ht="13.5"/>
    <row r="14471" customFormat="1" ht="13.5"/>
    <row r="14472" customFormat="1" ht="13.5"/>
    <row r="14473" customFormat="1" ht="13.5"/>
    <row r="14474" customFormat="1" ht="13.5"/>
    <row r="14475" customFormat="1" ht="13.5"/>
    <row r="14476" customFormat="1" ht="13.5"/>
    <row r="14477" customFormat="1" ht="13.5"/>
    <row r="14478" customFormat="1" ht="13.5"/>
    <row r="14479" customFormat="1" ht="13.5"/>
    <row r="14480" customFormat="1" ht="13.5"/>
    <row r="14481" customFormat="1" ht="13.5"/>
    <row r="14482" customFormat="1" ht="13.5"/>
    <row r="14483" customFormat="1" ht="13.5"/>
    <row r="14484" customFormat="1" ht="13.5"/>
    <row r="14485" customFormat="1" ht="13.5"/>
    <row r="14486" customFormat="1" ht="13.5"/>
    <row r="14487" customFormat="1" ht="13.5"/>
    <row r="14488" customFormat="1" ht="13.5"/>
    <row r="14489" customFormat="1" ht="13.5"/>
    <row r="14490" customFormat="1" ht="13.5"/>
    <row r="14491" customFormat="1" ht="13.5"/>
    <row r="14492" customFormat="1" ht="13.5"/>
    <row r="14493" customFormat="1" ht="13.5"/>
    <row r="14494" customFormat="1" ht="13.5"/>
    <row r="14495" customFormat="1" ht="13.5"/>
    <row r="14496" customFormat="1" ht="13.5"/>
    <row r="14497" customFormat="1" ht="13.5"/>
    <row r="14498" customFormat="1" ht="13.5"/>
    <row r="14499" customFormat="1" ht="13.5"/>
    <row r="14500" customFormat="1" ht="13.5"/>
    <row r="14501" customFormat="1" ht="13.5"/>
    <row r="14502" customFormat="1" ht="13.5"/>
    <row r="14503" customFormat="1" ht="13.5"/>
    <row r="14504" customFormat="1" ht="13.5"/>
    <row r="14505" customFormat="1" ht="13.5"/>
    <row r="14506" customFormat="1" ht="13.5"/>
    <row r="14507" customFormat="1" ht="13.5"/>
    <row r="14508" customFormat="1" ht="13.5"/>
    <row r="14509" customFormat="1" ht="13.5"/>
    <row r="14510" customFormat="1" ht="13.5"/>
    <row r="14511" customFormat="1" ht="13.5"/>
    <row r="14512" customFormat="1" ht="13.5"/>
    <row r="14513" customFormat="1" ht="13.5"/>
    <row r="14514" customFormat="1" ht="13.5"/>
    <row r="14515" customFormat="1" ht="13.5"/>
    <row r="14516" customFormat="1" ht="13.5"/>
    <row r="14517" customFormat="1" ht="13.5"/>
    <row r="14518" customFormat="1" ht="13.5"/>
    <row r="14519" customFormat="1" ht="13.5"/>
    <row r="14520" customFormat="1" ht="13.5"/>
    <row r="14521" customFormat="1" ht="13.5"/>
    <row r="14522" customFormat="1" ht="13.5"/>
    <row r="14523" customFormat="1" ht="13.5"/>
    <row r="14524" customFormat="1" ht="13.5"/>
    <row r="14525" customFormat="1" ht="13.5"/>
    <row r="14526" customFormat="1" ht="13.5"/>
    <row r="14527" customFormat="1" ht="13.5"/>
    <row r="14528" customFormat="1" ht="13.5"/>
    <row r="14529" customFormat="1" ht="13.5"/>
    <row r="14530" customFormat="1" ht="13.5"/>
    <row r="14531" customFormat="1" ht="13.5"/>
    <row r="14532" customFormat="1" ht="13.5"/>
    <row r="14533" customFormat="1" ht="13.5"/>
    <row r="14534" customFormat="1" ht="13.5"/>
    <row r="14535" customFormat="1" ht="13.5"/>
    <row r="14536" customFormat="1" ht="13.5"/>
    <row r="14537" customFormat="1" ht="13.5"/>
    <row r="14538" customFormat="1" ht="13.5"/>
    <row r="14539" customFormat="1" ht="13.5"/>
    <row r="14540" customFormat="1" ht="13.5"/>
    <row r="14541" customFormat="1" ht="13.5"/>
    <row r="14542" customFormat="1" ht="13.5"/>
    <row r="14543" customFormat="1" ht="13.5"/>
    <row r="14544" customFormat="1" ht="13.5"/>
    <row r="14545" customFormat="1" ht="13.5"/>
    <row r="14546" customFormat="1" ht="13.5"/>
    <row r="14547" customFormat="1" ht="13.5"/>
    <row r="14548" customFormat="1" ht="13.5"/>
    <row r="14549" customFormat="1" ht="13.5"/>
    <row r="14550" customFormat="1" ht="13.5"/>
    <row r="14551" customFormat="1" ht="13.5"/>
    <row r="14552" customFormat="1" ht="13.5"/>
    <row r="14553" customFormat="1" ht="13.5"/>
    <row r="14554" customFormat="1" ht="13.5"/>
    <row r="14555" customFormat="1" ht="13.5"/>
    <row r="14556" customFormat="1" ht="13.5"/>
    <row r="14557" customFormat="1" ht="13.5"/>
    <row r="14558" customFormat="1" ht="13.5"/>
    <row r="14559" customFormat="1" ht="13.5"/>
    <row r="14560" customFormat="1" ht="13.5"/>
    <row r="14561" customFormat="1" ht="13.5"/>
    <row r="14562" customFormat="1" ht="13.5"/>
    <row r="14563" customFormat="1" ht="13.5"/>
    <row r="14564" customFormat="1" ht="13.5"/>
    <row r="14565" customFormat="1" ht="13.5"/>
    <row r="14566" customFormat="1" ht="13.5"/>
    <row r="14567" customFormat="1" ht="13.5"/>
    <row r="14568" customFormat="1" ht="13.5"/>
    <row r="14569" customFormat="1" ht="13.5"/>
    <row r="14570" customFormat="1" ht="13.5"/>
    <row r="14571" customFormat="1" ht="13.5"/>
    <row r="14572" customFormat="1" ht="13.5"/>
    <row r="14573" customFormat="1" ht="13.5"/>
    <row r="14574" customFormat="1" ht="13.5"/>
    <row r="14575" customFormat="1" ht="13.5"/>
    <row r="14576" customFormat="1" ht="13.5"/>
    <row r="14577" customFormat="1" ht="13.5"/>
    <row r="14578" customFormat="1" ht="13.5"/>
    <row r="14579" customFormat="1" ht="13.5"/>
    <row r="14580" customFormat="1" ht="13.5"/>
    <row r="14581" customFormat="1" ht="13.5"/>
    <row r="14582" customFormat="1" ht="13.5"/>
    <row r="14583" customFormat="1" ht="13.5"/>
    <row r="14584" customFormat="1" ht="13.5"/>
    <row r="14585" customFormat="1" ht="13.5"/>
    <row r="14586" customFormat="1" ht="13.5"/>
    <row r="14587" customFormat="1" ht="13.5"/>
    <row r="14588" customFormat="1" ht="13.5"/>
    <row r="14589" customFormat="1" ht="13.5"/>
    <row r="14590" customFormat="1" ht="13.5"/>
    <row r="14591" customFormat="1" ht="13.5"/>
    <row r="14592" customFormat="1" ht="13.5"/>
    <row r="14593" customFormat="1" ht="13.5"/>
    <row r="14594" customFormat="1" ht="13.5"/>
    <row r="14595" customFormat="1" ht="13.5"/>
    <row r="14596" customFormat="1" ht="13.5"/>
    <row r="14597" customFormat="1" ht="13.5"/>
    <row r="14598" customFormat="1" ht="13.5"/>
    <row r="14599" customFormat="1" ht="13.5"/>
    <row r="14600" customFormat="1" ht="13.5"/>
    <row r="14601" customFormat="1" ht="13.5"/>
    <row r="14602" customFormat="1" ht="13.5"/>
    <row r="14603" customFormat="1" ht="13.5"/>
    <row r="14604" customFormat="1" ht="13.5"/>
    <row r="14605" customFormat="1" ht="13.5"/>
    <row r="14606" customFormat="1" ht="13.5"/>
    <row r="14607" customFormat="1" ht="13.5"/>
    <row r="14608" customFormat="1" ht="13.5"/>
    <row r="14609" customFormat="1" ht="13.5"/>
    <row r="14610" customFormat="1" ht="13.5"/>
    <row r="14611" customFormat="1" ht="13.5"/>
    <row r="14612" customFormat="1" ht="13.5"/>
    <row r="14613" customFormat="1" ht="13.5"/>
    <row r="14614" customFormat="1" ht="13.5"/>
    <row r="14615" customFormat="1" ht="13.5"/>
    <row r="14616" customFormat="1" ht="13.5"/>
    <row r="14617" customFormat="1" ht="13.5"/>
    <row r="14618" customFormat="1" ht="13.5"/>
    <row r="14619" customFormat="1" ht="13.5"/>
    <row r="14620" customFormat="1" ht="13.5"/>
    <row r="14621" customFormat="1" ht="13.5"/>
    <row r="14622" customFormat="1" ht="13.5"/>
    <row r="14623" customFormat="1" ht="13.5"/>
    <row r="14624" customFormat="1" ht="13.5"/>
    <row r="14625" customFormat="1" ht="13.5"/>
    <row r="14626" customFormat="1" ht="13.5"/>
    <row r="14627" customFormat="1" ht="13.5"/>
    <row r="14628" customFormat="1" ht="13.5"/>
    <row r="14629" customFormat="1" ht="13.5"/>
    <row r="14630" customFormat="1" ht="13.5"/>
    <row r="14631" customFormat="1" ht="13.5"/>
    <row r="14632" customFormat="1" ht="13.5"/>
    <row r="14633" customFormat="1" ht="13.5"/>
    <row r="14634" customFormat="1" ht="13.5"/>
    <row r="14635" customFormat="1" ht="13.5"/>
    <row r="14636" customFormat="1" ht="13.5"/>
    <row r="14637" customFormat="1" ht="13.5"/>
    <row r="14638" customFormat="1" ht="13.5"/>
    <row r="14639" customFormat="1" ht="13.5"/>
    <row r="14640" customFormat="1" ht="13.5"/>
    <row r="14641" customFormat="1" ht="13.5"/>
    <row r="14642" customFormat="1" ht="13.5"/>
    <row r="14643" customFormat="1" ht="13.5"/>
    <row r="14644" customFormat="1" ht="13.5"/>
    <row r="14645" customFormat="1" ht="13.5"/>
    <row r="14646" customFormat="1" ht="13.5"/>
    <row r="14647" customFormat="1" ht="13.5"/>
    <row r="14648" customFormat="1" ht="13.5"/>
    <row r="14649" customFormat="1" ht="13.5"/>
    <row r="14650" customFormat="1" ht="13.5"/>
    <row r="14651" customFormat="1" ht="13.5"/>
    <row r="14652" customFormat="1" ht="13.5"/>
    <row r="14653" customFormat="1" ht="13.5"/>
    <row r="14654" customFormat="1" ht="13.5"/>
    <row r="14655" customFormat="1" ht="13.5"/>
    <row r="14656" customFormat="1" ht="13.5"/>
    <row r="14657" customFormat="1" ht="13.5"/>
    <row r="14658" customFormat="1" ht="13.5"/>
    <row r="14659" customFormat="1" ht="13.5"/>
    <row r="14660" customFormat="1" ht="13.5"/>
    <row r="14661" customFormat="1" ht="13.5"/>
    <row r="14662" customFormat="1" ht="13.5"/>
    <row r="14663" customFormat="1" ht="13.5"/>
    <row r="14664" customFormat="1" ht="13.5"/>
    <row r="14665" customFormat="1" ht="13.5"/>
    <row r="14666" customFormat="1" ht="13.5"/>
    <row r="14667" customFormat="1" ht="13.5"/>
    <row r="14668" customFormat="1" ht="13.5"/>
    <row r="14669" customFormat="1" ht="13.5"/>
    <row r="14670" customFormat="1" ht="13.5"/>
    <row r="14671" customFormat="1" ht="13.5"/>
    <row r="14672" customFormat="1" ht="13.5"/>
    <row r="14673" customFormat="1" ht="13.5"/>
    <row r="14674" customFormat="1" ht="13.5"/>
    <row r="14675" customFormat="1" ht="13.5"/>
    <row r="14676" customFormat="1" ht="13.5"/>
    <row r="14677" customFormat="1" ht="13.5"/>
    <row r="14678" customFormat="1" ht="13.5"/>
    <row r="14679" customFormat="1" ht="13.5"/>
    <row r="14680" customFormat="1" ht="13.5"/>
    <row r="14681" customFormat="1" ht="13.5"/>
    <row r="14682" customFormat="1" ht="13.5"/>
    <row r="14683" customFormat="1" ht="13.5"/>
    <row r="14684" customFormat="1" ht="13.5"/>
    <row r="14685" customFormat="1" ht="13.5"/>
    <row r="14686" customFormat="1" ht="13.5"/>
    <row r="14687" customFormat="1" ht="13.5"/>
    <row r="14688" customFormat="1" ht="13.5"/>
    <row r="14689" customFormat="1" ht="13.5"/>
    <row r="14690" customFormat="1" ht="13.5"/>
    <row r="14691" customFormat="1" ht="13.5"/>
    <row r="14692" customFormat="1" ht="13.5"/>
    <row r="14693" customFormat="1" ht="13.5"/>
    <row r="14694" customFormat="1" ht="13.5"/>
    <row r="14695" customFormat="1" ht="13.5"/>
    <row r="14696" customFormat="1" ht="13.5"/>
    <row r="14697" customFormat="1" ht="13.5"/>
    <row r="14698" customFormat="1" ht="13.5"/>
    <row r="14699" customFormat="1" ht="13.5"/>
    <row r="14700" customFormat="1" ht="13.5"/>
    <row r="14701" customFormat="1" ht="13.5"/>
    <row r="14702" customFormat="1" ht="13.5"/>
    <row r="14703" customFormat="1" ht="13.5"/>
    <row r="14704" customFormat="1" ht="13.5"/>
    <row r="14705" customFormat="1" ht="13.5"/>
    <row r="14706" customFormat="1" ht="13.5"/>
    <row r="14707" customFormat="1" ht="13.5"/>
    <row r="14708" customFormat="1" ht="13.5"/>
    <row r="14709" customFormat="1" ht="13.5"/>
    <row r="14710" customFormat="1" ht="13.5"/>
    <row r="14711" customFormat="1" ht="13.5"/>
    <row r="14712" customFormat="1" ht="13.5"/>
    <row r="14713" customFormat="1" ht="13.5"/>
    <row r="14714" customFormat="1" ht="13.5"/>
    <row r="14715" customFormat="1" ht="13.5"/>
    <row r="14716" customFormat="1" ht="13.5"/>
    <row r="14717" customFormat="1" ht="13.5"/>
    <row r="14718" customFormat="1" ht="13.5"/>
    <row r="14719" customFormat="1" ht="13.5"/>
    <row r="14720" customFormat="1" ht="13.5"/>
    <row r="14721" customFormat="1" ht="13.5"/>
    <row r="14722" customFormat="1" ht="13.5"/>
    <row r="14723" customFormat="1" ht="13.5"/>
    <row r="14724" customFormat="1" ht="13.5"/>
    <row r="14725" customFormat="1" ht="13.5"/>
    <row r="14726" customFormat="1" ht="13.5"/>
    <row r="14727" customFormat="1" ht="13.5"/>
    <row r="14728" customFormat="1" ht="13.5"/>
    <row r="14729" customFormat="1" ht="13.5"/>
    <row r="14730" customFormat="1" ht="13.5"/>
    <row r="14731" customFormat="1" ht="13.5"/>
    <row r="14732" customFormat="1" ht="13.5"/>
    <row r="14733" customFormat="1" ht="13.5"/>
    <row r="14734" customFormat="1" ht="13.5"/>
    <row r="14735" customFormat="1" ht="13.5"/>
    <row r="14736" customFormat="1" ht="13.5"/>
    <row r="14737" customFormat="1" ht="13.5"/>
    <row r="14738" customFormat="1" ht="13.5"/>
    <row r="14739" customFormat="1" ht="13.5"/>
    <row r="14740" customFormat="1" ht="13.5"/>
    <row r="14741" customFormat="1" ht="13.5"/>
    <row r="14742" customFormat="1" ht="13.5"/>
    <row r="14743" customFormat="1" ht="13.5"/>
    <row r="14744" customFormat="1" ht="13.5"/>
    <row r="14745" customFormat="1" ht="13.5"/>
    <row r="14746" customFormat="1" ht="13.5"/>
    <row r="14747" customFormat="1" ht="13.5"/>
    <row r="14748" customFormat="1" ht="13.5"/>
    <row r="14749" customFormat="1" ht="13.5"/>
    <row r="14750" customFormat="1" ht="13.5"/>
    <row r="14751" customFormat="1" ht="13.5"/>
    <row r="14752" customFormat="1" ht="13.5"/>
    <row r="14753" customFormat="1" ht="13.5"/>
    <row r="14754" customFormat="1" ht="13.5"/>
    <row r="14755" customFormat="1" ht="13.5"/>
    <row r="14756" customFormat="1" ht="13.5"/>
    <row r="14757" customFormat="1" ht="13.5"/>
    <row r="14758" customFormat="1" ht="13.5"/>
    <row r="14759" customFormat="1" ht="13.5"/>
    <row r="14760" customFormat="1" ht="13.5"/>
    <row r="14761" customFormat="1" ht="13.5"/>
    <row r="14762" customFormat="1" ht="13.5"/>
    <row r="14763" customFormat="1" ht="13.5"/>
    <row r="14764" customFormat="1" ht="13.5"/>
    <row r="14765" customFormat="1" ht="13.5"/>
    <row r="14766" customFormat="1" ht="13.5"/>
    <row r="14767" customFormat="1" ht="13.5"/>
    <row r="14768" customFormat="1" ht="13.5"/>
    <row r="14769" customFormat="1" ht="13.5"/>
    <row r="14770" customFormat="1" ht="13.5"/>
    <row r="14771" customFormat="1" ht="13.5"/>
    <row r="14772" customFormat="1" ht="13.5"/>
    <row r="14773" customFormat="1" ht="13.5"/>
    <row r="14774" customFormat="1" ht="13.5"/>
    <row r="14775" customFormat="1" ht="13.5"/>
    <row r="14776" customFormat="1" ht="13.5"/>
    <row r="14777" customFormat="1" ht="13.5"/>
    <row r="14778" customFormat="1" ht="13.5"/>
    <row r="14779" customFormat="1" ht="13.5"/>
    <row r="14780" customFormat="1" ht="13.5"/>
    <row r="14781" customFormat="1" ht="13.5"/>
    <row r="14782" customFormat="1" ht="13.5"/>
    <row r="14783" customFormat="1" ht="13.5"/>
    <row r="14784" customFormat="1" ht="13.5"/>
    <row r="14785" customFormat="1" ht="13.5"/>
    <row r="14786" customFormat="1" ht="13.5"/>
    <row r="14787" customFormat="1" ht="13.5"/>
    <row r="14788" customFormat="1" ht="13.5"/>
    <row r="14789" customFormat="1" ht="13.5"/>
    <row r="14790" customFormat="1" ht="13.5"/>
    <row r="14791" customFormat="1" ht="13.5"/>
    <row r="14792" customFormat="1" ht="13.5"/>
    <row r="14793" customFormat="1" ht="13.5"/>
    <row r="14794" customFormat="1" ht="13.5"/>
    <row r="14795" customFormat="1" ht="13.5"/>
    <row r="14796" customFormat="1" ht="13.5"/>
    <row r="14797" customFormat="1" ht="13.5"/>
    <row r="14798" customFormat="1" ht="13.5"/>
    <row r="14799" customFormat="1" ht="13.5"/>
    <row r="14800" customFormat="1" ht="13.5"/>
    <row r="14801" customFormat="1" ht="13.5"/>
    <row r="14802" customFormat="1" ht="13.5"/>
    <row r="14803" customFormat="1" ht="13.5"/>
    <row r="14804" customFormat="1" ht="13.5"/>
    <row r="14805" customFormat="1" ht="13.5"/>
    <row r="14806" customFormat="1" ht="13.5"/>
    <row r="14807" customFormat="1" ht="13.5"/>
    <row r="14808" customFormat="1" ht="13.5"/>
    <row r="14809" customFormat="1" ht="13.5"/>
    <row r="14810" customFormat="1" ht="13.5"/>
    <row r="14811" customFormat="1" ht="13.5"/>
    <row r="14812" customFormat="1" ht="13.5"/>
    <row r="14813" customFormat="1" ht="13.5"/>
    <row r="14814" customFormat="1" ht="13.5"/>
    <row r="14815" customFormat="1" ht="13.5"/>
    <row r="14816" customFormat="1" ht="13.5"/>
    <row r="14817" customFormat="1" ht="13.5"/>
    <row r="14818" customFormat="1" ht="13.5"/>
    <row r="14819" customFormat="1" ht="13.5"/>
    <row r="14820" customFormat="1" ht="13.5"/>
    <row r="14821" customFormat="1" ht="13.5"/>
    <row r="14822" customFormat="1" ht="13.5"/>
    <row r="14823" customFormat="1" ht="13.5"/>
    <row r="14824" customFormat="1" ht="13.5"/>
    <row r="14825" customFormat="1" ht="13.5"/>
    <row r="14826" customFormat="1" ht="13.5"/>
    <row r="14827" customFormat="1" ht="13.5"/>
    <row r="14828" customFormat="1" ht="13.5"/>
    <row r="14829" customFormat="1" ht="13.5"/>
    <row r="14830" customFormat="1" ht="13.5"/>
    <row r="14831" customFormat="1" ht="13.5"/>
    <row r="14832" customFormat="1" ht="13.5"/>
    <row r="14833" customFormat="1" ht="13.5"/>
    <row r="14834" customFormat="1" ht="13.5"/>
    <row r="14835" customFormat="1" ht="13.5"/>
    <row r="14836" customFormat="1" ht="13.5"/>
    <row r="14837" customFormat="1" ht="13.5"/>
    <row r="14838" customFormat="1" ht="13.5"/>
    <row r="14839" customFormat="1" ht="13.5"/>
    <row r="14840" customFormat="1" ht="13.5"/>
    <row r="14841" customFormat="1" ht="13.5"/>
    <row r="14842" customFormat="1" ht="13.5"/>
    <row r="14843" customFormat="1" ht="13.5"/>
    <row r="14844" customFormat="1" ht="13.5"/>
    <row r="14845" customFormat="1" ht="13.5"/>
    <row r="14846" customFormat="1" ht="13.5"/>
    <row r="14847" customFormat="1" ht="13.5"/>
    <row r="14848" customFormat="1" ht="13.5"/>
    <row r="14849" customFormat="1" ht="13.5"/>
    <row r="14850" customFormat="1" ht="13.5"/>
    <row r="14851" customFormat="1" ht="13.5"/>
    <row r="14852" customFormat="1" ht="13.5"/>
    <row r="14853" customFormat="1" ht="13.5"/>
    <row r="14854" customFormat="1" ht="13.5"/>
    <row r="14855" customFormat="1" ht="13.5"/>
    <row r="14856" customFormat="1" ht="13.5"/>
    <row r="14857" customFormat="1" ht="13.5"/>
    <row r="14858" customFormat="1" ht="13.5"/>
    <row r="14859" customFormat="1" ht="13.5"/>
    <row r="14860" customFormat="1" ht="13.5"/>
    <row r="14861" customFormat="1" ht="13.5"/>
    <row r="14862" customFormat="1" ht="13.5"/>
    <row r="14863" customFormat="1" ht="13.5"/>
    <row r="14864" customFormat="1" ht="13.5"/>
    <row r="14865" customFormat="1" ht="13.5"/>
    <row r="14866" customFormat="1" ht="13.5"/>
    <row r="14867" customFormat="1" ht="13.5"/>
    <row r="14868" customFormat="1" ht="13.5"/>
    <row r="14869" customFormat="1" ht="13.5"/>
    <row r="14870" customFormat="1" ht="13.5"/>
    <row r="14871" customFormat="1" ht="13.5"/>
    <row r="14872" customFormat="1" ht="13.5"/>
    <row r="14873" customFormat="1" ht="13.5"/>
    <row r="14874" customFormat="1" ht="13.5"/>
    <row r="14875" customFormat="1" ht="13.5"/>
    <row r="14876" customFormat="1" ht="13.5"/>
    <row r="14877" customFormat="1" ht="13.5"/>
    <row r="14878" customFormat="1" ht="13.5"/>
    <row r="14879" customFormat="1" ht="13.5"/>
    <row r="14880" customFormat="1" ht="13.5"/>
    <row r="14881" customFormat="1" ht="13.5"/>
    <row r="14882" customFormat="1" ht="13.5"/>
    <row r="14883" customFormat="1" ht="13.5"/>
    <row r="14884" customFormat="1" ht="13.5"/>
    <row r="14885" customFormat="1" ht="13.5"/>
    <row r="14886" customFormat="1" ht="13.5"/>
    <row r="14887" customFormat="1" ht="13.5"/>
    <row r="14888" customFormat="1" ht="13.5"/>
    <row r="14889" customFormat="1" ht="13.5"/>
    <row r="14890" customFormat="1" ht="13.5"/>
    <row r="14891" customFormat="1" ht="13.5"/>
    <row r="14892" customFormat="1" ht="13.5"/>
    <row r="14893" customFormat="1" ht="13.5"/>
    <row r="14894" customFormat="1" ht="13.5"/>
    <row r="14895" customFormat="1" ht="13.5"/>
    <row r="14896" customFormat="1" ht="13.5"/>
    <row r="14897" customFormat="1" ht="13.5"/>
    <row r="14898" customFormat="1" ht="13.5"/>
    <row r="14899" customFormat="1" ht="13.5"/>
    <row r="14900" customFormat="1" ht="13.5"/>
    <row r="14901" customFormat="1" ht="13.5"/>
    <row r="14902" customFormat="1" ht="13.5"/>
    <row r="14903" customFormat="1" ht="13.5"/>
    <row r="14904" customFormat="1" ht="13.5"/>
    <row r="14905" customFormat="1" ht="13.5"/>
    <row r="14906" customFormat="1" ht="13.5"/>
    <row r="14907" customFormat="1" ht="13.5"/>
    <row r="14908" customFormat="1" ht="13.5"/>
    <row r="14909" customFormat="1" ht="13.5"/>
    <row r="14910" customFormat="1" ht="13.5"/>
    <row r="14911" customFormat="1" ht="13.5"/>
    <row r="14912" customFormat="1" ht="13.5"/>
    <row r="14913" customFormat="1" ht="13.5"/>
    <row r="14914" customFormat="1" ht="13.5"/>
    <row r="14915" customFormat="1" ht="13.5"/>
    <row r="14916" customFormat="1" ht="13.5"/>
    <row r="14917" customFormat="1" ht="13.5"/>
    <row r="14918" customFormat="1" ht="13.5"/>
    <row r="14919" customFormat="1" ht="13.5"/>
    <row r="14920" customFormat="1" ht="13.5"/>
    <row r="14921" customFormat="1" ht="13.5"/>
    <row r="14922" customFormat="1" ht="13.5"/>
    <row r="14923" customFormat="1" ht="13.5"/>
    <row r="14924" customFormat="1" ht="13.5"/>
    <row r="14925" customFormat="1" ht="13.5"/>
    <row r="14926" customFormat="1" ht="13.5"/>
    <row r="14927" customFormat="1" ht="13.5"/>
    <row r="14928" customFormat="1" ht="13.5"/>
    <row r="14929" customFormat="1" ht="13.5"/>
    <row r="14930" customFormat="1" ht="13.5"/>
    <row r="14931" customFormat="1" ht="13.5"/>
    <row r="14932" customFormat="1" ht="13.5"/>
    <row r="14933" customFormat="1" ht="13.5"/>
    <row r="14934" customFormat="1" ht="13.5"/>
    <row r="14935" customFormat="1" ht="13.5"/>
    <row r="14936" customFormat="1" ht="13.5"/>
    <row r="14937" customFormat="1" ht="13.5"/>
    <row r="14938" customFormat="1" ht="13.5"/>
    <row r="14939" customFormat="1" ht="13.5"/>
    <row r="14940" customFormat="1" ht="13.5"/>
    <row r="14941" customFormat="1" ht="13.5"/>
    <row r="14942" customFormat="1" ht="13.5"/>
    <row r="14943" customFormat="1" ht="13.5"/>
    <row r="14944" customFormat="1" ht="13.5"/>
    <row r="14945" customFormat="1" ht="13.5"/>
    <row r="14946" customFormat="1" ht="13.5"/>
    <row r="14947" customFormat="1" ht="13.5"/>
    <row r="14948" customFormat="1" ht="13.5"/>
    <row r="14949" customFormat="1" ht="13.5"/>
    <row r="14950" customFormat="1" ht="13.5"/>
    <row r="14951" customFormat="1" ht="13.5"/>
    <row r="14952" customFormat="1" ht="13.5"/>
    <row r="14953" customFormat="1" ht="13.5"/>
    <row r="14954" customFormat="1" ht="13.5"/>
    <row r="14955" customFormat="1" ht="13.5"/>
    <row r="14956" customFormat="1" ht="13.5"/>
    <row r="14957" customFormat="1" ht="13.5"/>
    <row r="14958" customFormat="1" ht="13.5"/>
    <row r="14959" customFormat="1" ht="13.5"/>
    <row r="14960" customFormat="1" ht="13.5"/>
    <row r="14961" customFormat="1" ht="13.5"/>
    <row r="14962" customFormat="1" ht="13.5"/>
    <row r="14963" customFormat="1" ht="13.5"/>
    <row r="14964" customFormat="1" ht="13.5"/>
    <row r="14965" customFormat="1" ht="13.5"/>
    <row r="14966" customFormat="1" ht="13.5"/>
    <row r="14967" customFormat="1" ht="13.5"/>
    <row r="14968" customFormat="1" ht="13.5"/>
    <row r="14969" customFormat="1" ht="13.5"/>
    <row r="14970" customFormat="1" ht="13.5"/>
    <row r="14971" customFormat="1" ht="13.5"/>
    <row r="14972" customFormat="1" ht="13.5"/>
    <row r="14973" customFormat="1" ht="13.5"/>
    <row r="14974" customFormat="1" ht="13.5"/>
    <row r="14975" customFormat="1" ht="13.5"/>
    <row r="14976" customFormat="1" ht="13.5"/>
    <row r="14977" customFormat="1" ht="13.5"/>
    <row r="14978" customFormat="1" ht="13.5"/>
    <row r="14979" customFormat="1" ht="13.5"/>
    <row r="14980" customFormat="1" ht="13.5"/>
    <row r="14981" customFormat="1" ht="13.5"/>
    <row r="14982" customFormat="1" ht="13.5"/>
    <row r="14983" customFormat="1" ht="13.5"/>
    <row r="14984" customFormat="1" ht="13.5"/>
    <row r="14985" customFormat="1" ht="13.5"/>
    <row r="14986" customFormat="1" ht="13.5"/>
    <row r="14987" customFormat="1" ht="13.5"/>
    <row r="14988" customFormat="1" ht="13.5"/>
    <row r="14989" customFormat="1" ht="13.5"/>
    <row r="14990" customFormat="1" ht="13.5"/>
    <row r="14991" customFormat="1" ht="13.5"/>
    <row r="14992" customFormat="1" ht="13.5"/>
    <row r="14993" customFormat="1" ht="13.5"/>
    <row r="14994" customFormat="1" ht="13.5"/>
    <row r="14995" customFormat="1" ht="13.5"/>
    <row r="14996" customFormat="1" ht="13.5"/>
    <row r="14997" customFormat="1" ht="13.5"/>
    <row r="14998" customFormat="1" ht="13.5"/>
    <row r="14999" customFormat="1" ht="13.5"/>
    <row r="15000" customFormat="1" ht="13.5"/>
    <row r="15001" customFormat="1" ht="13.5"/>
    <row r="15002" customFormat="1" ht="13.5"/>
    <row r="15003" customFormat="1" ht="13.5"/>
    <row r="15004" customFormat="1" ht="13.5"/>
    <row r="15005" customFormat="1" ht="13.5"/>
    <row r="15006" customFormat="1" ht="13.5"/>
    <row r="15007" customFormat="1" ht="13.5"/>
    <row r="15008" customFormat="1" ht="13.5"/>
    <row r="15009" customFormat="1" ht="13.5"/>
    <row r="15010" customFormat="1" ht="13.5"/>
    <row r="15011" customFormat="1" ht="13.5"/>
    <row r="15012" customFormat="1" ht="13.5"/>
    <row r="15013" customFormat="1" ht="13.5"/>
    <row r="15014" customFormat="1" ht="13.5"/>
    <row r="15015" customFormat="1" ht="13.5"/>
    <row r="15016" customFormat="1" ht="13.5"/>
    <row r="15017" customFormat="1" ht="13.5"/>
    <row r="15018" customFormat="1" ht="13.5"/>
    <row r="15019" customFormat="1" ht="13.5"/>
    <row r="15020" customFormat="1" ht="13.5"/>
    <row r="15021" customFormat="1" ht="13.5"/>
    <row r="15022" customFormat="1" ht="13.5"/>
    <row r="15023" customFormat="1" ht="13.5"/>
    <row r="15024" customFormat="1" ht="13.5"/>
    <row r="15025" customFormat="1" ht="13.5"/>
    <row r="15026" customFormat="1" ht="13.5"/>
    <row r="15027" customFormat="1" ht="13.5"/>
    <row r="15028" customFormat="1" ht="13.5"/>
    <row r="15029" customFormat="1" ht="13.5"/>
    <row r="15030" customFormat="1" ht="13.5"/>
    <row r="15031" customFormat="1" ht="13.5"/>
    <row r="15032" customFormat="1" ht="13.5"/>
    <row r="15033" customFormat="1" ht="13.5"/>
    <row r="15034" customFormat="1" ht="13.5"/>
    <row r="15035" customFormat="1" ht="13.5"/>
    <row r="15036" customFormat="1" ht="13.5"/>
    <row r="15037" customFormat="1" ht="13.5"/>
    <row r="15038" customFormat="1" ht="13.5"/>
    <row r="15039" customFormat="1" ht="13.5"/>
    <row r="15040" customFormat="1" ht="13.5"/>
    <row r="15041" customFormat="1" ht="13.5"/>
    <row r="15042" customFormat="1" ht="13.5"/>
    <row r="15043" customFormat="1" ht="13.5"/>
    <row r="15044" customFormat="1" ht="13.5"/>
    <row r="15045" customFormat="1" ht="13.5"/>
    <row r="15046" customFormat="1" ht="13.5"/>
    <row r="15047" customFormat="1" ht="13.5"/>
    <row r="15048" customFormat="1" ht="13.5"/>
    <row r="15049" customFormat="1" ht="13.5"/>
    <row r="15050" customFormat="1" ht="13.5"/>
    <row r="15051" customFormat="1" ht="13.5"/>
    <row r="15052" customFormat="1" ht="13.5"/>
    <row r="15053" customFormat="1" ht="13.5"/>
    <row r="15054" customFormat="1" ht="13.5"/>
    <row r="15055" customFormat="1" ht="13.5"/>
    <row r="15056" customFormat="1" ht="13.5"/>
    <row r="15057" customFormat="1" ht="13.5"/>
    <row r="15058" customFormat="1" ht="13.5"/>
    <row r="15059" customFormat="1" ht="13.5"/>
    <row r="15060" customFormat="1" ht="13.5"/>
    <row r="15061" customFormat="1" ht="13.5"/>
    <row r="15062" customFormat="1" ht="13.5"/>
    <row r="15063" customFormat="1" ht="13.5"/>
    <row r="15064" customFormat="1" ht="13.5"/>
    <row r="15065" customFormat="1" ht="13.5"/>
    <row r="15066" customFormat="1" ht="13.5"/>
    <row r="15067" customFormat="1" ht="13.5"/>
    <row r="15068" customFormat="1" ht="13.5"/>
    <row r="15069" customFormat="1" ht="13.5"/>
    <row r="15070" customFormat="1" ht="13.5"/>
    <row r="15071" customFormat="1" ht="13.5"/>
    <row r="15072" customFormat="1" ht="13.5"/>
    <row r="15073" customFormat="1" ht="13.5"/>
    <row r="15074" customFormat="1" ht="13.5"/>
    <row r="15075" customFormat="1" ht="13.5"/>
    <row r="15076" customFormat="1" ht="13.5"/>
    <row r="15077" customFormat="1" ht="13.5"/>
    <row r="15078" customFormat="1" ht="13.5"/>
    <row r="15079" customFormat="1" ht="13.5"/>
    <row r="15080" customFormat="1" ht="13.5"/>
    <row r="15081" customFormat="1" ht="13.5"/>
    <row r="15082" customFormat="1" ht="13.5"/>
    <row r="15083" customFormat="1" ht="13.5"/>
    <row r="15084" customFormat="1" ht="13.5"/>
    <row r="15085" customFormat="1" ht="13.5"/>
    <row r="15086" customFormat="1" ht="13.5"/>
    <row r="15087" customFormat="1" ht="13.5"/>
    <row r="15088" customFormat="1" ht="13.5"/>
    <row r="15089" customFormat="1" ht="13.5"/>
    <row r="15090" customFormat="1" ht="13.5"/>
    <row r="15091" customFormat="1" ht="13.5"/>
    <row r="15092" customFormat="1" ht="13.5"/>
    <row r="15093" customFormat="1" ht="13.5"/>
    <row r="15094" customFormat="1" ht="13.5"/>
    <row r="15095" customFormat="1" ht="13.5"/>
    <row r="15096" customFormat="1" ht="13.5"/>
    <row r="15097" customFormat="1" ht="13.5"/>
    <row r="15098" customFormat="1" ht="13.5"/>
    <row r="15099" customFormat="1" ht="13.5"/>
    <row r="15100" customFormat="1" ht="13.5"/>
    <row r="15101" customFormat="1" ht="13.5"/>
    <row r="15102" customFormat="1" ht="13.5"/>
    <row r="15103" customFormat="1" ht="13.5"/>
    <row r="15104" customFormat="1" ht="13.5"/>
    <row r="15105" customFormat="1" ht="13.5"/>
    <row r="15106" customFormat="1" ht="13.5"/>
    <row r="15107" customFormat="1" ht="13.5"/>
    <row r="15108" customFormat="1" ht="13.5"/>
    <row r="15109" customFormat="1" ht="13.5"/>
    <row r="15110" customFormat="1" ht="13.5"/>
    <row r="15111" customFormat="1" ht="13.5"/>
    <row r="15112" customFormat="1" ht="13.5"/>
    <row r="15113" customFormat="1" ht="13.5"/>
    <row r="15114" customFormat="1" ht="13.5"/>
    <row r="15115" customFormat="1" ht="13.5"/>
    <row r="15116" customFormat="1" ht="13.5"/>
    <row r="15117" customFormat="1" ht="13.5"/>
    <row r="15118" customFormat="1" ht="13.5"/>
    <row r="15119" customFormat="1" ht="13.5"/>
    <row r="15120" customFormat="1" ht="13.5"/>
    <row r="15121" customFormat="1" ht="13.5"/>
    <row r="15122" customFormat="1" ht="13.5"/>
    <row r="15123" customFormat="1" ht="13.5"/>
    <row r="15124" customFormat="1" ht="13.5"/>
    <row r="15125" customFormat="1" ht="13.5"/>
    <row r="15126" customFormat="1" ht="13.5"/>
    <row r="15127" customFormat="1" ht="13.5"/>
    <row r="15128" customFormat="1" ht="13.5"/>
    <row r="15129" customFormat="1" ht="13.5"/>
    <row r="15130" customFormat="1" ht="13.5"/>
    <row r="15131" customFormat="1" ht="13.5"/>
    <row r="15132" customFormat="1" ht="13.5"/>
    <row r="15133" customFormat="1" ht="13.5"/>
    <row r="15134" customFormat="1" ht="13.5"/>
    <row r="15135" customFormat="1" ht="13.5"/>
    <row r="15136" customFormat="1" ht="13.5"/>
    <row r="15137" customFormat="1" ht="13.5"/>
    <row r="15138" customFormat="1" ht="13.5"/>
    <row r="15139" customFormat="1" ht="13.5"/>
    <row r="15140" customFormat="1" ht="13.5"/>
    <row r="15141" customFormat="1" ht="13.5"/>
    <row r="15142" customFormat="1" ht="13.5"/>
    <row r="15143" customFormat="1" ht="13.5"/>
    <row r="15144" customFormat="1" ht="13.5"/>
    <row r="15145" customFormat="1" ht="13.5"/>
    <row r="15146" customFormat="1" ht="13.5"/>
    <row r="15147" customFormat="1" ht="13.5"/>
    <row r="15148" customFormat="1" ht="13.5"/>
    <row r="15149" customFormat="1" ht="13.5"/>
    <row r="15150" customFormat="1" ht="13.5"/>
    <row r="15151" customFormat="1" ht="13.5"/>
    <row r="15152" customFormat="1" ht="13.5"/>
    <row r="15153" customFormat="1" ht="13.5"/>
    <row r="15154" customFormat="1" ht="13.5"/>
    <row r="15155" customFormat="1" ht="13.5"/>
    <row r="15156" customFormat="1" ht="13.5"/>
    <row r="15157" customFormat="1" ht="13.5"/>
    <row r="15158" customFormat="1" ht="13.5"/>
    <row r="15159" customFormat="1" ht="13.5"/>
    <row r="15160" customFormat="1" ht="13.5"/>
    <row r="15161" customFormat="1" ht="13.5"/>
    <row r="15162" customFormat="1" ht="13.5"/>
    <row r="15163" customFormat="1" ht="13.5"/>
    <row r="15164" customFormat="1" ht="13.5"/>
    <row r="15165" customFormat="1" ht="13.5"/>
    <row r="15166" customFormat="1" ht="13.5"/>
    <row r="15167" customFormat="1" ht="13.5"/>
    <row r="15168" customFormat="1" ht="13.5"/>
    <row r="15169" customFormat="1" ht="13.5"/>
    <row r="15170" customFormat="1" ht="13.5"/>
    <row r="15171" customFormat="1" ht="13.5"/>
    <row r="15172" customFormat="1" ht="13.5"/>
    <row r="15173" customFormat="1" ht="13.5"/>
    <row r="15174" customFormat="1" ht="13.5"/>
    <row r="15175" customFormat="1" ht="13.5"/>
    <row r="15176" customFormat="1" ht="13.5"/>
    <row r="15177" customFormat="1" ht="13.5"/>
    <row r="15178" customFormat="1" ht="13.5"/>
    <row r="15179" customFormat="1" ht="13.5"/>
    <row r="15180" customFormat="1" ht="13.5"/>
    <row r="15181" customFormat="1" ht="13.5"/>
    <row r="15182" customFormat="1" ht="13.5"/>
    <row r="15183" customFormat="1" ht="13.5"/>
    <row r="15184" customFormat="1" ht="13.5"/>
    <row r="15185" customFormat="1" ht="13.5"/>
    <row r="15186" customFormat="1" ht="13.5"/>
    <row r="15187" customFormat="1" ht="13.5"/>
    <row r="15188" customFormat="1" ht="13.5"/>
    <row r="15189" customFormat="1" ht="13.5"/>
    <row r="15190" customFormat="1" ht="13.5"/>
    <row r="15191" customFormat="1" ht="13.5"/>
    <row r="15192" customFormat="1" ht="13.5"/>
    <row r="15193" customFormat="1" ht="13.5"/>
    <row r="15194" customFormat="1" ht="13.5"/>
    <row r="15195" customFormat="1" ht="13.5"/>
    <row r="15196" customFormat="1" ht="13.5"/>
    <row r="15197" customFormat="1" ht="13.5"/>
    <row r="15198" customFormat="1" ht="13.5"/>
    <row r="15199" customFormat="1" ht="13.5"/>
    <row r="15200" customFormat="1" ht="13.5"/>
    <row r="15201" customFormat="1" ht="13.5"/>
    <row r="15202" customFormat="1" ht="13.5"/>
    <row r="15203" customFormat="1" ht="13.5"/>
    <row r="15204" customFormat="1" ht="13.5"/>
    <row r="15205" customFormat="1" ht="13.5"/>
    <row r="15206" customFormat="1" ht="13.5"/>
    <row r="15207" customFormat="1" ht="13.5"/>
    <row r="15208" customFormat="1" ht="13.5"/>
    <row r="15209" customFormat="1" ht="13.5"/>
    <row r="15210" customFormat="1" ht="13.5"/>
    <row r="15211" customFormat="1" ht="13.5"/>
    <row r="15212" customFormat="1" ht="13.5"/>
    <row r="15213" customFormat="1" ht="13.5"/>
    <row r="15214" customFormat="1" ht="13.5"/>
    <row r="15215" customFormat="1" ht="13.5"/>
    <row r="15216" customFormat="1" ht="13.5"/>
    <row r="15217" customFormat="1" ht="13.5"/>
    <row r="15218" customFormat="1" ht="13.5"/>
    <row r="15219" customFormat="1" ht="13.5"/>
    <row r="15220" customFormat="1" ht="13.5"/>
    <row r="15221" customFormat="1" ht="13.5"/>
    <row r="15222" customFormat="1" ht="13.5"/>
    <row r="15223" customFormat="1" ht="13.5"/>
    <row r="15224" customFormat="1" ht="13.5"/>
    <row r="15225" customFormat="1" ht="13.5"/>
    <row r="15226" customFormat="1" ht="13.5"/>
    <row r="15227" customFormat="1" ht="13.5"/>
    <row r="15228" customFormat="1" ht="13.5"/>
    <row r="15229" customFormat="1" ht="13.5"/>
    <row r="15230" customFormat="1" ht="13.5"/>
    <row r="15231" customFormat="1" ht="13.5"/>
    <row r="15232" customFormat="1" ht="13.5"/>
    <row r="15233" customFormat="1" ht="13.5"/>
    <row r="15234" customFormat="1" ht="13.5"/>
    <row r="15235" customFormat="1" ht="13.5"/>
    <row r="15236" customFormat="1" ht="13.5"/>
    <row r="15237" customFormat="1" ht="13.5"/>
    <row r="15238" customFormat="1" ht="13.5"/>
    <row r="15239" customFormat="1" ht="13.5"/>
    <row r="15240" customFormat="1" ht="13.5"/>
    <row r="15241" customFormat="1" ht="13.5"/>
    <row r="15242" customFormat="1" ht="13.5"/>
    <row r="15243" customFormat="1" ht="13.5"/>
    <row r="15244" customFormat="1" ht="13.5"/>
    <row r="15245" customFormat="1" ht="13.5"/>
    <row r="15246" customFormat="1" ht="13.5"/>
    <row r="15247" customFormat="1" ht="13.5"/>
    <row r="15248" customFormat="1" ht="13.5"/>
    <row r="15249" customFormat="1" ht="13.5"/>
    <row r="15250" customFormat="1" ht="13.5"/>
    <row r="15251" customFormat="1" ht="13.5"/>
    <row r="15252" customFormat="1" ht="13.5"/>
    <row r="15253" customFormat="1" ht="13.5"/>
    <row r="15254" customFormat="1" ht="13.5"/>
    <row r="15255" customFormat="1" ht="13.5"/>
    <row r="15256" customFormat="1" ht="13.5"/>
    <row r="15257" customFormat="1" ht="13.5"/>
    <row r="15258" customFormat="1" ht="13.5"/>
    <row r="15259" customFormat="1" ht="13.5"/>
    <row r="15260" customFormat="1" ht="13.5"/>
    <row r="15261" customFormat="1" ht="13.5"/>
    <row r="15262" customFormat="1" ht="13.5"/>
    <row r="15263" customFormat="1" ht="13.5"/>
    <row r="15264" customFormat="1" ht="13.5"/>
    <row r="15265" customFormat="1" ht="13.5"/>
    <row r="15266" customFormat="1" ht="13.5"/>
    <row r="15267" customFormat="1" ht="13.5"/>
    <row r="15268" customFormat="1" ht="13.5"/>
    <row r="15269" customFormat="1" ht="13.5"/>
    <row r="15270" customFormat="1" ht="13.5"/>
    <row r="15271" customFormat="1" ht="13.5"/>
    <row r="15272" customFormat="1" ht="13.5"/>
    <row r="15273" customFormat="1" ht="13.5"/>
    <row r="15274" customFormat="1" ht="13.5"/>
    <row r="15275" customFormat="1" ht="13.5"/>
    <row r="15276" customFormat="1" ht="13.5"/>
    <row r="15277" customFormat="1" ht="13.5"/>
    <row r="15278" customFormat="1" ht="13.5"/>
    <row r="15279" customFormat="1" ht="13.5"/>
    <row r="15280" customFormat="1" ht="13.5"/>
    <row r="15281" customFormat="1" ht="13.5"/>
    <row r="15282" customFormat="1" ht="13.5"/>
    <row r="15283" customFormat="1" ht="13.5"/>
    <row r="15284" customFormat="1" ht="13.5"/>
    <row r="15285" customFormat="1" ht="13.5"/>
    <row r="15286" customFormat="1" ht="13.5"/>
    <row r="15287" customFormat="1" ht="13.5"/>
    <row r="15288" customFormat="1" ht="13.5"/>
    <row r="15289" customFormat="1" ht="13.5"/>
    <row r="15290" customFormat="1" ht="13.5"/>
    <row r="15291" customFormat="1" ht="13.5"/>
    <row r="15292" customFormat="1" ht="13.5"/>
    <row r="15293" customFormat="1" ht="13.5"/>
    <row r="15294" customFormat="1" ht="13.5"/>
    <row r="15295" customFormat="1" ht="13.5"/>
    <row r="15296" customFormat="1" ht="13.5"/>
    <row r="15297" customFormat="1" ht="13.5"/>
    <row r="15298" customFormat="1" ht="13.5"/>
    <row r="15299" customFormat="1" ht="13.5"/>
    <row r="15300" customFormat="1" ht="13.5"/>
    <row r="15301" customFormat="1" ht="13.5"/>
    <row r="15302" customFormat="1" ht="13.5"/>
    <row r="15303" customFormat="1" ht="13.5"/>
    <row r="15304" customFormat="1" ht="13.5"/>
    <row r="15305" customFormat="1" ht="13.5"/>
    <row r="15306" customFormat="1" ht="13.5"/>
    <row r="15307" customFormat="1" ht="13.5"/>
    <row r="15308" customFormat="1" ht="13.5"/>
    <row r="15309" customFormat="1" ht="13.5"/>
    <row r="15310" customFormat="1" ht="13.5"/>
    <row r="15311" customFormat="1" ht="13.5"/>
    <row r="15312" customFormat="1" ht="13.5"/>
    <row r="15313" customFormat="1" ht="13.5"/>
    <row r="15314" customFormat="1" ht="13.5"/>
    <row r="15315" customFormat="1" ht="13.5"/>
    <row r="15316" customFormat="1" ht="13.5"/>
    <row r="15317" customFormat="1" ht="13.5"/>
    <row r="15318" customFormat="1" ht="13.5"/>
    <row r="15319" customFormat="1" ht="13.5"/>
    <row r="15320" customFormat="1" ht="13.5"/>
    <row r="15321" customFormat="1" ht="13.5"/>
    <row r="15322" customFormat="1" ht="13.5"/>
    <row r="15323" customFormat="1" ht="13.5"/>
    <row r="15324" customFormat="1" ht="13.5"/>
    <row r="15325" customFormat="1" ht="13.5"/>
    <row r="15326" customFormat="1" ht="13.5"/>
    <row r="15327" customFormat="1" ht="13.5"/>
    <row r="15328" customFormat="1" ht="13.5"/>
    <row r="15329" customFormat="1" ht="13.5"/>
    <row r="15330" customFormat="1" ht="13.5"/>
    <row r="15331" customFormat="1" ht="13.5"/>
    <row r="15332" customFormat="1" ht="13.5"/>
    <row r="15333" customFormat="1" ht="13.5"/>
    <row r="15334" customFormat="1" ht="13.5"/>
    <row r="15335" customFormat="1" ht="13.5"/>
    <row r="15336" customFormat="1" ht="13.5"/>
    <row r="15337" customFormat="1" ht="13.5"/>
    <row r="15338" customFormat="1" ht="13.5"/>
    <row r="15339" customFormat="1" ht="13.5"/>
    <row r="15340" customFormat="1" ht="13.5"/>
    <row r="15341" customFormat="1" ht="13.5"/>
    <row r="15342" customFormat="1" ht="13.5"/>
    <row r="15343" customFormat="1" ht="13.5"/>
    <row r="15344" customFormat="1" ht="13.5"/>
    <row r="15345" customFormat="1" ht="13.5"/>
    <row r="15346" customFormat="1" ht="13.5"/>
    <row r="15347" customFormat="1" ht="13.5"/>
    <row r="15348" customFormat="1" ht="13.5"/>
    <row r="15349" customFormat="1" ht="13.5"/>
    <row r="15350" customFormat="1" ht="13.5"/>
    <row r="15351" customFormat="1" ht="13.5"/>
    <row r="15352" customFormat="1" ht="13.5"/>
    <row r="15353" customFormat="1" ht="13.5"/>
    <row r="15354" customFormat="1" ht="13.5"/>
    <row r="15355" customFormat="1" ht="13.5"/>
    <row r="15356" customFormat="1" ht="13.5"/>
    <row r="15357" customFormat="1" ht="13.5"/>
    <row r="15358" customFormat="1" ht="13.5"/>
    <row r="15359" customFormat="1" ht="13.5"/>
    <row r="15360" customFormat="1" ht="13.5"/>
    <row r="15361" customFormat="1" ht="13.5"/>
    <row r="15362" customFormat="1" ht="13.5"/>
    <row r="15363" customFormat="1" ht="13.5"/>
    <row r="15364" customFormat="1" ht="13.5"/>
    <row r="15365" customFormat="1" ht="13.5"/>
    <row r="15366" customFormat="1" ht="13.5"/>
    <row r="15367" customFormat="1" ht="13.5"/>
    <row r="15368" customFormat="1" ht="13.5"/>
    <row r="15369" customFormat="1" ht="13.5"/>
    <row r="15370" customFormat="1" ht="13.5"/>
    <row r="15371" customFormat="1" ht="13.5"/>
    <row r="15372" customFormat="1" ht="13.5"/>
    <row r="15373" customFormat="1" ht="13.5"/>
    <row r="15374" customFormat="1" ht="13.5"/>
    <row r="15375" customFormat="1" ht="13.5"/>
    <row r="15376" customFormat="1" ht="13.5"/>
    <row r="15377" customFormat="1" ht="13.5"/>
    <row r="15378" customFormat="1" ht="13.5"/>
    <row r="15379" customFormat="1" ht="13.5"/>
    <row r="15380" customFormat="1" ht="13.5"/>
    <row r="15381" customFormat="1" ht="13.5"/>
    <row r="15382" customFormat="1" ht="13.5"/>
    <row r="15383" customFormat="1" ht="13.5"/>
    <row r="15384" customFormat="1" ht="13.5"/>
    <row r="15385" customFormat="1" ht="13.5"/>
    <row r="15386" customFormat="1" ht="13.5"/>
    <row r="15387" customFormat="1" ht="13.5"/>
    <row r="15388" customFormat="1" ht="13.5"/>
    <row r="15389" customFormat="1" ht="13.5"/>
    <row r="15390" customFormat="1" ht="13.5"/>
    <row r="15391" customFormat="1" ht="13.5"/>
    <row r="15392" customFormat="1" ht="13.5"/>
    <row r="15393" customFormat="1" ht="13.5"/>
    <row r="15394" customFormat="1" ht="13.5"/>
    <row r="15395" customFormat="1" ht="13.5"/>
    <row r="15396" customFormat="1" ht="13.5"/>
    <row r="15397" customFormat="1" ht="13.5"/>
    <row r="15398" customFormat="1" ht="13.5"/>
    <row r="15399" customFormat="1" ht="13.5"/>
    <row r="15400" customFormat="1" ht="13.5"/>
    <row r="15401" customFormat="1" ht="13.5"/>
    <row r="15402" customFormat="1" ht="13.5"/>
    <row r="15403" customFormat="1" ht="13.5"/>
    <row r="15404" customFormat="1" ht="13.5"/>
    <row r="15405" customFormat="1" ht="13.5"/>
    <row r="15406" customFormat="1" ht="13.5"/>
    <row r="15407" customFormat="1" ht="13.5"/>
    <row r="15408" customFormat="1" ht="13.5"/>
    <row r="15409" customFormat="1" ht="13.5"/>
    <row r="15410" customFormat="1" ht="13.5"/>
    <row r="15411" customFormat="1" ht="13.5"/>
    <row r="15412" customFormat="1" ht="13.5"/>
    <row r="15413" customFormat="1" ht="13.5"/>
    <row r="15414" customFormat="1" ht="13.5"/>
    <row r="15415" customFormat="1" ht="13.5"/>
    <row r="15416" customFormat="1" ht="13.5"/>
    <row r="15417" customFormat="1" ht="13.5"/>
    <row r="15418" customFormat="1" ht="13.5"/>
    <row r="15419" customFormat="1" ht="13.5"/>
    <row r="15420" customFormat="1" ht="13.5"/>
    <row r="15421" customFormat="1" ht="13.5"/>
    <row r="15422" customFormat="1" ht="13.5"/>
    <row r="15423" customFormat="1" ht="13.5"/>
    <row r="15424" customFormat="1" ht="13.5"/>
    <row r="15425" customFormat="1" ht="13.5"/>
    <row r="15426" customFormat="1" ht="13.5"/>
    <row r="15427" customFormat="1" ht="13.5"/>
    <row r="15428" customFormat="1" ht="13.5"/>
    <row r="15429" customFormat="1" ht="13.5"/>
    <row r="15430" customFormat="1" ht="13.5"/>
    <row r="15431" customFormat="1" ht="13.5"/>
    <row r="15432" customFormat="1" ht="13.5"/>
    <row r="15433" customFormat="1" ht="13.5"/>
    <row r="15434" customFormat="1" ht="13.5"/>
    <row r="15435" customFormat="1" ht="13.5"/>
    <row r="15436" customFormat="1" ht="13.5"/>
    <row r="15437" customFormat="1" ht="13.5"/>
    <row r="15438" customFormat="1" ht="13.5"/>
    <row r="15439" customFormat="1" ht="13.5"/>
    <row r="15440" customFormat="1" ht="13.5"/>
    <row r="15441" customFormat="1" ht="13.5"/>
    <row r="15442" customFormat="1" ht="13.5"/>
    <row r="15443" customFormat="1" ht="13.5"/>
    <row r="15444" customFormat="1" ht="13.5"/>
    <row r="15445" customFormat="1" ht="13.5"/>
    <row r="15446" customFormat="1" ht="13.5"/>
    <row r="15447" customFormat="1" ht="13.5"/>
    <row r="15448" customFormat="1" ht="13.5"/>
    <row r="15449" customFormat="1" ht="13.5"/>
    <row r="15450" customFormat="1" ht="13.5"/>
    <row r="15451" customFormat="1" ht="13.5"/>
    <row r="15452" customFormat="1" ht="13.5"/>
    <row r="15453" customFormat="1" ht="13.5"/>
    <row r="15454" customFormat="1" ht="13.5"/>
    <row r="15455" customFormat="1" ht="13.5"/>
    <row r="15456" customFormat="1" ht="13.5"/>
    <row r="15457" customFormat="1" ht="13.5"/>
    <row r="15458" customFormat="1" ht="13.5"/>
    <row r="15459" customFormat="1" ht="13.5"/>
    <row r="15460" customFormat="1" ht="13.5"/>
    <row r="15461" customFormat="1" ht="13.5"/>
    <row r="15462" customFormat="1" ht="13.5"/>
    <row r="15463" customFormat="1" ht="13.5"/>
    <row r="15464" customFormat="1" ht="13.5"/>
    <row r="15465" customFormat="1" ht="13.5"/>
    <row r="15466" customFormat="1" ht="13.5"/>
    <row r="15467" customFormat="1" ht="13.5"/>
    <row r="15468" customFormat="1" ht="13.5"/>
    <row r="15469" customFormat="1" ht="13.5"/>
    <row r="15470" customFormat="1" ht="13.5"/>
    <row r="15471" customFormat="1" ht="13.5"/>
    <row r="15472" customFormat="1" ht="13.5"/>
    <row r="15473" customFormat="1" ht="13.5"/>
    <row r="15474" customFormat="1" ht="13.5"/>
    <row r="15475" customFormat="1" ht="13.5"/>
    <row r="15476" customFormat="1" ht="13.5"/>
    <row r="15477" customFormat="1" ht="13.5"/>
    <row r="15478" customFormat="1" ht="13.5"/>
    <row r="15479" customFormat="1" ht="13.5"/>
    <row r="15480" customFormat="1" ht="13.5"/>
    <row r="15481" customFormat="1" ht="13.5"/>
    <row r="15482" customFormat="1" ht="13.5"/>
    <row r="15483" customFormat="1" ht="13.5"/>
    <row r="15484" customFormat="1" ht="13.5"/>
    <row r="15485" customFormat="1" ht="13.5"/>
    <row r="15486" customFormat="1" ht="13.5"/>
    <row r="15487" customFormat="1" ht="13.5"/>
    <row r="15488" customFormat="1" ht="13.5"/>
    <row r="15489" customFormat="1" ht="13.5"/>
    <row r="15490" customFormat="1" ht="13.5"/>
    <row r="15491" customFormat="1" ht="13.5"/>
    <row r="15492" customFormat="1" ht="13.5"/>
    <row r="15493" customFormat="1" ht="13.5"/>
    <row r="15494" customFormat="1" ht="13.5"/>
    <row r="15495" customFormat="1" ht="13.5"/>
    <row r="15496" customFormat="1" ht="13.5"/>
    <row r="15497" customFormat="1" ht="13.5"/>
    <row r="15498" customFormat="1" ht="13.5"/>
    <row r="15499" customFormat="1" ht="13.5"/>
    <row r="15500" customFormat="1" ht="13.5"/>
    <row r="15501" customFormat="1" ht="13.5"/>
    <row r="15502" customFormat="1" ht="13.5"/>
    <row r="15503" customFormat="1" ht="13.5"/>
    <row r="15504" customFormat="1" ht="13.5"/>
    <row r="15505" customFormat="1" ht="13.5"/>
    <row r="15506" customFormat="1" ht="13.5"/>
    <row r="15507" customFormat="1" ht="13.5"/>
    <row r="15508" customFormat="1" ht="13.5"/>
    <row r="15509" customFormat="1" ht="13.5"/>
    <row r="15510" customFormat="1" ht="13.5"/>
    <row r="15511" customFormat="1" ht="13.5"/>
    <row r="15512" customFormat="1" ht="13.5"/>
    <row r="15513" customFormat="1" ht="13.5"/>
    <row r="15514" customFormat="1" ht="13.5"/>
    <row r="15515" customFormat="1" ht="13.5"/>
    <row r="15516" customFormat="1" ht="13.5"/>
    <row r="15517" customFormat="1" ht="13.5"/>
    <row r="15518" customFormat="1" ht="13.5"/>
    <row r="15519" customFormat="1" ht="13.5"/>
    <row r="15520" customFormat="1" ht="13.5"/>
    <row r="15521" customFormat="1" ht="13.5"/>
    <row r="15522" customFormat="1" ht="13.5"/>
    <row r="15523" customFormat="1" ht="13.5"/>
    <row r="15524" customFormat="1" ht="13.5"/>
    <row r="15525" customFormat="1" ht="13.5"/>
    <row r="15526" customFormat="1" ht="13.5"/>
    <row r="15527" customFormat="1" ht="13.5"/>
    <row r="15528" customFormat="1" ht="13.5"/>
    <row r="15529" customFormat="1" ht="13.5"/>
    <row r="15530" customFormat="1" ht="13.5"/>
    <row r="15531" customFormat="1" ht="13.5"/>
    <row r="15532" customFormat="1" ht="13.5"/>
    <row r="15533" customFormat="1" ht="13.5"/>
    <row r="15534" customFormat="1" ht="13.5"/>
    <row r="15535" customFormat="1" ht="13.5"/>
    <row r="15536" customFormat="1" ht="13.5"/>
    <row r="15537" customFormat="1" ht="13.5"/>
    <row r="15538" customFormat="1" ht="13.5"/>
    <row r="15539" customFormat="1" ht="13.5"/>
    <row r="15540" customFormat="1" ht="13.5"/>
    <row r="15541" customFormat="1" ht="13.5"/>
    <row r="15542" customFormat="1" ht="13.5"/>
    <row r="15543" customFormat="1" ht="13.5"/>
    <row r="15544" customFormat="1" ht="13.5"/>
    <row r="15545" customFormat="1" ht="13.5"/>
    <row r="15546" customFormat="1" ht="13.5"/>
    <row r="15547" customFormat="1" ht="13.5"/>
    <row r="15548" customFormat="1" ht="13.5"/>
    <row r="15549" customFormat="1" ht="13.5"/>
    <row r="15550" customFormat="1" ht="13.5"/>
    <row r="15551" customFormat="1" ht="13.5"/>
    <row r="15552" customFormat="1" ht="13.5"/>
    <row r="15553" customFormat="1" ht="13.5"/>
    <row r="15554" customFormat="1" ht="13.5"/>
    <row r="15555" customFormat="1" ht="13.5"/>
    <row r="15556" customFormat="1" ht="13.5"/>
    <row r="15557" customFormat="1" ht="13.5"/>
    <row r="15558" customFormat="1" ht="13.5"/>
    <row r="15559" customFormat="1" ht="13.5"/>
    <row r="15560" customFormat="1" ht="13.5"/>
    <row r="15561" customFormat="1" ht="13.5"/>
    <row r="15562" customFormat="1" ht="13.5"/>
    <row r="15563" customFormat="1" ht="13.5"/>
    <row r="15564" customFormat="1" ht="13.5"/>
    <row r="15565" customFormat="1" ht="13.5"/>
    <row r="15566" customFormat="1" ht="13.5"/>
    <row r="15567" customFormat="1" ht="13.5"/>
    <row r="15568" customFormat="1" ht="13.5"/>
    <row r="15569" customFormat="1" ht="13.5"/>
    <row r="15570" customFormat="1" ht="13.5"/>
    <row r="15571" customFormat="1" ht="13.5"/>
    <row r="15572" customFormat="1" ht="13.5"/>
    <row r="15573" customFormat="1" ht="13.5"/>
    <row r="15574" customFormat="1" ht="13.5"/>
    <row r="15575" customFormat="1" ht="13.5"/>
    <row r="15576" customFormat="1" ht="13.5"/>
    <row r="15577" customFormat="1" ht="13.5"/>
    <row r="15578" customFormat="1" ht="13.5"/>
    <row r="15579" customFormat="1" ht="13.5"/>
    <row r="15580" customFormat="1" ht="13.5"/>
    <row r="15581" customFormat="1" ht="13.5"/>
    <row r="15582" customFormat="1" ht="13.5"/>
    <row r="15583" customFormat="1" ht="13.5"/>
    <row r="15584" customFormat="1" ht="13.5"/>
    <row r="15585" customFormat="1" ht="13.5"/>
    <row r="15586" customFormat="1" ht="13.5"/>
    <row r="15587" customFormat="1" ht="13.5"/>
    <row r="15588" customFormat="1" ht="13.5"/>
    <row r="15589" customFormat="1" ht="13.5"/>
    <row r="15590" customFormat="1" ht="13.5"/>
    <row r="15591" customFormat="1" ht="13.5"/>
    <row r="15592" customFormat="1" ht="13.5"/>
    <row r="15593" customFormat="1" ht="13.5"/>
    <row r="15594" customFormat="1" ht="13.5"/>
    <row r="15595" customFormat="1" ht="13.5"/>
    <row r="15596" customFormat="1" ht="13.5"/>
    <row r="15597" customFormat="1" ht="13.5"/>
    <row r="15598" customFormat="1" ht="13.5"/>
    <row r="15599" customFormat="1" ht="13.5"/>
    <row r="15600" customFormat="1" ht="13.5"/>
    <row r="15601" customFormat="1" ht="13.5"/>
    <row r="15602" customFormat="1" ht="13.5"/>
    <row r="15603" customFormat="1" ht="13.5"/>
    <row r="15604" customFormat="1" ht="13.5"/>
    <row r="15605" customFormat="1" ht="13.5"/>
    <row r="15606" customFormat="1" ht="13.5"/>
    <row r="15607" customFormat="1" ht="13.5"/>
    <row r="15608" customFormat="1" ht="13.5"/>
    <row r="15609" customFormat="1" ht="13.5"/>
    <row r="15610" customFormat="1" ht="13.5"/>
    <row r="15611" customFormat="1" ht="13.5"/>
    <row r="15612" customFormat="1" ht="13.5"/>
    <row r="15613" customFormat="1" ht="13.5"/>
    <row r="15614" customFormat="1" ht="13.5"/>
    <row r="15615" customFormat="1" ht="13.5"/>
    <row r="15616" customFormat="1" ht="13.5"/>
    <row r="15617" customFormat="1" ht="13.5"/>
    <row r="15618" customFormat="1" ht="13.5"/>
    <row r="15619" customFormat="1" ht="13.5"/>
    <row r="15620" customFormat="1" ht="13.5"/>
    <row r="15621" customFormat="1" ht="13.5"/>
    <row r="15622" customFormat="1" ht="13.5"/>
    <row r="15623" customFormat="1" ht="13.5"/>
    <row r="15624" customFormat="1" ht="13.5"/>
    <row r="15625" customFormat="1" ht="13.5"/>
    <row r="15626" customFormat="1" ht="13.5"/>
    <row r="15627" customFormat="1" ht="13.5"/>
    <row r="15628" customFormat="1" ht="13.5"/>
    <row r="15629" customFormat="1" ht="13.5"/>
    <row r="15630" customFormat="1" ht="13.5"/>
    <row r="15631" customFormat="1" ht="13.5"/>
    <row r="15632" customFormat="1" ht="13.5"/>
    <row r="15633" customFormat="1" ht="13.5"/>
    <row r="15634" customFormat="1" ht="13.5"/>
    <row r="15635" customFormat="1" ht="13.5"/>
    <row r="15636" customFormat="1" ht="13.5"/>
    <row r="15637" customFormat="1" ht="13.5"/>
    <row r="15638" customFormat="1" ht="13.5"/>
    <row r="15639" customFormat="1" ht="13.5"/>
    <row r="15640" customFormat="1" ht="13.5"/>
    <row r="15641" customFormat="1" ht="13.5"/>
    <row r="15642" customFormat="1" ht="13.5"/>
    <row r="15643" customFormat="1" ht="13.5"/>
    <row r="15644" customFormat="1" ht="13.5"/>
    <row r="15645" customFormat="1" ht="13.5"/>
    <row r="15646" customFormat="1" ht="13.5"/>
    <row r="15647" customFormat="1" ht="13.5"/>
    <row r="15648" customFormat="1" ht="13.5"/>
    <row r="15649" customFormat="1" ht="13.5"/>
    <row r="15650" customFormat="1" ht="13.5"/>
    <row r="15651" customFormat="1" ht="13.5"/>
    <row r="15652" customFormat="1" ht="13.5"/>
    <row r="15653" customFormat="1" ht="13.5"/>
    <row r="15654" customFormat="1" ht="13.5"/>
    <row r="15655" customFormat="1" ht="13.5"/>
    <row r="15656" customFormat="1" ht="13.5"/>
    <row r="15657" customFormat="1" ht="13.5"/>
    <row r="15658" customFormat="1" ht="13.5"/>
    <row r="15659" customFormat="1" ht="13.5"/>
    <row r="15660" customFormat="1" ht="13.5"/>
    <row r="15661" customFormat="1" ht="13.5"/>
    <row r="15662" customFormat="1" ht="13.5"/>
    <row r="15663" customFormat="1" ht="13.5"/>
    <row r="15664" customFormat="1" ht="13.5"/>
    <row r="15665" customFormat="1" ht="13.5"/>
    <row r="15666" customFormat="1" ht="13.5"/>
    <row r="15667" customFormat="1" ht="13.5"/>
    <row r="15668" customFormat="1" ht="13.5"/>
    <row r="15669" customFormat="1" ht="13.5"/>
    <row r="15670" customFormat="1" ht="13.5"/>
    <row r="15671" customFormat="1" ht="13.5"/>
    <row r="15672" customFormat="1" ht="13.5"/>
    <row r="15673" customFormat="1" ht="13.5"/>
    <row r="15674" customFormat="1" ht="13.5"/>
    <row r="15675" customFormat="1" ht="13.5"/>
    <row r="15676" customFormat="1" ht="13.5"/>
    <row r="15677" customFormat="1" ht="13.5"/>
    <row r="15678" customFormat="1" ht="13.5"/>
    <row r="15679" customFormat="1" ht="13.5"/>
    <row r="15680" customFormat="1" ht="13.5"/>
    <row r="15681" customFormat="1" ht="13.5"/>
    <row r="15682" customFormat="1" ht="13.5"/>
    <row r="15683" customFormat="1" ht="13.5"/>
    <row r="15684" customFormat="1" ht="13.5"/>
    <row r="15685" customFormat="1" ht="13.5"/>
    <row r="15686" customFormat="1" ht="13.5"/>
    <row r="15687" customFormat="1" ht="13.5"/>
    <row r="15688" customFormat="1" ht="13.5"/>
    <row r="15689" customFormat="1" ht="13.5"/>
    <row r="15690" customFormat="1" ht="13.5"/>
    <row r="15691" customFormat="1" ht="13.5"/>
    <row r="15692" customFormat="1" ht="13.5"/>
    <row r="15693" customFormat="1" ht="13.5"/>
    <row r="15694" customFormat="1" ht="13.5"/>
    <row r="15695" customFormat="1" ht="13.5"/>
    <row r="15696" customFormat="1" ht="13.5"/>
    <row r="15697" customFormat="1" ht="13.5"/>
    <row r="15698" customFormat="1" ht="13.5"/>
    <row r="15699" customFormat="1" ht="13.5"/>
    <row r="15700" customFormat="1" ht="13.5"/>
    <row r="15701" customFormat="1" ht="13.5"/>
    <row r="15702" customFormat="1" ht="13.5"/>
    <row r="15703" customFormat="1" ht="13.5"/>
    <row r="15704" customFormat="1" ht="13.5"/>
    <row r="15705" customFormat="1" ht="13.5"/>
    <row r="15706" customFormat="1" ht="13.5"/>
    <row r="15707" customFormat="1" ht="13.5"/>
    <row r="15708" customFormat="1" ht="13.5"/>
    <row r="15709" customFormat="1" ht="13.5"/>
    <row r="15710" customFormat="1" ht="13.5"/>
    <row r="15711" customFormat="1" ht="13.5"/>
    <row r="15712" customFormat="1" ht="13.5"/>
    <row r="15713" customFormat="1" ht="13.5"/>
    <row r="15714" customFormat="1" ht="13.5"/>
    <row r="15715" customFormat="1" ht="13.5"/>
    <row r="15716" customFormat="1" ht="13.5"/>
    <row r="15717" customFormat="1" ht="13.5"/>
    <row r="15718" customFormat="1" ht="13.5"/>
    <row r="15719" customFormat="1" ht="13.5"/>
    <row r="15720" customFormat="1" ht="13.5"/>
    <row r="15721" customFormat="1" ht="13.5"/>
    <row r="15722" customFormat="1" ht="13.5"/>
    <row r="15723" customFormat="1" ht="13.5"/>
    <row r="15724" customFormat="1" ht="13.5"/>
    <row r="15725" customFormat="1" ht="13.5"/>
    <row r="15726" customFormat="1" ht="13.5"/>
    <row r="15727" customFormat="1" ht="13.5"/>
    <row r="15728" customFormat="1" ht="13.5"/>
    <row r="15729" customFormat="1" ht="13.5"/>
    <row r="15730" customFormat="1" ht="13.5"/>
    <row r="15731" customFormat="1" ht="13.5"/>
    <row r="15732" customFormat="1" ht="13.5"/>
    <row r="15733" customFormat="1" ht="13.5"/>
    <row r="15734" customFormat="1" ht="13.5"/>
    <row r="15735" customFormat="1" ht="13.5"/>
    <row r="15736" customFormat="1" ht="13.5"/>
    <row r="15737" customFormat="1" ht="13.5"/>
    <row r="15738" customFormat="1" ht="13.5"/>
    <row r="15739" customFormat="1" ht="13.5"/>
    <row r="15740" customFormat="1" ht="13.5"/>
    <row r="15741" customFormat="1" ht="13.5"/>
    <row r="15742" customFormat="1" ht="13.5"/>
    <row r="15743" customFormat="1" ht="13.5"/>
    <row r="15744" customFormat="1" ht="13.5"/>
    <row r="15745" customFormat="1" ht="13.5"/>
    <row r="15746" customFormat="1" ht="13.5"/>
    <row r="15747" customFormat="1" ht="13.5"/>
    <row r="15748" customFormat="1" ht="13.5"/>
    <row r="15749" customFormat="1" ht="13.5"/>
    <row r="15750" customFormat="1" ht="13.5"/>
    <row r="15751" customFormat="1" ht="13.5"/>
    <row r="15752" customFormat="1" ht="13.5"/>
    <row r="15753" customFormat="1" ht="13.5"/>
    <row r="15754" customFormat="1" ht="13.5"/>
    <row r="15755" customFormat="1" ht="13.5"/>
    <row r="15756" customFormat="1" ht="13.5"/>
    <row r="15757" customFormat="1" ht="13.5"/>
    <row r="15758" customFormat="1" ht="13.5"/>
    <row r="15759" customFormat="1" ht="13.5"/>
    <row r="15760" customFormat="1" ht="13.5"/>
    <row r="15761" customFormat="1" ht="13.5"/>
    <row r="15762" customFormat="1" ht="13.5"/>
    <row r="15763" customFormat="1" ht="13.5"/>
    <row r="15764" customFormat="1" ht="13.5"/>
    <row r="15765" customFormat="1" ht="13.5"/>
    <row r="15766" customFormat="1" ht="13.5"/>
    <row r="15767" customFormat="1" ht="13.5"/>
    <row r="15768" customFormat="1" ht="13.5"/>
    <row r="15769" customFormat="1" ht="13.5"/>
    <row r="15770" customFormat="1" ht="13.5"/>
    <row r="15771" customFormat="1" ht="13.5"/>
    <row r="15772" customFormat="1" ht="13.5"/>
    <row r="15773" customFormat="1" ht="13.5"/>
    <row r="15774" customFormat="1" ht="13.5"/>
    <row r="15775" customFormat="1" ht="13.5"/>
    <row r="15776" customFormat="1" ht="13.5"/>
    <row r="15777" customFormat="1" ht="13.5"/>
    <row r="15778" customFormat="1" ht="13.5"/>
    <row r="15779" customFormat="1" ht="13.5"/>
    <row r="15780" customFormat="1" ht="13.5"/>
    <row r="15781" customFormat="1" ht="13.5"/>
    <row r="15782" customFormat="1" ht="13.5"/>
    <row r="15783" customFormat="1" ht="13.5"/>
    <row r="15784" customFormat="1" ht="13.5"/>
    <row r="15785" customFormat="1" ht="13.5"/>
    <row r="15786" customFormat="1" ht="13.5"/>
    <row r="15787" customFormat="1" ht="13.5"/>
    <row r="15788" customFormat="1" ht="13.5"/>
    <row r="15789" customFormat="1" ht="13.5"/>
    <row r="15790" customFormat="1" ht="13.5"/>
    <row r="15791" customFormat="1" ht="13.5"/>
    <row r="15792" customFormat="1" ht="13.5"/>
    <row r="15793" customFormat="1" ht="13.5"/>
    <row r="15794" customFormat="1" ht="13.5"/>
    <row r="15795" customFormat="1" ht="13.5"/>
    <row r="15796" customFormat="1" ht="13.5"/>
    <row r="15797" customFormat="1" ht="13.5"/>
    <row r="15798" customFormat="1" ht="13.5"/>
    <row r="15799" customFormat="1" ht="13.5"/>
    <row r="15800" customFormat="1" ht="13.5"/>
    <row r="15801" customFormat="1" ht="13.5"/>
    <row r="15802" customFormat="1" ht="13.5"/>
    <row r="15803" customFormat="1" ht="13.5"/>
    <row r="15804" customFormat="1" ht="13.5"/>
    <row r="15805" customFormat="1" ht="13.5"/>
    <row r="15806" customFormat="1" ht="13.5"/>
    <row r="15807" customFormat="1" ht="13.5"/>
    <row r="15808" customFormat="1" ht="13.5"/>
    <row r="15809" customFormat="1" ht="13.5"/>
    <row r="15810" customFormat="1" ht="13.5"/>
    <row r="15811" customFormat="1" ht="13.5"/>
    <row r="15812" customFormat="1" ht="13.5"/>
    <row r="15813" customFormat="1" ht="13.5"/>
    <row r="15814" customFormat="1" ht="13.5"/>
    <row r="15815" customFormat="1" ht="13.5"/>
    <row r="15816" customFormat="1" ht="13.5"/>
    <row r="15817" customFormat="1" ht="13.5"/>
    <row r="15818" customFormat="1" ht="13.5"/>
    <row r="15819" customFormat="1" ht="13.5"/>
    <row r="15820" customFormat="1" ht="13.5"/>
    <row r="15821" customFormat="1" ht="13.5"/>
    <row r="15822" customFormat="1" ht="13.5"/>
    <row r="15823" customFormat="1" ht="13.5"/>
    <row r="15824" customFormat="1" ht="13.5"/>
    <row r="15825" customFormat="1" ht="13.5"/>
    <row r="15826" customFormat="1" ht="13.5"/>
    <row r="15827" customFormat="1" ht="13.5"/>
    <row r="15828" customFormat="1" ht="13.5"/>
    <row r="15829" customFormat="1" ht="13.5"/>
    <row r="15830" customFormat="1" ht="13.5"/>
    <row r="15831" customFormat="1" ht="13.5"/>
    <row r="15832" customFormat="1" ht="13.5"/>
    <row r="15833" customFormat="1" ht="13.5"/>
    <row r="15834" customFormat="1" ht="13.5"/>
    <row r="15835" customFormat="1" ht="13.5"/>
    <row r="15836" customFormat="1" ht="13.5"/>
    <row r="15837" customFormat="1" ht="13.5"/>
    <row r="15838" customFormat="1" ht="13.5"/>
    <row r="15839" customFormat="1" ht="13.5"/>
    <row r="15840" customFormat="1" ht="13.5"/>
    <row r="15841" customFormat="1" ht="13.5"/>
    <row r="15842" customFormat="1" ht="13.5"/>
    <row r="15843" customFormat="1" ht="13.5"/>
    <row r="15844" customFormat="1" ht="13.5"/>
    <row r="15845" customFormat="1" ht="13.5"/>
    <row r="15846" customFormat="1" ht="13.5"/>
    <row r="15847" customFormat="1" ht="13.5"/>
    <row r="15848" customFormat="1" ht="13.5"/>
    <row r="15849" customFormat="1" ht="13.5"/>
    <row r="15850" customFormat="1" ht="13.5"/>
    <row r="15851" customFormat="1" ht="13.5"/>
    <row r="15852" customFormat="1" ht="13.5"/>
    <row r="15853" customFormat="1" ht="13.5"/>
    <row r="15854" customFormat="1" ht="13.5"/>
    <row r="15855" customFormat="1" ht="13.5"/>
    <row r="15856" customFormat="1" ht="13.5"/>
    <row r="15857" customFormat="1" ht="13.5"/>
    <row r="15858" customFormat="1" ht="13.5"/>
    <row r="15859" customFormat="1" ht="13.5"/>
    <row r="15860" customFormat="1" ht="13.5"/>
    <row r="15861" customFormat="1" ht="13.5"/>
    <row r="15862" customFormat="1" ht="13.5"/>
    <row r="15863" customFormat="1" ht="13.5"/>
    <row r="15864" customFormat="1" ht="13.5"/>
    <row r="15865" customFormat="1" ht="13.5"/>
    <row r="15866" customFormat="1" ht="13.5"/>
    <row r="15867" customFormat="1" ht="13.5"/>
    <row r="15868" customFormat="1" ht="13.5"/>
    <row r="15869" customFormat="1" ht="13.5"/>
    <row r="15870" customFormat="1" ht="13.5"/>
    <row r="15871" customFormat="1" ht="13.5"/>
    <row r="15872" customFormat="1" ht="13.5"/>
    <row r="15873" customFormat="1" ht="13.5"/>
    <row r="15874" customFormat="1" ht="13.5"/>
    <row r="15875" customFormat="1" ht="13.5"/>
    <row r="15876" customFormat="1" ht="13.5"/>
    <row r="15877" customFormat="1" ht="13.5"/>
    <row r="15878" customFormat="1" ht="13.5"/>
    <row r="15879" customFormat="1" ht="13.5"/>
    <row r="15880" customFormat="1" ht="13.5"/>
    <row r="15881" customFormat="1" ht="13.5"/>
    <row r="15882" customFormat="1" ht="13.5"/>
    <row r="15883" customFormat="1" ht="13.5"/>
    <row r="15884" customFormat="1" ht="13.5"/>
    <row r="15885" customFormat="1" ht="13.5"/>
    <row r="15886" customFormat="1" ht="13.5"/>
    <row r="15887" customFormat="1" ht="13.5"/>
    <row r="15888" customFormat="1" ht="13.5"/>
    <row r="15889" customFormat="1" ht="13.5"/>
    <row r="15890" customFormat="1" ht="13.5"/>
    <row r="15891" customFormat="1" ht="13.5"/>
    <row r="15892" customFormat="1" ht="13.5"/>
    <row r="15893" customFormat="1" ht="13.5"/>
    <row r="15894" customFormat="1" ht="13.5"/>
    <row r="15895" customFormat="1" ht="13.5"/>
    <row r="15896" customFormat="1" ht="13.5"/>
    <row r="15897" customFormat="1" ht="13.5"/>
    <row r="15898" customFormat="1" ht="13.5"/>
    <row r="15899" customFormat="1" ht="13.5"/>
    <row r="15900" customFormat="1" ht="13.5"/>
    <row r="15901" customFormat="1" ht="13.5"/>
    <row r="15902" customFormat="1" ht="13.5"/>
    <row r="15903" customFormat="1" ht="13.5"/>
    <row r="15904" customFormat="1" ht="13.5"/>
    <row r="15905" customFormat="1" ht="13.5"/>
    <row r="15906" customFormat="1" ht="13.5"/>
    <row r="15907" customFormat="1" ht="13.5"/>
    <row r="15908" customFormat="1" ht="13.5"/>
    <row r="15909" customFormat="1" ht="13.5"/>
    <row r="15910" customFormat="1" ht="13.5"/>
    <row r="15911" customFormat="1" ht="13.5"/>
    <row r="15912" customFormat="1" ht="13.5"/>
    <row r="15913" customFormat="1" ht="13.5"/>
    <row r="15914" customFormat="1" ht="13.5"/>
    <row r="15915" customFormat="1" ht="13.5"/>
    <row r="15916" customFormat="1" ht="13.5"/>
    <row r="15917" customFormat="1" ht="13.5"/>
    <row r="15918" customFormat="1" ht="13.5"/>
    <row r="15919" customFormat="1" ht="13.5"/>
    <row r="15920" customFormat="1" ht="13.5"/>
    <row r="15921" customFormat="1" ht="13.5"/>
    <row r="15922" customFormat="1" ht="13.5"/>
    <row r="15923" customFormat="1" ht="13.5"/>
    <row r="15924" customFormat="1" ht="13.5"/>
    <row r="15925" customFormat="1" ht="13.5"/>
    <row r="15926" customFormat="1" ht="13.5"/>
    <row r="15927" customFormat="1" ht="13.5"/>
    <row r="15928" customFormat="1" ht="13.5"/>
    <row r="15929" customFormat="1" ht="13.5"/>
    <row r="15930" customFormat="1" ht="13.5"/>
    <row r="15931" customFormat="1" ht="13.5"/>
    <row r="15932" customFormat="1" ht="13.5"/>
    <row r="15933" customFormat="1" ht="13.5"/>
    <row r="15934" customFormat="1" ht="13.5"/>
    <row r="15935" customFormat="1" ht="13.5"/>
    <row r="15936" customFormat="1" ht="13.5"/>
    <row r="15937" customFormat="1" ht="13.5"/>
    <row r="15938" customFormat="1" ht="13.5"/>
    <row r="15939" customFormat="1" ht="13.5"/>
    <row r="15940" customFormat="1" ht="13.5"/>
    <row r="15941" customFormat="1" ht="13.5"/>
    <row r="15942" customFormat="1" ht="13.5"/>
    <row r="15943" customFormat="1" ht="13.5"/>
    <row r="15944" customFormat="1" ht="13.5"/>
    <row r="15945" customFormat="1" ht="13.5"/>
    <row r="15946" customFormat="1" ht="13.5"/>
    <row r="15947" customFormat="1" ht="13.5"/>
    <row r="15948" customFormat="1" ht="13.5"/>
    <row r="15949" customFormat="1" ht="13.5"/>
    <row r="15950" customFormat="1" ht="13.5"/>
    <row r="15951" customFormat="1" ht="13.5"/>
    <row r="15952" customFormat="1" ht="13.5"/>
    <row r="15953" customFormat="1" ht="13.5"/>
    <row r="15954" customFormat="1" ht="13.5"/>
    <row r="15955" customFormat="1" ht="13.5"/>
    <row r="15956" customFormat="1" ht="13.5"/>
    <row r="15957" customFormat="1" ht="13.5"/>
    <row r="15958" customFormat="1" ht="13.5"/>
    <row r="15959" customFormat="1" ht="13.5"/>
    <row r="15960" customFormat="1" ht="13.5"/>
    <row r="15961" customFormat="1" ht="13.5"/>
    <row r="15962" customFormat="1" ht="13.5"/>
    <row r="15963" customFormat="1" ht="13.5"/>
    <row r="15964" customFormat="1" ht="13.5"/>
    <row r="15965" customFormat="1" ht="13.5"/>
    <row r="15966" customFormat="1" ht="13.5"/>
    <row r="15967" customFormat="1" ht="13.5"/>
    <row r="15968" customFormat="1" ht="13.5"/>
    <row r="15969" customFormat="1" ht="13.5"/>
    <row r="15970" customFormat="1" ht="13.5"/>
    <row r="15971" customFormat="1" ht="13.5"/>
    <row r="15972" customFormat="1" ht="13.5"/>
    <row r="15973" customFormat="1" ht="13.5"/>
    <row r="15974" customFormat="1" ht="13.5"/>
    <row r="15975" customFormat="1" ht="13.5"/>
    <row r="15976" customFormat="1" ht="13.5"/>
    <row r="15977" customFormat="1" ht="13.5"/>
    <row r="15978" customFormat="1" ht="13.5"/>
    <row r="15979" customFormat="1" ht="13.5"/>
    <row r="15980" customFormat="1" ht="13.5"/>
    <row r="15981" customFormat="1" ht="13.5"/>
    <row r="15982" customFormat="1" ht="13.5"/>
    <row r="15983" customFormat="1" ht="13.5"/>
    <row r="15984" customFormat="1" ht="13.5"/>
    <row r="15985" customFormat="1" ht="13.5"/>
    <row r="15986" customFormat="1" ht="13.5"/>
    <row r="15987" customFormat="1" ht="13.5"/>
    <row r="15988" customFormat="1" ht="13.5"/>
    <row r="15989" customFormat="1" ht="13.5"/>
    <row r="15990" customFormat="1" ht="13.5"/>
    <row r="15991" customFormat="1" ht="13.5"/>
    <row r="15992" customFormat="1" ht="13.5"/>
    <row r="15993" customFormat="1" ht="13.5"/>
    <row r="15994" customFormat="1" ht="13.5"/>
    <row r="15995" customFormat="1" ht="13.5"/>
    <row r="15996" customFormat="1" ht="13.5"/>
    <row r="15997" customFormat="1" ht="13.5"/>
    <row r="15998" customFormat="1" ht="13.5"/>
    <row r="15999" customFormat="1" ht="13.5"/>
    <row r="16000" customFormat="1" ht="13.5"/>
    <row r="16001" customFormat="1" ht="13.5"/>
    <row r="16002" customFormat="1" ht="13.5"/>
    <row r="16003" customFormat="1" ht="13.5"/>
    <row r="16004" customFormat="1" ht="13.5"/>
    <row r="16005" customFormat="1" ht="13.5"/>
    <row r="16006" customFormat="1" ht="13.5"/>
    <row r="16007" customFormat="1" ht="13.5"/>
    <row r="16008" customFormat="1" ht="13.5"/>
    <row r="16009" customFormat="1" ht="13.5"/>
    <row r="16010" customFormat="1" ht="13.5"/>
    <row r="16011" customFormat="1" ht="13.5"/>
    <row r="16012" customFormat="1" ht="13.5"/>
    <row r="16013" customFormat="1" ht="13.5"/>
    <row r="16014" customFormat="1" ht="13.5"/>
    <row r="16015" customFormat="1" ht="13.5"/>
    <row r="16016" customFormat="1" ht="13.5"/>
    <row r="16017" customFormat="1" ht="13.5"/>
    <row r="16018" customFormat="1" ht="13.5"/>
    <row r="16019" customFormat="1" ht="13.5"/>
    <row r="16020" customFormat="1" ht="13.5"/>
    <row r="16021" customFormat="1" ht="13.5"/>
    <row r="16022" customFormat="1" ht="13.5"/>
    <row r="16023" customFormat="1" ht="13.5"/>
    <row r="16024" customFormat="1" ht="13.5"/>
    <row r="16025" customFormat="1" ht="13.5"/>
    <row r="16026" customFormat="1" ht="13.5"/>
    <row r="16027" customFormat="1" ht="13.5"/>
    <row r="16028" customFormat="1" ht="13.5"/>
    <row r="16029" customFormat="1" ht="13.5"/>
    <row r="16030" customFormat="1" ht="13.5"/>
    <row r="16031" customFormat="1" ht="13.5"/>
    <row r="16032" customFormat="1" ht="13.5"/>
    <row r="16033" customFormat="1" ht="13.5"/>
    <row r="16034" customFormat="1" ht="13.5"/>
    <row r="16035" customFormat="1" ht="13.5"/>
    <row r="16036" customFormat="1" ht="13.5"/>
    <row r="16037" customFormat="1" ht="13.5"/>
    <row r="16038" customFormat="1" ht="13.5"/>
    <row r="16039" customFormat="1" ht="13.5"/>
    <row r="16040" customFormat="1" ht="13.5"/>
    <row r="16041" customFormat="1" ht="13.5"/>
    <row r="16042" customFormat="1" ht="13.5"/>
    <row r="16043" customFormat="1" ht="13.5"/>
    <row r="16044" customFormat="1" ht="13.5"/>
    <row r="16045" customFormat="1" ht="13.5"/>
    <row r="16046" customFormat="1" ht="13.5"/>
    <row r="16047" customFormat="1" ht="13.5"/>
    <row r="16048" customFormat="1" ht="13.5"/>
    <row r="16049" customFormat="1" ht="13.5"/>
    <row r="16050" customFormat="1" ht="13.5"/>
    <row r="16051" customFormat="1" ht="13.5"/>
    <row r="16052" customFormat="1" ht="13.5"/>
    <row r="16053" customFormat="1" ht="13.5"/>
    <row r="16054" customFormat="1" ht="13.5"/>
    <row r="16055" customFormat="1" ht="13.5"/>
    <row r="16056" customFormat="1" ht="13.5"/>
    <row r="16057" customFormat="1" ht="13.5"/>
    <row r="16058" customFormat="1" ht="13.5"/>
    <row r="16059" customFormat="1" ht="13.5"/>
    <row r="16060" customFormat="1" ht="13.5"/>
    <row r="16061" customFormat="1" ht="13.5"/>
    <row r="16062" customFormat="1" ht="13.5"/>
    <row r="16063" customFormat="1" ht="13.5"/>
    <row r="16064" customFormat="1" ht="13.5"/>
    <row r="16065" customFormat="1" ht="13.5"/>
    <row r="16066" customFormat="1" ht="13.5"/>
    <row r="16067" customFormat="1" ht="13.5"/>
    <row r="16068" customFormat="1" ht="13.5"/>
    <row r="16069" customFormat="1" ht="13.5"/>
    <row r="16070" customFormat="1" ht="13.5"/>
    <row r="16071" customFormat="1" ht="13.5"/>
    <row r="16072" customFormat="1" ht="13.5"/>
    <row r="16073" customFormat="1" ht="13.5"/>
    <row r="16074" customFormat="1" ht="13.5"/>
    <row r="16075" customFormat="1" ht="13.5"/>
    <row r="16076" customFormat="1" ht="13.5"/>
    <row r="16077" customFormat="1" ht="13.5"/>
    <row r="16078" customFormat="1" ht="13.5"/>
    <row r="16079" customFormat="1" ht="13.5"/>
    <row r="16080" customFormat="1" ht="13.5"/>
    <row r="16081" customFormat="1" ht="13.5"/>
    <row r="16082" customFormat="1" ht="13.5"/>
    <row r="16083" customFormat="1" ht="13.5"/>
    <row r="16084" customFormat="1" ht="13.5"/>
    <row r="16085" customFormat="1" ht="13.5"/>
    <row r="16086" customFormat="1" ht="13.5"/>
    <row r="16087" customFormat="1" ht="13.5"/>
    <row r="16088" customFormat="1" ht="13.5"/>
    <row r="16089" customFormat="1" ht="13.5"/>
    <row r="16090" customFormat="1" ht="13.5"/>
    <row r="16091" customFormat="1" ht="13.5"/>
    <row r="16092" customFormat="1" ht="13.5"/>
    <row r="16093" customFormat="1" ht="13.5"/>
    <row r="16094" customFormat="1" ht="13.5"/>
    <row r="16095" customFormat="1" ht="13.5"/>
    <row r="16096" customFormat="1" ht="13.5"/>
    <row r="16097" customFormat="1" ht="13.5"/>
    <row r="16098" customFormat="1" ht="13.5"/>
    <row r="16099" customFormat="1" ht="13.5"/>
    <row r="16100" customFormat="1" ht="13.5"/>
    <row r="16101" customFormat="1" ht="13.5"/>
    <row r="16102" customFormat="1" ht="13.5"/>
    <row r="16103" customFormat="1" ht="13.5"/>
    <row r="16104" customFormat="1" ht="13.5"/>
    <row r="16105" customFormat="1" ht="13.5"/>
    <row r="16106" customFormat="1" ht="13.5"/>
    <row r="16107" customFormat="1" ht="13.5"/>
    <row r="16108" customFormat="1" ht="13.5"/>
    <row r="16109" customFormat="1" ht="13.5"/>
    <row r="16110" customFormat="1" ht="13.5"/>
    <row r="16111" customFormat="1" ht="13.5"/>
    <row r="16112" customFormat="1" ht="13.5"/>
    <row r="16113" customFormat="1" ht="13.5"/>
    <row r="16114" customFormat="1" ht="13.5"/>
    <row r="16115" customFormat="1" ht="13.5"/>
    <row r="16116" customFormat="1" ht="13.5"/>
    <row r="16117" customFormat="1" ht="13.5"/>
    <row r="16118" customFormat="1" ht="13.5"/>
    <row r="16119" customFormat="1" ht="13.5"/>
    <row r="16120" customFormat="1" ht="13.5"/>
    <row r="16121" customFormat="1" ht="13.5"/>
    <row r="16122" customFormat="1" ht="13.5"/>
    <row r="16123" customFormat="1" ht="13.5"/>
    <row r="16124" customFormat="1" ht="13.5"/>
    <row r="16125" customFormat="1" ht="13.5"/>
    <row r="16126" customFormat="1" ht="13.5"/>
    <row r="16127" customFormat="1" ht="13.5"/>
    <row r="16128" customFormat="1" ht="13.5"/>
    <row r="16129" customFormat="1" ht="13.5"/>
    <row r="16130" customFormat="1" ht="13.5"/>
    <row r="16131" customFormat="1" ht="13.5"/>
    <row r="16132" customFormat="1" ht="13.5"/>
    <row r="16133" customFormat="1" ht="13.5"/>
    <row r="16134" customFormat="1" ht="13.5"/>
    <row r="16135" customFormat="1" ht="13.5"/>
    <row r="16136" customFormat="1" ht="13.5"/>
    <row r="16137" customFormat="1" ht="13.5"/>
    <row r="16138" customFormat="1" ht="13.5"/>
    <row r="16139" customFormat="1" ht="13.5"/>
    <row r="16140" customFormat="1" ht="13.5"/>
    <row r="16141" customFormat="1" ht="13.5"/>
    <row r="16142" customFormat="1" ht="13.5"/>
    <row r="16143" customFormat="1" ht="13.5"/>
    <row r="16144" customFormat="1" ht="13.5"/>
    <row r="16145" customFormat="1" ht="13.5"/>
    <row r="16146" customFormat="1" ht="13.5"/>
    <row r="16147" customFormat="1" ht="13.5"/>
    <row r="16148" customFormat="1" ht="13.5"/>
    <row r="16149" customFormat="1" ht="13.5"/>
    <row r="16150" customFormat="1" ht="13.5"/>
    <row r="16151" customFormat="1" ht="13.5"/>
    <row r="16152" customFormat="1" ht="13.5"/>
    <row r="16153" customFormat="1" ht="13.5"/>
    <row r="16154" customFormat="1" ht="13.5"/>
    <row r="16155" customFormat="1" ht="13.5"/>
    <row r="16156" customFormat="1" ht="13.5"/>
    <row r="16157" customFormat="1" ht="13.5"/>
    <row r="16158" customFormat="1" ht="13.5"/>
    <row r="16159" customFormat="1" ht="13.5"/>
    <row r="16160" customFormat="1" ht="13.5"/>
    <row r="16161" customFormat="1" ht="13.5"/>
    <row r="16162" customFormat="1" ht="13.5"/>
    <row r="16163" customFormat="1" ht="13.5"/>
    <row r="16164" customFormat="1" ht="13.5"/>
    <row r="16165" customFormat="1" ht="13.5"/>
    <row r="16166" customFormat="1" ht="13.5"/>
    <row r="16167" customFormat="1" ht="13.5"/>
    <row r="16168" customFormat="1" ht="13.5"/>
    <row r="16169" customFormat="1" ht="13.5"/>
    <row r="16170" customFormat="1" ht="13.5"/>
    <row r="16171" customFormat="1" ht="13.5"/>
    <row r="16172" customFormat="1" ht="13.5"/>
    <row r="16173" customFormat="1" ht="13.5"/>
    <row r="16174" customFormat="1" ht="13.5"/>
    <row r="16175" customFormat="1" ht="13.5"/>
    <row r="16176" customFormat="1" ht="13.5"/>
    <row r="16177" customFormat="1" ht="13.5"/>
    <row r="16178" customFormat="1" ht="13.5"/>
    <row r="16179" customFormat="1" ht="13.5"/>
    <row r="16180" customFormat="1" ht="13.5"/>
    <row r="16181" customFormat="1" ht="13.5"/>
    <row r="16182" customFormat="1" ht="13.5"/>
    <row r="16183" customFormat="1" ht="13.5"/>
    <row r="16184" customFormat="1" ht="13.5"/>
    <row r="16185" customFormat="1" ht="13.5"/>
    <row r="16186" customFormat="1" ht="13.5"/>
    <row r="16187" customFormat="1" ht="13.5"/>
    <row r="16188" customFormat="1" ht="13.5"/>
    <row r="16189" customFormat="1" ht="13.5"/>
    <row r="16190" customFormat="1" ht="13.5"/>
    <row r="16191" customFormat="1" ht="13.5"/>
    <row r="16192" customFormat="1" ht="13.5"/>
    <row r="16193" customFormat="1" ht="13.5"/>
    <row r="16194" customFormat="1" ht="13.5"/>
    <row r="16195" customFormat="1" ht="13.5"/>
    <row r="16196" customFormat="1" ht="13.5"/>
    <row r="16197" customFormat="1" ht="13.5"/>
    <row r="16198" customFormat="1" ht="13.5"/>
    <row r="16199" customFormat="1" ht="13.5"/>
    <row r="16200" customFormat="1" ht="13.5"/>
    <row r="16201" customFormat="1" ht="13.5"/>
    <row r="16202" customFormat="1" ht="13.5"/>
    <row r="16203" customFormat="1" ht="13.5"/>
    <row r="16204" customFormat="1" ht="13.5"/>
    <row r="16205" customFormat="1" ht="13.5"/>
    <row r="16206" customFormat="1" ht="13.5"/>
    <row r="16207" customFormat="1" ht="13.5"/>
    <row r="16208" customFormat="1" ht="13.5"/>
    <row r="16209" customFormat="1" ht="13.5"/>
    <row r="16210" customFormat="1" ht="13.5"/>
    <row r="16211" customFormat="1" ht="13.5"/>
    <row r="16212" customFormat="1" ht="13.5"/>
    <row r="16213" customFormat="1" ht="13.5"/>
    <row r="16214" customFormat="1" ht="13.5"/>
    <row r="16215" customFormat="1" ht="13.5"/>
    <row r="16216" customFormat="1" ht="13.5"/>
    <row r="16217" customFormat="1" ht="13.5"/>
    <row r="16218" customFormat="1" ht="13.5"/>
    <row r="16219" customFormat="1" ht="13.5"/>
    <row r="16220" customFormat="1" ht="13.5"/>
    <row r="16221" customFormat="1" ht="13.5"/>
    <row r="16222" customFormat="1" ht="13.5"/>
    <row r="16223" customFormat="1" ht="13.5"/>
    <row r="16224" customFormat="1" ht="13.5"/>
    <row r="16225" customFormat="1" ht="13.5"/>
    <row r="16226" customFormat="1" ht="13.5"/>
    <row r="16227" customFormat="1" ht="13.5"/>
    <row r="16228" customFormat="1" ht="13.5"/>
    <row r="16229" customFormat="1" ht="13.5"/>
    <row r="16230" customFormat="1" ht="13.5"/>
    <row r="16231" customFormat="1" ht="13.5"/>
    <row r="16232" customFormat="1" ht="13.5"/>
    <row r="16233" customFormat="1" ht="13.5"/>
    <row r="16234" customFormat="1" ht="13.5"/>
    <row r="16235" customFormat="1" ht="13.5"/>
    <row r="16236" customFormat="1" ht="13.5"/>
    <row r="16237" customFormat="1" ht="13.5"/>
    <row r="16238" customFormat="1" ht="13.5"/>
    <row r="16239" customFormat="1" ht="13.5"/>
    <row r="16240" customFormat="1" ht="13.5"/>
    <row r="16241" customFormat="1" ht="13.5"/>
    <row r="16242" customFormat="1" ht="13.5"/>
    <row r="16243" customFormat="1" ht="13.5"/>
    <row r="16244" customFormat="1" ht="13.5"/>
    <row r="16245" customFormat="1" ht="13.5"/>
    <row r="16246" customFormat="1" ht="13.5"/>
    <row r="16247" customFormat="1" ht="13.5"/>
    <row r="16248" customFormat="1" ht="13.5"/>
    <row r="16249" customFormat="1" ht="13.5"/>
    <row r="16250" customFormat="1" ht="13.5"/>
    <row r="16251" customFormat="1" ht="13.5"/>
    <row r="16252" customFormat="1" ht="13.5"/>
    <row r="16253" customFormat="1" ht="13.5"/>
    <row r="16254" customFormat="1" ht="13.5"/>
    <row r="16255" customFormat="1" ht="13.5"/>
    <row r="16256" customFormat="1" ht="13.5"/>
    <row r="16257" customFormat="1" ht="13.5"/>
    <row r="16258" customFormat="1" ht="13.5"/>
    <row r="16259" customFormat="1" ht="13.5"/>
    <row r="16260" customFormat="1" ht="13.5"/>
    <row r="16261" customFormat="1" ht="13.5"/>
    <row r="16262" customFormat="1" ht="13.5"/>
    <row r="16263" customFormat="1" ht="13.5"/>
    <row r="16264" customFormat="1" ht="13.5"/>
    <row r="16265" customFormat="1" ht="13.5"/>
    <row r="16266" customFormat="1" ht="13.5"/>
    <row r="16267" customFormat="1" ht="13.5"/>
    <row r="16268" customFormat="1" ht="13.5"/>
    <row r="16269" customFormat="1" ht="13.5"/>
    <row r="16270" customFormat="1" ht="13.5"/>
    <row r="16271" customFormat="1" ht="13.5"/>
    <row r="16272" customFormat="1" ht="13.5"/>
    <row r="16273" customFormat="1" ht="13.5"/>
    <row r="16274" customFormat="1" ht="13.5"/>
    <row r="16275" customFormat="1" ht="13.5"/>
    <row r="16276" customFormat="1" ht="13.5"/>
    <row r="16277" customFormat="1" ht="13.5"/>
    <row r="16278" customFormat="1" ht="13.5"/>
    <row r="16279" customFormat="1" ht="13.5"/>
    <row r="16280" customFormat="1" ht="13.5"/>
    <row r="16281" customFormat="1" ht="13.5"/>
    <row r="16282" customFormat="1" ht="13.5"/>
    <row r="16283" customFormat="1" ht="13.5"/>
    <row r="16284" customFormat="1" ht="13.5"/>
    <row r="16285" customFormat="1" ht="13.5"/>
    <row r="16286" customFormat="1" ht="13.5"/>
    <row r="16287" customFormat="1" ht="13.5"/>
    <row r="16288" customFormat="1" ht="13.5"/>
    <row r="16289" customFormat="1" ht="13.5"/>
    <row r="16290" customFormat="1" ht="13.5"/>
    <row r="16291" customFormat="1" ht="13.5"/>
    <row r="16292" customFormat="1" ht="13.5"/>
    <row r="16293" customFormat="1" ht="13.5"/>
    <row r="16294" customFormat="1" ht="13.5"/>
    <row r="16295" customFormat="1" ht="13.5"/>
    <row r="16296" customFormat="1" ht="13.5"/>
    <row r="16297" customFormat="1" ht="13.5"/>
    <row r="16298" customFormat="1" ht="13.5"/>
    <row r="16299" customFormat="1" ht="13.5"/>
    <row r="16300" customFormat="1" ht="13.5"/>
    <row r="16301" customFormat="1" ht="13.5"/>
    <row r="16302" customFormat="1" ht="13.5"/>
    <row r="16303" customFormat="1" ht="13.5"/>
    <row r="16304" customFormat="1" ht="13.5"/>
    <row r="16305" customFormat="1" ht="13.5"/>
    <row r="16306" customFormat="1" ht="13.5"/>
    <row r="16307" customFormat="1" ht="13.5"/>
    <row r="16308" customFormat="1" ht="13.5"/>
    <row r="16309" customFormat="1" ht="13.5"/>
    <row r="16310" customFormat="1" ht="13.5"/>
    <row r="16311" customFormat="1" ht="13.5"/>
    <row r="16312" customFormat="1" ht="13.5"/>
    <row r="16313" customFormat="1" ht="13.5"/>
    <row r="16314" customFormat="1" ht="13.5"/>
    <row r="16315" customFormat="1" ht="13.5"/>
    <row r="16316" customFormat="1" ht="13.5"/>
    <row r="16317" customFormat="1" ht="13.5"/>
    <row r="16318" customFormat="1" ht="13.5"/>
    <row r="16319" customFormat="1" ht="13.5"/>
    <row r="16320" customFormat="1" ht="13.5"/>
    <row r="16321" customFormat="1" ht="13.5"/>
    <row r="16322" customFormat="1" ht="13.5"/>
    <row r="16323" customFormat="1" ht="13.5"/>
    <row r="16324" customFormat="1" ht="13.5"/>
    <row r="16325" customFormat="1" ht="13.5"/>
    <row r="16326" customFormat="1" ht="13.5"/>
    <row r="16327" customFormat="1" ht="13.5"/>
    <row r="16328" customFormat="1" ht="13.5"/>
    <row r="16329" customFormat="1" ht="13.5"/>
    <row r="16330" customFormat="1" ht="13.5"/>
    <row r="16331" customFormat="1" ht="13.5"/>
    <row r="16332" customFormat="1" ht="13.5"/>
    <row r="16333" customFormat="1" ht="13.5"/>
    <row r="16334" customFormat="1" ht="13.5"/>
    <row r="16335" customFormat="1" ht="13.5"/>
    <row r="16336" customFormat="1" ht="13.5"/>
    <row r="16337" customFormat="1" ht="13.5"/>
    <row r="16338" customFormat="1" ht="13.5"/>
    <row r="16339" customFormat="1" ht="13.5"/>
    <row r="16340" customFormat="1" ht="13.5"/>
    <row r="16341" customFormat="1" ht="13.5"/>
    <row r="16342" customFormat="1" ht="13.5"/>
    <row r="16343" customFormat="1" ht="13.5"/>
    <row r="16344" customFormat="1" ht="13.5"/>
    <row r="16345" customFormat="1" ht="13.5"/>
    <row r="16346" customFormat="1" ht="13.5"/>
    <row r="16347" customFormat="1" ht="13.5"/>
    <row r="16348" customFormat="1" ht="13.5"/>
    <row r="16349" customFormat="1" ht="13.5"/>
    <row r="16350" customFormat="1" ht="13.5"/>
    <row r="16351" customFormat="1" ht="13.5"/>
    <row r="16352" customFormat="1" ht="13.5"/>
    <row r="16353" customFormat="1" ht="13.5"/>
    <row r="16354" customFormat="1" ht="13.5"/>
    <row r="16355" customFormat="1" ht="13.5"/>
    <row r="16356" customFormat="1" ht="13.5"/>
    <row r="16357" customFormat="1" ht="13.5"/>
    <row r="16358" customFormat="1" ht="13.5"/>
    <row r="16359" customFormat="1" ht="13.5"/>
    <row r="16360" customFormat="1" ht="13.5"/>
    <row r="16361" customFormat="1" ht="13.5"/>
    <row r="16362" customFormat="1" ht="13.5"/>
    <row r="16363" customFormat="1" ht="13.5"/>
    <row r="16364" customFormat="1" ht="13.5"/>
    <row r="16365" customFormat="1" ht="13.5"/>
    <row r="16366" customFormat="1" ht="13.5"/>
    <row r="16367" customFormat="1" ht="13.5"/>
    <row r="16368" customFormat="1" ht="13.5"/>
    <row r="16369" customFormat="1" ht="13.5"/>
    <row r="16370" customFormat="1" ht="13.5"/>
    <row r="16371" customFormat="1" ht="13.5"/>
    <row r="16372" customFormat="1" ht="13.5"/>
    <row r="16373" customFormat="1" ht="13.5"/>
    <row r="16374" customFormat="1" ht="13.5"/>
    <row r="16375" customFormat="1" ht="13.5"/>
  </sheetData>
  <mergeCells count="11">
    <mergeCell ref="A1:I1"/>
    <mergeCell ref="H2:I2"/>
    <mergeCell ref="B3:F3"/>
    <mergeCell ref="G3:I3"/>
    <mergeCell ref="E4:F4"/>
    <mergeCell ref="H4:I4"/>
    <mergeCell ref="A3:A5"/>
    <mergeCell ref="B4:B5"/>
    <mergeCell ref="C4:C5"/>
    <mergeCell ref="D4:D5"/>
    <mergeCell ref="G4:G5"/>
  </mergeCells>
  <printOptions horizontalCentered="1"/>
  <pageMargins left="0.354166666666667" right="0.236111111111111" top="0.550694444444444" bottom="0.590277777777778" header="0.156944444444444" footer="0.393055555555556"/>
  <pageSetup paperSize="9" firstPageNumber="62" fitToWidth="0" fitToHeight="0" orientation="landscape" useFirstPageNumber="1" horizontalDpi="600"/>
  <headerFooter>
    <oddFooter>&amp;C&amp;"仿宋_GB2312"&amp;14—&amp;P—</oddFooter>
  </headerFooter>
  <colBreaks count="1" manualBreakCount="1">
    <brk id="9"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
  <sheetViews>
    <sheetView workbookViewId="0">
      <selection activeCell="A14" sqref="A14"/>
    </sheetView>
  </sheetViews>
  <sheetFormatPr defaultColWidth="9" defaultRowHeight="14.25" customHeight="1" outlineLevelRow="4"/>
  <cols>
    <col min="1" max="1" width="35.875" style="2" customWidth="1"/>
    <col min="2" max="2" width="37" style="3" customWidth="1"/>
    <col min="3" max="3" width="35.875" style="3" customWidth="1"/>
    <col min="4" max="242" width="9" style="3"/>
    <col min="243" max="243" width="22.5" style="3" customWidth="1"/>
    <col min="244" max="244" width="17" style="3" customWidth="1"/>
    <col min="245" max="245" width="16.7583333333333" style="3" customWidth="1"/>
    <col min="246" max="247" width="16.125" style="3" customWidth="1"/>
    <col min="248" max="248" width="15.375" style="3" customWidth="1"/>
    <col min="249" max="249" width="15.2583333333333" style="3" customWidth="1"/>
    <col min="250" max="250" width="14.625" style="3" customWidth="1"/>
    <col min="251" max="251" width="15.2583333333333" style="3" customWidth="1"/>
    <col min="252" max="252" width="15.5" style="3" customWidth="1"/>
    <col min="253" max="498" width="9" style="3"/>
    <col min="499" max="499" width="22.5" style="3" customWidth="1"/>
    <col min="500" max="500" width="17" style="3" customWidth="1"/>
    <col min="501" max="501" width="16.7583333333333" style="3" customWidth="1"/>
    <col min="502" max="503" width="16.125" style="3" customWidth="1"/>
    <col min="504" max="504" width="15.375" style="3" customWidth="1"/>
    <col min="505" max="505" width="15.2583333333333" style="3" customWidth="1"/>
    <col min="506" max="506" width="14.625" style="3" customWidth="1"/>
    <col min="507" max="507" width="15.2583333333333" style="3" customWidth="1"/>
    <col min="508" max="508" width="15.5" style="3" customWidth="1"/>
    <col min="509" max="754" width="9" style="3"/>
    <col min="755" max="755" width="22.5" style="3" customWidth="1"/>
    <col min="756" max="756" width="17" style="3" customWidth="1"/>
    <col min="757" max="757" width="16.7583333333333" style="3" customWidth="1"/>
    <col min="758" max="759" width="16.125" style="3" customWidth="1"/>
    <col min="760" max="760" width="15.375" style="3" customWidth="1"/>
    <col min="761" max="761" width="15.2583333333333" style="3" customWidth="1"/>
    <col min="762" max="762" width="14.625" style="3" customWidth="1"/>
    <col min="763" max="763" width="15.2583333333333" style="3" customWidth="1"/>
    <col min="764" max="764" width="15.5" style="3" customWidth="1"/>
    <col min="765" max="1010" width="9" style="3"/>
    <col min="1011" max="1011" width="22.5" style="3" customWidth="1"/>
    <col min="1012" max="1012" width="17" style="3" customWidth="1"/>
    <col min="1013" max="1013" width="16.7583333333333" style="3" customWidth="1"/>
    <col min="1014" max="1015" width="16.125" style="3" customWidth="1"/>
    <col min="1016" max="1016" width="15.375" style="3" customWidth="1"/>
    <col min="1017" max="1017" width="15.2583333333333" style="3" customWidth="1"/>
    <col min="1018" max="1018" width="14.625" style="3" customWidth="1"/>
    <col min="1019" max="1019" width="15.2583333333333" style="3" customWidth="1"/>
    <col min="1020" max="1020" width="15.5" style="3" customWidth="1"/>
    <col min="1021" max="1266" width="9" style="3"/>
    <col min="1267" max="1267" width="22.5" style="3" customWidth="1"/>
    <col min="1268" max="1268" width="17" style="3" customWidth="1"/>
    <col min="1269" max="1269" width="16.7583333333333" style="3" customWidth="1"/>
    <col min="1270" max="1271" width="16.125" style="3" customWidth="1"/>
    <col min="1272" max="1272" width="15.375" style="3" customWidth="1"/>
    <col min="1273" max="1273" width="15.2583333333333" style="3" customWidth="1"/>
    <col min="1274" max="1274" width="14.625" style="3" customWidth="1"/>
    <col min="1275" max="1275" width="15.2583333333333" style="3" customWidth="1"/>
    <col min="1276" max="1276" width="15.5" style="3" customWidth="1"/>
    <col min="1277" max="1522" width="9" style="3"/>
    <col min="1523" max="1523" width="22.5" style="3" customWidth="1"/>
    <col min="1524" max="1524" width="17" style="3" customWidth="1"/>
    <col min="1525" max="1525" width="16.7583333333333" style="3" customWidth="1"/>
    <col min="1526" max="1527" width="16.125" style="3" customWidth="1"/>
    <col min="1528" max="1528" width="15.375" style="3" customWidth="1"/>
    <col min="1529" max="1529" width="15.2583333333333" style="3" customWidth="1"/>
    <col min="1530" max="1530" width="14.625" style="3" customWidth="1"/>
    <col min="1531" max="1531" width="15.2583333333333" style="3" customWidth="1"/>
    <col min="1532" max="1532" width="15.5" style="3" customWidth="1"/>
    <col min="1533" max="1778" width="9" style="3"/>
    <col min="1779" max="1779" width="22.5" style="3" customWidth="1"/>
    <col min="1780" max="1780" width="17" style="3" customWidth="1"/>
    <col min="1781" max="1781" width="16.7583333333333" style="3" customWidth="1"/>
    <col min="1782" max="1783" width="16.125" style="3" customWidth="1"/>
    <col min="1784" max="1784" width="15.375" style="3" customWidth="1"/>
    <col min="1785" max="1785" width="15.2583333333333" style="3" customWidth="1"/>
    <col min="1786" max="1786" width="14.625" style="3" customWidth="1"/>
    <col min="1787" max="1787" width="15.2583333333333" style="3" customWidth="1"/>
    <col min="1788" max="1788" width="15.5" style="3" customWidth="1"/>
    <col min="1789" max="2034" width="9" style="3"/>
    <col min="2035" max="2035" width="22.5" style="3" customWidth="1"/>
    <col min="2036" max="2036" width="17" style="3" customWidth="1"/>
    <col min="2037" max="2037" width="16.7583333333333" style="3" customWidth="1"/>
    <col min="2038" max="2039" width="16.125" style="3" customWidth="1"/>
    <col min="2040" max="2040" width="15.375" style="3" customWidth="1"/>
    <col min="2041" max="2041" width="15.2583333333333" style="3" customWidth="1"/>
    <col min="2042" max="2042" width="14.625" style="3" customWidth="1"/>
    <col min="2043" max="2043" width="15.2583333333333" style="3" customWidth="1"/>
    <col min="2044" max="2044" width="15.5" style="3" customWidth="1"/>
    <col min="2045" max="2290" width="9" style="3"/>
    <col min="2291" max="2291" width="22.5" style="3" customWidth="1"/>
    <col min="2292" max="2292" width="17" style="3" customWidth="1"/>
    <col min="2293" max="2293" width="16.7583333333333" style="3" customWidth="1"/>
    <col min="2294" max="2295" width="16.125" style="3" customWidth="1"/>
    <col min="2296" max="2296" width="15.375" style="3" customWidth="1"/>
    <col min="2297" max="2297" width="15.2583333333333" style="3" customWidth="1"/>
    <col min="2298" max="2298" width="14.625" style="3" customWidth="1"/>
    <col min="2299" max="2299" width="15.2583333333333" style="3" customWidth="1"/>
    <col min="2300" max="2300" width="15.5" style="3" customWidth="1"/>
    <col min="2301" max="2546" width="9" style="3"/>
    <col min="2547" max="2547" width="22.5" style="3" customWidth="1"/>
    <col min="2548" max="2548" width="17" style="3" customWidth="1"/>
    <col min="2549" max="2549" width="16.7583333333333" style="3" customWidth="1"/>
    <col min="2550" max="2551" width="16.125" style="3" customWidth="1"/>
    <col min="2552" max="2552" width="15.375" style="3" customWidth="1"/>
    <col min="2553" max="2553" width="15.2583333333333" style="3" customWidth="1"/>
    <col min="2554" max="2554" width="14.625" style="3" customWidth="1"/>
    <col min="2555" max="2555" width="15.2583333333333" style="3" customWidth="1"/>
    <col min="2556" max="2556" width="15.5" style="3" customWidth="1"/>
    <col min="2557" max="2802" width="9" style="3"/>
    <col min="2803" max="2803" width="22.5" style="3" customWidth="1"/>
    <col min="2804" max="2804" width="17" style="3" customWidth="1"/>
    <col min="2805" max="2805" width="16.7583333333333" style="3" customWidth="1"/>
    <col min="2806" max="2807" width="16.125" style="3" customWidth="1"/>
    <col min="2808" max="2808" width="15.375" style="3" customWidth="1"/>
    <col min="2809" max="2809" width="15.2583333333333" style="3" customWidth="1"/>
    <col min="2810" max="2810" width="14.625" style="3" customWidth="1"/>
    <col min="2811" max="2811" width="15.2583333333333" style="3" customWidth="1"/>
    <col min="2812" max="2812" width="15.5" style="3" customWidth="1"/>
    <col min="2813" max="3058" width="9" style="3"/>
    <col min="3059" max="3059" width="22.5" style="3" customWidth="1"/>
    <col min="3060" max="3060" width="17" style="3" customWidth="1"/>
    <col min="3061" max="3061" width="16.7583333333333" style="3" customWidth="1"/>
    <col min="3062" max="3063" width="16.125" style="3" customWidth="1"/>
    <col min="3064" max="3064" width="15.375" style="3" customWidth="1"/>
    <col min="3065" max="3065" width="15.2583333333333" style="3" customWidth="1"/>
    <col min="3066" max="3066" width="14.625" style="3" customWidth="1"/>
    <col min="3067" max="3067" width="15.2583333333333" style="3" customWidth="1"/>
    <col min="3068" max="3068" width="15.5" style="3" customWidth="1"/>
    <col min="3069" max="3314" width="9" style="3"/>
    <col min="3315" max="3315" width="22.5" style="3" customWidth="1"/>
    <col min="3316" max="3316" width="17" style="3" customWidth="1"/>
    <col min="3317" max="3317" width="16.7583333333333" style="3" customWidth="1"/>
    <col min="3318" max="3319" width="16.125" style="3" customWidth="1"/>
    <col min="3320" max="3320" width="15.375" style="3" customWidth="1"/>
    <col min="3321" max="3321" width="15.2583333333333" style="3" customWidth="1"/>
    <col min="3322" max="3322" width="14.625" style="3" customWidth="1"/>
    <col min="3323" max="3323" width="15.2583333333333" style="3" customWidth="1"/>
    <col min="3324" max="3324" width="15.5" style="3" customWidth="1"/>
    <col min="3325" max="3570" width="9" style="3"/>
    <col min="3571" max="3571" width="22.5" style="3" customWidth="1"/>
    <col min="3572" max="3572" width="17" style="3" customWidth="1"/>
    <col min="3573" max="3573" width="16.7583333333333" style="3" customWidth="1"/>
    <col min="3574" max="3575" width="16.125" style="3" customWidth="1"/>
    <col min="3576" max="3576" width="15.375" style="3" customWidth="1"/>
    <col min="3577" max="3577" width="15.2583333333333" style="3" customWidth="1"/>
    <col min="3578" max="3578" width="14.625" style="3" customWidth="1"/>
    <col min="3579" max="3579" width="15.2583333333333" style="3" customWidth="1"/>
    <col min="3580" max="3580" width="15.5" style="3" customWidth="1"/>
    <col min="3581" max="3826" width="9" style="3"/>
    <col min="3827" max="3827" width="22.5" style="3" customWidth="1"/>
    <col min="3828" max="3828" width="17" style="3" customWidth="1"/>
    <col min="3829" max="3829" width="16.7583333333333" style="3" customWidth="1"/>
    <col min="3830" max="3831" width="16.125" style="3" customWidth="1"/>
    <col min="3832" max="3832" width="15.375" style="3" customWidth="1"/>
    <col min="3833" max="3833" width="15.2583333333333" style="3" customWidth="1"/>
    <col min="3834" max="3834" width="14.625" style="3" customWidth="1"/>
    <col min="3835" max="3835" width="15.2583333333333" style="3" customWidth="1"/>
    <col min="3836" max="3836" width="15.5" style="3" customWidth="1"/>
    <col min="3837" max="4082" width="9" style="3"/>
    <col min="4083" max="4083" width="22.5" style="3" customWidth="1"/>
    <col min="4084" max="4084" width="17" style="3" customWidth="1"/>
    <col min="4085" max="4085" width="16.7583333333333" style="3" customWidth="1"/>
    <col min="4086" max="4087" width="16.125" style="3" customWidth="1"/>
    <col min="4088" max="4088" width="15.375" style="3" customWidth="1"/>
    <col min="4089" max="4089" width="15.2583333333333" style="3" customWidth="1"/>
    <col min="4090" max="4090" width="14.625" style="3" customWidth="1"/>
    <col min="4091" max="4091" width="15.2583333333333" style="3" customWidth="1"/>
    <col min="4092" max="4092" width="15.5" style="3" customWidth="1"/>
    <col min="4093" max="4338" width="9" style="3"/>
    <col min="4339" max="4339" width="22.5" style="3" customWidth="1"/>
    <col min="4340" max="4340" width="17" style="3" customWidth="1"/>
    <col min="4341" max="4341" width="16.7583333333333" style="3" customWidth="1"/>
    <col min="4342" max="4343" width="16.125" style="3" customWidth="1"/>
    <col min="4344" max="4344" width="15.375" style="3" customWidth="1"/>
    <col min="4345" max="4345" width="15.2583333333333" style="3" customWidth="1"/>
    <col min="4346" max="4346" width="14.625" style="3" customWidth="1"/>
    <col min="4347" max="4347" width="15.2583333333333" style="3" customWidth="1"/>
    <col min="4348" max="4348" width="15.5" style="3" customWidth="1"/>
    <col min="4349" max="4594" width="9" style="3"/>
    <col min="4595" max="4595" width="22.5" style="3" customWidth="1"/>
    <col min="4596" max="4596" width="17" style="3" customWidth="1"/>
    <col min="4597" max="4597" width="16.7583333333333" style="3" customWidth="1"/>
    <col min="4598" max="4599" width="16.125" style="3" customWidth="1"/>
    <col min="4600" max="4600" width="15.375" style="3" customWidth="1"/>
    <col min="4601" max="4601" width="15.2583333333333" style="3" customWidth="1"/>
    <col min="4602" max="4602" width="14.625" style="3" customWidth="1"/>
    <col min="4603" max="4603" width="15.2583333333333" style="3" customWidth="1"/>
    <col min="4604" max="4604" width="15.5" style="3" customWidth="1"/>
    <col min="4605" max="4850" width="9" style="3"/>
    <col min="4851" max="4851" width="22.5" style="3" customWidth="1"/>
    <col min="4852" max="4852" width="17" style="3" customWidth="1"/>
    <col min="4853" max="4853" width="16.7583333333333" style="3" customWidth="1"/>
    <col min="4854" max="4855" width="16.125" style="3" customWidth="1"/>
    <col min="4856" max="4856" width="15.375" style="3" customWidth="1"/>
    <col min="4857" max="4857" width="15.2583333333333" style="3" customWidth="1"/>
    <col min="4858" max="4858" width="14.625" style="3" customWidth="1"/>
    <col min="4859" max="4859" width="15.2583333333333" style="3" customWidth="1"/>
    <col min="4860" max="4860" width="15.5" style="3" customWidth="1"/>
    <col min="4861" max="5106" width="9" style="3"/>
    <col min="5107" max="5107" width="22.5" style="3" customWidth="1"/>
    <col min="5108" max="5108" width="17" style="3" customWidth="1"/>
    <col min="5109" max="5109" width="16.7583333333333" style="3" customWidth="1"/>
    <col min="5110" max="5111" width="16.125" style="3" customWidth="1"/>
    <col min="5112" max="5112" width="15.375" style="3" customWidth="1"/>
    <col min="5113" max="5113" width="15.2583333333333" style="3" customWidth="1"/>
    <col min="5114" max="5114" width="14.625" style="3" customWidth="1"/>
    <col min="5115" max="5115" width="15.2583333333333" style="3" customWidth="1"/>
    <col min="5116" max="5116" width="15.5" style="3" customWidth="1"/>
    <col min="5117" max="5362" width="9" style="3"/>
    <col min="5363" max="5363" width="22.5" style="3" customWidth="1"/>
    <col min="5364" max="5364" width="17" style="3" customWidth="1"/>
    <col min="5365" max="5365" width="16.7583333333333" style="3" customWidth="1"/>
    <col min="5366" max="5367" width="16.125" style="3" customWidth="1"/>
    <col min="5368" max="5368" width="15.375" style="3" customWidth="1"/>
    <col min="5369" max="5369" width="15.2583333333333" style="3" customWidth="1"/>
    <col min="5370" max="5370" width="14.625" style="3" customWidth="1"/>
    <col min="5371" max="5371" width="15.2583333333333" style="3" customWidth="1"/>
    <col min="5372" max="5372" width="15.5" style="3" customWidth="1"/>
    <col min="5373" max="5618" width="9" style="3"/>
    <col min="5619" max="5619" width="22.5" style="3" customWidth="1"/>
    <col min="5620" max="5620" width="17" style="3" customWidth="1"/>
    <col min="5621" max="5621" width="16.7583333333333" style="3" customWidth="1"/>
    <col min="5622" max="5623" width="16.125" style="3" customWidth="1"/>
    <col min="5624" max="5624" width="15.375" style="3" customWidth="1"/>
    <col min="5625" max="5625" width="15.2583333333333" style="3" customWidth="1"/>
    <col min="5626" max="5626" width="14.625" style="3" customWidth="1"/>
    <col min="5627" max="5627" width="15.2583333333333" style="3" customWidth="1"/>
    <col min="5628" max="5628" width="15.5" style="3" customWidth="1"/>
    <col min="5629" max="5874" width="9" style="3"/>
    <col min="5875" max="5875" width="22.5" style="3" customWidth="1"/>
    <col min="5876" max="5876" width="17" style="3" customWidth="1"/>
    <col min="5877" max="5877" width="16.7583333333333" style="3" customWidth="1"/>
    <col min="5878" max="5879" width="16.125" style="3" customWidth="1"/>
    <col min="5880" max="5880" width="15.375" style="3" customWidth="1"/>
    <col min="5881" max="5881" width="15.2583333333333" style="3" customWidth="1"/>
    <col min="5882" max="5882" width="14.625" style="3" customWidth="1"/>
    <col min="5883" max="5883" width="15.2583333333333" style="3" customWidth="1"/>
    <col min="5884" max="5884" width="15.5" style="3" customWidth="1"/>
    <col min="5885" max="6130" width="9" style="3"/>
    <col min="6131" max="6131" width="22.5" style="3" customWidth="1"/>
    <col min="6132" max="6132" width="17" style="3" customWidth="1"/>
    <col min="6133" max="6133" width="16.7583333333333" style="3" customWidth="1"/>
    <col min="6134" max="6135" width="16.125" style="3" customWidth="1"/>
    <col min="6136" max="6136" width="15.375" style="3" customWidth="1"/>
    <col min="6137" max="6137" width="15.2583333333333" style="3" customWidth="1"/>
    <col min="6138" max="6138" width="14.625" style="3" customWidth="1"/>
    <col min="6139" max="6139" width="15.2583333333333" style="3" customWidth="1"/>
    <col min="6140" max="6140" width="15.5" style="3" customWidth="1"/>
    <col min="6141" max="6386" width="9" style="3"/>
    <col min="6387" max="6387" width="22.5" style="3" customWidth="1"/>
    <col min="6388" max="6388" width="17" style="3" customWidth="1"/>
    <col min="6389" max="6389" width="16.7583333333333" style="3" customWidth="1"/>
    <col min="6390" max="6391" width="16.125" style="3" customWidth="1"/>
    <col min="6392" max="6392" width="15.375" style="3" customWidth="1"/>
    <col min="6393" max="6393" width="15.2583333333333" style="3" customWidth="1"/>
    <col min="6394" max="6394" width="14.625" style="3" customWidth="1"/>
    <col min="6395" max="6395" width="15.2583333333333" style="3" customWidth="1"/>
    <col min="6396" max="6396" width="15.5" style="3" customWidth="1"/>
    <col min="6397" max="6642" width="9" style="3"/>
    <col min="6643" max="6643" width="22.5" style="3" customWidth="1"/>
    <col min="6644" max="6644" width="17" style="3" customWidth="1"/>
    <col min="6645" max="6645" width="16.7583333333333" style="3" customWidth="1"/>
    <col min="6646" max="6647" width="16.125" style="3" customWidth="1"/>
    <col min="6648" max="6648" width="15.375" style="3" customWidth="1"/>
    <col min="6649" max="6649" width="15.2583333333333" style="3" customWidth="1"/>
    <col min="6650" max="6650" width="14.625" style="3" customWidth="1"/>
    <col min="6651" max="6651" width="15.2583333333333" style="3" customWidth="1"/>
    <col min="6652" max="6652" width="15.5" style="3" customWidth="1"/>
    <col min="6653" max="6898" width="9" style="3"/>
    <col min="6899" max="6899" width="22.5" style="3" customWidth="1"/>
    <col min="6900" max="6900" width="17" style="3" customWidth="1"/>
    <col min="6901" max="6901" width="16.7583333333333" style="3" customWidth="1"/>
    <col min="6902" max="6903" width="16.125" style="3" customWidth="1"/>
    <col min="6904" max="6904" width="15.375" style="3" customWidth="1"/>
    <col min="6905" max="6905" width="15.2583333333333" style="3" customWidth="1"/>
    <col min="6906" max="6906" width="14.625" style="3" customWidth="1"/>
    <col min="6907" max="6907" width="15.2583333333333" style="3" customWidth="1"/>
    <col min="6908" max="6908" width="15.5" style="3" customWidth="1"/>
    <col min="6909" max="7154" width="9" style="3"/>
    <col min="7155" max="7155" width="22.5" style="3" customWidth="1"/>
    <col min="7156" max="7156" width="17" style="3" customWidth="1"/>
    <col min="7157" max="7157" width="16.7583333333333" style="3" customWidth="1"/>
    <col min="7158" max="7159" width="16.125" style="3" customWidth="1"/>
    <col min="7160" max="7160" width="15.375" style="3" customWidth="1"/>
    <col min="7161" max="7161" width="15.2583333333333" style="3" customWidth="1"/>
    <col min="7162" max="7162" width="14.625" style="3" customWidth="1"/>
    <col min="7163" max="7163" width="15.2583333333333" style="3" customWidth="1"/>
    <col min="7164" max="7164" width="15.5" style="3" customWidth="1"/>
    <col min="7165" max="7410" width="9" style="3"/>
    <col min="7411" max="7411" width="22.5" style="3" customWidth="1"/>
    <col min="7412" max="7412" width="17" style="3" customWidth="1"/>
    <col min="7413" max="7413" width="16.7583333333333" style="3" customWidth="1"/>
    <col min="7414" max="7415" width="16.125" style="3" customWidth="1"/>
    <col min="7416" max="7416" width="15.375" style="3" customWidth="1"/>
    <col min="7417" max="7417" width="15.2583333333333" style="3" customWidth="1"/>
    <col min="7418" max="7418" width="14.625" style="3" customWidth="1"/>
    <col min="7419" max="7419" width="15.2583333333333" style="3" customWidth="1"/>
    <col min="7420" max="7420" width="15.5" style="3" customWidth="1"/>
    <col min="7421" max="7666" width="9" style="3"/>
    <col min="7667" max="7667" width="22.5" style="3" customWidth="1"/>
    <col min="7668" max="7668" width="17" style="3" customWidth="1"/>
    <col min="7669" max="7669" width="16.7583333333333" style="3" customWidth="1"/>
    <col min="7670" max="7671" width="16.125" style="3" customWidth="1"/>
    <col min="7672" max="7672" width="15.375" style="3" customWidth="1"/>
    <col min="7673" max="7673" width="15.2583333333333" style="3" customWidth="1"/>
    <col min="7674" max="7674" width="14.625" style="3" customWidth="1"/>
    <col min="7675" max="7675" width="15.2583333333333" style="3" customWidth="1"/>
    <col min="7676" max="7676" width="15.5" style="3" customWidth="1"/>
    <col min="7677" max="7922" width="9" style="3"/>
    <col min="7923" max="7923" width="22.5" style="3" customWidth="1"/>
    <col min="7924" max="7924" width="17" style="3" customWidth="1"/>
    <col min="7925" max="7925" width="16.7583333333333" style="3" customWidth="1"/>
    <col min="7926" max="7927" width="16.125" style="3" customWidth="1"/>
    <col min="7928" max="7928" width="15.375" style="3" customWidth="1"/>
    <col min="7929" max="7929" width="15.2583333333333" style="3" customWidth="1"/>
    <col min="7930" max="7930" width="14.625" style="3" customWidth="1"/>
    <col min="7931" max="7931" width="15.2583333333333" style="3" customWidth="1"/>
    <col min="7932" max="7932" width="15.5" style="3" customWidth="1"/>
    <col min="7933" max="8178" width="9" style="3"/>
    <col min="8179" max="8179" width="22.5" style="3" customWidth="1"/>
    <col min="8180" max="8180" width="17" style="3" customWidth="1"/>
    <col min="8181" max="8181" width="16.7583333333333" style="3" customWidth="1"/>
    <col min="8182" max="8183" width="16.125" style="3" customWidth="1"/>
    <col min="8184" max="8184" width="15.375" style="3" customWidth="1"/>
    <col min="8185" max="8185" width="15.2583333333333" style="3" customWidth="1"/>
    <col min="8186" max="8186" width="14.625" style="3" customWidth="1"/>
    <col min="8187" max="8187" width="15.2583333333333" style="3" customWidth="1"/>
    <col min="8188" max="8188" width="15.5" style="3" customWidth="1"/>
    <col min="8189" max="8434" width="9" style="3"/>
    <col min="8435" max="8435" width="22.5" style="3" customWidth="1"/>
    <col min="8436" max="8436" width="17" style="3" customWidth="1"/>
    <col min="8437" max="8437" width="16.7583333333333" style="3" customWidth="1"/>
    <col min="8438" max="8439" width="16.125" style="3" customWidth="1"/>
    <col min="8440" max="8440" width="15.375" style="3" customWidth="1"/>
    <col min="8441" max="8441" width="15.2583333333333" style="3" customWidth="1"/>
    <col min="8442" max="8442" width="14.625" style="3" customWidth="1"/>
    <col min="8443" max="8443" width="15.2583333333333" style="3" customWidth="1"/>
    <col min="8444" max="8444" width="15.5" style="3" customWidth="1"/>
    <col min="8445" max="8690" width="9" style="3"/>
    <col min="8691" max="8691" width="22.5" style="3" customWidth="1"/>
    <col min="8692" max="8692" width="17" style="3" customWidth="1"/>
    <col min="8693" max="8693" width="16.7583333333333" style="3" customWidth="1"/>
    <col min="8694" max="8695" width="16.125" style="3" customWidth="1"/>
    <col min="8696" max="8696" width="15.375" style="3" customWidth="1"/>
    <col min="8697" max="8697" width="15.2583333333333" style="3" customWidth="1"/>
    <col min="8698" max="8698" width="14.625" style="3" customWidth="1"/>
    <col min="8699" max="8699" width="15.2583333333333" style="3" customWidth="1"/>
    <col min="8700" max="8700" width="15.5" style="3" customWidth="1"/>
    <col min="8701" max="8946" width="9" style="3"/>
    <col min="8947" max="8947" width="22.5" style="3" customWidth="1"/>
    <col min="8948" max="8948" width="17" style="3" customWidth="1"/>
    <col min="8949" max="8949" width="16.7583333333333" style="3" customWidth="1"/>
    <col min="8950" max="8951" width="16.125" style="3" customWidth="1"/>
    <col min="8952" max="8952" width="15.375" style="3" customWidth="1"/>
    <col min="8953" max="8953" width="15.2583333333333" style="3" customWidth="1"/>
    <col min="8954" max="8954" width="14.625" style="3" customWidth="1"/>
    <col min="8955" max="8955" width="15.2583333333333" style="3" customWidth="1"/>
    <col min="8956" max="8956" width="15.5" style="3" customWidth="1"/>
    <col min="8957" max="9202" width="9" style="3"/>
    <col min="9203" max="9203" width="22.5" style="3" customWidth="1"/>
    <col min="9204" max="9204" width="17" style="3" customWidth="1"/>
    <col min="9205" max="9205" width="16.7583333333333" style="3" customWidth="1"/>
    <col min="9206" max="9207" width="16.125" style="3" customWidth="1"/>
    <col min="9208" max="9208" width="15.375" style="3" customWidth="1"/>
    <col min="9209" max="9209" width="15.2583333333333" style="3" customWidth="1"/>
    <col min="9210" max="9210" width="14.625" style="3" customWidth="1"/>
    <col min="9211" max="9211" width="15.2583333333333" style="3" customWidth="1"/>
    <col min="9212" max="9212" width="15.5" style="3" customWidth="1"/>
    <col min="9213" max="9458" width="9" style="3"/>
    <col min="9459" max="9459" width="22.5" style="3" customWidth="1"/>
    <col min="9460" max="9460" width="17" style="3" customWidth="1"/>
    <col min="9461" max="9461" width="16.7583333333333" style="3" customWidth="1"/>
    <col min="9462" max="9463" width="16.125" style="3" customWidth="1"/>
    <col min="9464" max="9464" width="15.375" style="3" customWidth="1"/>
    <col min="9465" max="9465" width="15.2583333333333" style="3" customWidth="1"/>
    <col min="9466" max="9466" width="14.625" style="3" customWidth="1"/>
    <col min="9467" max="9467" width="15.2583333333333" style="3" customWidth="1"/>
    <col min="9468" max="9468" width="15.5" style="3" customWidth="1"/>
    <col min="9469" max="9714" width="9" style="3"/>
    <col min="9715" max="9715" width="22.5" style="3" customWidth="1"/>
    <col min="9716" max="9716" width="17" style="3" customWidth="1"/>
    <col min="9717" max="9717" width="16.7583333333333" style="3" customWidth="1"/>
    <col min="9718" max="9719" width="16.125" style="3" customWidth="1"/>
    <col min="9720" max="9720" width="15.375" style="3" customWidth="1"/>
    <col min="9721" max="9721" width="15.2583333333333" style="3" customWidth="1"/>
    <col min="9722" max="9722" width="14.625" style="3" customWidth="1"/>
    <col min="9723" max="9723" width="15.2583333333333" style="3" customWidth="1"/>
    <col min="9724" max="9724" width="15.5" style="3" customWidth="1"/>
    <col min="9725" max="9970" width="9" style="3"/>
    <col min="9971" max="9971" width="22.5" style="3" customWidth="1"/>
    <col min="9972" max="9972" width="17" style="3" customWidth="1"/>
    <col min="9973" max="9973" width="16.7583333333333" style="3" customWidth="1"/>
    <col min="9974" max="9975" width="16.125" style="3" customWidth="1"/>
    <col min="9976" max="9976" width="15.375" style="3" customWidth="1"/>
    <col min="9977" max="9977" width="15.2583333333333" style="3" customWidth="1"/>
    <col min="9978" max="9978" width="14.625" style="3" customWidth="1"/>
    <col min="9979" max="9979" width="15.2583333333333" style="3" customWidth="1"/>
    <col min="9980" max="9980" width="15.5" style="3" customWidth="1"/>
    <col min="9981" max="10226" width="9" style="3"/>
    <col min="10227" max="10227" width="22.5" style="3" customWidth="1"/>
    <col min="10228" max="10228" width="17" style="3" customWidth="1"/>
    <col min="10229" max="10229" width="16.7583333333333" style="3" customWidth="1"/>
    <col min="10230" max="10231" width="16.125" style="3" customWidth="1"/>
    <col min="10232" max="10232" width="15.375" style="3" customWidth="1"/>
    <col min="10233" max="10233" width="15.2583333333333" style="3" customWidth="1"/>
    <col min="10234" max="10234" width="14.625" style="3" customWidth="1"/>
    <col min="10235" max="10235" width="15.2583333333333" style="3" customWidth="1"/>
    <col min="10236" max="10236" width="15.5" style="3" customWidth="1"/>
    <col min="10237" max="10482" width="9" style="3"/>
    <col min="10483" max="10483" width="22.5" style="3" customWidth="1"/>
    <col min="10484" max="10484" width="17" style="3" customWidth="1"/>
    <col min="10485" max="10485" width="16.7583333333333" style="3" customWidth="1"/>
    <col min="10486" max="10487" width="16.125" style="3" customWidth="1"/>
    <col min="10488" max="10488" width="15.375" style="3" customWidth="1"/>
    <col min="10489" max="10489" width="15.2583333333333" style="3" customWidth="1"/>
    <col min="10490" max="10490" width="14.625" style="3" customWidth="1"/>
    <col min="10491" max="10491" width="15.2583333333333" style="3" customWidth="1"/>
    <col min="10492" max="10492" width="15.5" style="3" customWidth="1"/>
    <col min="10493" max="10738" width="9" style="3"/>
    <col min="10739" max="10739" width="22.5" style="3" customWidth="1"/>
    <col min="10740" max="10740" width="17" style="3" customWidth="1"/>
    <col min="10741" max="10741" width="16.7583333333333" style="3" customWidth="1"/>
    <col min="10742" max="10743" width="16.125" style="3" customWidth="1"/>
    <col min="10744" max="10744" width="15.375" style="3" customWidth="1"/>
    <col min="10745" max="10745" width="15.2583333333333" style="3" customWidth="1"/>
    <col min="10746" max="10746" width="14.625" style="3" customWidth="1"/>
    <col min="10747" max="10747" width="15.2583333333333" style="3" customWidth="1"/>
    <col min="10748" max="10748" width="15.5" style="3" customWidth="1"/>
    <col min="10749" max="10994" width="9" style="3"/>
    <col min="10995" max="10995" width="22.5" style="3" customWidth="1"/>
    <col min="10996" max="10996" width="17" style="3" customWidth="1"/>
    <col min="10997" max="10997" width="16.7583333333333" style="3" customWidth="1"/>
    <col min="10998" max="10999" width="16.125" style="3" customWidth="1"/>
    <col min="11000" max="11000" width="15.375" style="3" customWidth="1"/>
    <col min="11001" max="11001" width="15.2583333333333" style="3" customWidth="1"/>
    <col min="11002" max="11002" width="14.625" style="3" customWidth="1"/>
    <col min="11003" max="11003" width="15.2583333333333" style="3" customWidth="1"/>
    <col min="11004" max="11004" width="15.5" style="3" customWidth="1"/>
    <col min="11005" max="11250" width="9" style="3"/>
    <col min="11251" max="11251" width="22.5" style="3" customWidth="1"/>
    <col min="11252" max="11252" width="17" style="3" customWidth="1"/>
    <col min="11253" max="11253" width="16.7583333333333" style="3" customWidth="1"/>
    <col min="11254" max="11255" width="16.125" style="3" customWidth="1"/>
    <col min="11256" max="11256" width="15.375" style="3" customWidth="1"/>
    <col min="11257" max="11257" width="15.2583333333333" style="3" customWidth="1"/>
    <col min="11258" max="11258" width="14.625" style="3" customWidth="1"/>
    <col min="11259" max="11259" width="15.2583333333333" style="3" customWidth="1"/>
    <col min="11260" max="11260" width="15.5" style="3" customWidth="1"/>
    <col min="11261" max="11506" width="9" style="3"/>
    <col min="11507" max="11507" width="22.5" style="3" customWidth="1"/>
    <col min="11508" max="11508" width="17" style="3" customWidth="1"/>
    <col min="11509" max="11509" width="16.7583333333333" style="3" customWidth="1"/>
    <col min="11510" max="11511" width="16.125" style="3" customWidth="1"/>
    <col min="11512" max="11512" width="15.375" style="3" customWidth="1"/>
    <col min="11513" max="11513" width="15.2583333333333" style="3" customWidth="1"/>
    <col min="11514" max="11514" width="14.625" style="3" customWidth="1"/>
    <col min="11515" max="11515" width="15.2583333333333" style="3" customWidth="1"/>
    <col min="11516" max="11516" width="15.5" style="3" customWidth="1"/>
    <col min="11517" max="11762" width="9" style="3"/>
    <col min="11763" max="11763" width="22.5" style="3" customWidth="1"/>
    <col min="11764" max="11764" width="17" style="3" customWidth="1"/>
    <col min="11765" max="11765" width="16.7583333333333" style="3" customWidth="1"/>
    <col min="11766" max="11767" width="16.125" style="3" customWidth="1"/>
    <col min="11768" max="11768" width="15.375" style="3" customWidth="1"/>
    <col min="11769" max="11769" width="15.2583333333333" style="3" customWidth="1"/>
    <col min="11770" max="11770" width="14.625" style="3" customWidth="1"/>
    <col min="11771" max="11771" width="15.2583333333333" style="3" customWidth="1"/>
    <col min="11772" max="11772" width="15.5" style="3" customWidth="1"/>
    <col min="11773" max="12018" width="9" style="3"/>
    <col min="12019" max="12019" width="22.5" style="3" customWidth="1"/>
    <col min="12020" max="12020" width="17" style="3" customWidth="1"/>
    <col min="12021" max="12021" width="16.7583333333333" style="3" customWidth="1"/>
    <col min="12022" max="12023" width="16.125" style="3" customWidth="1"/>
    <col min="12024" max="12024" width="15.375" style="3" customWidth="1"/>
    <col min="12025" max="12025" width="15.2583333333333" style="3" customWidth="1"/>
    <col min="12026" max="12026" width="14.625" style="3" customWidth="1"/>
    <col min="12027" max="12027" width="15.2583333333333" style="3" customWidth="1"/>
    <col min="12028" max="12028" width="15.5" style="3" customWidth="1"/>
    <col min="12029" max="12274" width="9" style="3"/>
    <col min="12275" max="12275" width="22.5" style="3" customWidth="1"/>
    <col min="12276" max="12276" width="17" style="3" customWidth="1"/>
    <col min="12277" max="12277" width="16.7583333333333" style="3" customWidth="1"/>
    <col min="12278" max="12279" width="16.125" style="3" customWidth="1"/>
    <col min="12280" max="12280" width="15.375" style="3" customWidth="1"/>
    <col min="12281" max="12281" width="15.2583333333333" style="3" customWidth="1"/>
    <col min="12282" max="12282" width="14.625" style="3" customWidth="1"/>
    <col min="12283" max="12283" width="15.2583333333333" style="3" customWidth="1"/>
    <col min="12284" max="12284" width="15.5" style="3" customWidth="1"/>
    <col min="12285" max="12530" width="9" style="3"/>
    <col min="12531" max="12531" width="22.5" style="3" customWidth="1"/>
    <col min="12532" max="12532" width="17" style="3" customWidth="1"/>
    <col min="12533" max="12533" width="16.7583333333333" style="3" customWidth="1"/>
    <col min="12534" max="12535" width="16.125" style="3" customWidth="1"/>
    <col min="12536" max="12536" width="15.375" style="3" customWidth="1"/>
    <col min="12537" max="12537" width="15.2583333333333" style="3" customWidth="1"/>
    <col min="12538" max="12538" width="14.625" style="3" customWidth="1"/>
    <col min="12539" max="12539" width="15.2583333333333" style="3" customWidth="1"/>
    <col min="12540" max="12540" width="15.5" style="3" customWidth="1"/>
    <col min="12541" max="12786" width="9" style="3"/>
    <col min="12787" max="12787" width="22.5" style="3" customWidth="1"/>
    <col min="12788" max="12788" width="17" style="3" customWidth="1"/>
    <col min="12789" max="12789" width="16.7583333333333" style="3" customWidth="1"/>
    <col min="12790" max="12791" width="16.125" style="3" customWidth="1"/>
    <col min="12792" max="12792" width="15.375" style="3" customWidth="1"/>
    <col min="12793" max="12793" width="15.2583333333333" style="3" customWidth="1"/>
    <col min="12794" max="12794" width="14.625" style="3" customWidth="1"/>
    <col min="12795" max="12795" width="15.2583333333333" style="3" customWidth="1"/>
    <col min="12796" max="12796" width="15.5" style="3" customWidth="1"/>
    <col min="12797" max="13042" width="9" style="3"/>
    <col min="13043" max="13043" width="22.5" style="3" customWidth="1"/>
    <col min="13044" max="13044" width="17" style="3" customWidth="1"/>
    <col min="13045" max="13045" width="16.7583333333333" style="3" customWidth="1"/>
    <col min="13046" max="13047" width="16.125" style="3" customWidth="1"/>
    <col min="13048" max="13048" width="15.375" style="3" customWidth="1"/>
    <col min="13049" max="13049" width="15.2583333333333" style="3" customWidth="1"/>
    <col min="13050" max="13050" width="14.625" style="3" customWidth="1"/>
    <col min="13051" max="13051" width="15.2583333333333" style="3" customWidth="1"/>
    <col min="13052" max="13052" width="15.5" style="3" customWidth="1"/>
    <col min="13053" max="13298" width="9" style="3"/>
    <col min="13299" max="13299" width="22.5" style="3" customWidth="1"/>
    <col min="13300" max="13300" width="17" style="3" customWidth="1"/>
    <col min="13301" max="13301" width="16.7583333333333" style="3" customWidth="1"/>
    <col min="13302" max="13303" width="16.125" style="3" customWidth="1"/>
    <col min="13304" max="13304" width="15.375" style="3" customWidth="1"/>
    <col min="13305" max="13305" width="15.2583333333333" style="3" customWidth="1"/>
    <col min="13306" max="13306" width="14.625" style="3" customWidth="1"/>
    <col min="13307" max="13307" width="15.2583333333333" style="3" customWidth="1"/>
    <col min="13308" max="13308" width="15.5" style="3" customWidth="1"/>
    <col min="13309" max="13554" width="9" style="3"/>
    <col min="13555" max="13555" width="22.5" style="3" customWidth="1"/>
    <col min="13556" max="13556" width="17" style="3" customWidth="1"/>
    <col min="13557" max="13557" width="16.7583333333333" style="3" customWidth="1"/>
    <col min="13558" max="13559" width="16.125" style="3" customWidth="1"/>
    <col min="13560" max="13560" width="15.375" style="3" customWidth="1"/>
    <col min="13561" max="13561" width="15.2583333333333" style="3" customWidth="1"/>
    <col min="13562" max="13562" width="14.625" style="3" customWidth="1"/>
    <col min="13563" max="13563" width="15.2583333333333" style="3" customWidth="1"/>
    <col min="13564" max="13564" width="15.5" style="3" customWidth="1"/>
    <col min="13565" max="13810" width="9" style="3"/>
    <col min="13811" max="13811" width="22.5" style="3" customWidth="1"/>
    <col min="13812" max="13812" width="17" style="3" customWidth="1"/>
    <col min="13813" max="13813" width="16.7583333333333" style="3" customWidth="1"/>
    <col min="13814" max="13815" width="16.125" style="3" customWidth="1"/>
    <col min="13816" max="13816" width="15.375" style="3" customWidth="1"/>
    <col min="13817" max="13817" width="15.2583333333333" style="3" customWidth="1"/>
    <col min="13818" max="13818" width="14.625" style="3" customWidth="1"/>
    <col min="13819" max="13819" width="15.2583333333333" style="3" customWidth="1"/>
    <col min="13820" max="13820" width="15.5" style="3" customWidth="1"/>
    <col min="13821" max="14066" width="9" style="3"/>
    <col min="14067" max="14067" width="22.5" style="3" customWidth="1"/>
    <col min="14068" max="14068" width="17" style="3" customWidth="1"/>
    <col min="14069" max="14069" width="16.7583333333333" style="3" customWidth="1"/>
    <col min="14070" max="14071" width="16.125" style="3" customWidth="1"/>
    <col min="14072" max="14072" width="15.375" style="3" customWidth="1"/>
    <col min="14073" max="14073" width="15.2583333333333" style="3" customWidth="1"/>
    <col min="14074" max="14074" width="14.625" style="3" customWidth="1"/>
    <col min="14075" max="14075" width="15.2583333333333" style="3" customWidth="1"/>
    <col min="14076" max="14076" width="15.5" style="3" customWidth="1"/>
    <col min="14077" max="14322" width="9" style="3"/>
    <col min="14323" max="14323" width="22.5" style="3" customWidth="1"/>
    <col min="14324" max="14324" width="17" style="3" customWidth="1"/>
    <col min="14325" max="14325" width="16.7583333333333" style="3" customWidth="1"/>
    <col min="14326" max="14327" width="16.125" style="3" customWidth="1"/>
    <col min="14328" max="14328" width="15.375" style="3" customWidth="1"/>
    <col min="14329" max="14329" width="15.2583333333333" style="3" customWidth="1"/>
    <col min="14330" max="14330" width="14.625" style="3" customWidth="1"/>
    <col min="14331" max="14331" width="15.2583333333333" style="3" customWidth="1"/>
    <col min="14332" max="14332" width="15.5" style="3" customWidth="1"/>
    <col min="14333" max="14578" width="9" style="3"/>
    <col min="14579" max="14579" width="22.5" style="3" customWidth="1"/>
    <col min="14580" max="14580" width="17" style="3" customWidth="1"/>
    <col min="14581" max="14581" width="16.7583333333333" style="3" customWidth="1"/>
    <col min="14582" max="14583" width="16.125" style="3" customWidth="1"/>
    <col min="14584" max="14584" width="15.375" style="3" customWidth="1"/>
    <col min="14585" max="14585" width="15.2583333333333" style="3" customWidth="1"/>
    <col min="14586" max="14586" width="14.625" style="3" customWidth="1"/>
    <col min="14587" max="14587" width="15.2583333333333" style="3" customWidth="1"/>
    <col min="14588" max="14588" width="15.5" style="3" customWidth="1"/>
    <col min="14589" max="14834" width="9" style="3"/>
    <col min="14835" max="14835" width="22.5" style="3" customWidth="1"/>
    <col min="14836" max="14836" width="17" style="3" customWidth="1"/>
    <col min="14837" max="14837" width="16.7583333333333" style="3" customWidth="1"/>
    <col min="14838" max="14839" width="16.125" style="3" customWidth="1"/>
    <col min="14840" max="14840" width="15.375" style="3" customWidth="1"/>
    <col min="14841" max="14841" width="15.2583333333333" style="3" customWidth="1"/>
    <col min="14842" max="14842" width="14.625" style="3" customWidth="1"/>
    <col min="14843" max="14843" width="15.2583333333333" style="3" customWidth="1"/>
    <col min="14844" max="14844" width="15.5" style="3" customWidth="1"/>
    <col min="14845" max="15090" width="9" style="3"/>
    <col min="15091" max="15091" width="22.5" style="3" customWidth="1"/>
    <col min="15092" max="15092" width="17" style="3" customWidth="1"/>
    <col min="15093" max="15093" width="16.7583333333333" style="3" customWidth="1"/>
    <col min="15094" max="15095" width="16.125" style="3" customWidth="1"/>
    <col min="15096" max="15096" width="15.375" style="3" customWidth="1"/>
    <col min="15097" max="15097" width="15.2583333333333" style="3" customWidth="1"/>
    <col min="15098" max="15098" width="14.625" style="3" customWidth="1"/>
    <col min="15099" max="15099" width="15.2583333333333" style="3" customWidth="1"/>
    <col min="15100" max="15100" width="15.5" style="3" customWidth="1"/>
    <col min="15101" max="15346" width="9" style="3"/>
    <col min="15347" max="15347" width="22.5" style="3" customWidth="1"/>
    <col min="15348" max="15348" width="17" style="3" customWidth="1"/>
    <col min="15349" max="15349" width="16.7583333333333" style="3" customWidth="1"/>
    <col min="15350" max="15351" width="16.125" style="3" customWidth="1"/>
    <col min="15352" max="15352" width="15.375" style="3" customWidth="1"/>
    <col min="15353" max="15353" width="15.2583333333333" style="3" customWidth="1"/>
    <col min="15354" max="15354" width="14.625" style="3" customWidth="1"/>
    <col min="15355" max="15355" width="15.2583333333333" style="3" customWidth="1"/>
    <col min="15356" max="15356" width="15.5" style="3" customWidth="1"/>
    <col min="15357" max="15602" width="9" style="3"/>
    <col min="15603" max="15603" width="22.5" style="3" customWidth="1"/>
    <col min="15604" max="15604" width="17" style="3" customWidth="1"/>
    <col min="15605" max="15605" width="16.7583333333333" style="3" customWidth="1"/>
    <col min="15606" max="15607" width="16.125" style="3" customWidth="1"/>
    <col min="15608" max="15608" width="15.375" style="3" customWidth="1"/>
    <col min="15609" max="15609" width="15.2583333333333" style="3" customWidth="1"/>
    <col min="15610" max="15610" width="14.625" style="3" customWidth="1"/>
    <col min="15611" max="15611" width="15.2583333333333" style="3" customWidth="1"/>
    <col min="15612" max="15612" width="15.5" style="3" customWidth="1"/>
    <col min="15613" max="15858" width="9" style="3"/>
    <col min="15859" max="15859" width="22.5" style="3" customWidth="1"/>
    <col min="15860" max="15860" width="17" style="3" customWidth="1"/>
    <col min="15861" max="15861" width="16.7583333333333" style="3" customWidth="1"/>
    <col min="15862" max="15863" width="16.125" style="3" customWidth="1"/>
    <col min="15864" max="15864" width="15.375" style="3" customWidth="1"/>
    <col min="15865" max="15865" width="15.2583333333333" style="3" customWidth="1"/>
    <col min="15866" max="15866" width="14.625" style="3" customWidth="1"/>
    <col min="15867" max="15867" width="15.2583333333333" style="3" customWidth="1"/>
    <col min="15868" max="15868" width="15.5" style="3" customWidth="1"/>
    <col min="15869" max="16114" width="9" style="3"/>
    <col min="16115" max="16115" width="22.5" style="3" customWidth="1"/>
    <col min="16116" max="16116" width="17" style="3" customWidth="1"/>
    <col min="16117" max="16117" width="16.7583333333333" style="3" customWidth="1"/>
    <col min="16118" max="16119" width="16.125" style="3" customWidth="1"/>
    <col min="16120" max="16120" width="15.375" style="3" customWidth="1"/>
    <col min="16121" max="16121" width="15.2583333333333" style="3" customWidth="1"/>
    <col min="16122" max="16122" width="14.625" style="3" customWidth="1"/>
    <col min="16123" max="16123" width="15.2583333333333" style="3" customWidth="1"/>
    <col min="16124" max="16124" width="15.5" style="3" customWidth="1"/>
    <col min="16125" max="16384" width="9" style="3"/>
  </cols>
  <sheetData>
    <row r="1" ht="42.95" customHeight="1" spans="1:3">
      <c r="A1" s="4" t="s">
        <v>2083</v>
      </c>
      <c r="B1" s="4"/>
      <c r="C1" s="4"/>
    </row>
    <row r="2" ht="15.75" customHeight="1" spans="1:3">
      <c r="A2" s="5"/>
      <c r="B2" s="6"/>
      <c r="C2" s="7" t="s">
        <v>439</v>
      </c>
    </row>
    <row r="3" s="1" customFormat="1" ht="33" customHeight="1" spans="1:3">
      <c r="A3" s="8" t="s">
        <v>2084</v>
      </c>
      <c r="B3" s="8" t="s">
        <v>2085</v>
      </c>
      <c r="C3" s="8" t="s">
        <v>2086</v>
      </c>
    </row>
    <row r="4" ht="26.1" customHeight="1" spans="1:16">
      <c r="A4" s="9" t="s">
        <v>2087</v>
      </c>
      <c r="B4" s="10">
        <v>99</v>
      </c>
      <c r="C4" s="10">
        <v>0</v>
      </c>
      <c r="D4" s="11"/>
      <c r="E4" s="11"/>
      <c r="F4" s="11"/>
      <c r="G4" s="11"/>
      <c r="H4" s="11"/>
      <c r="I4" s="11"/>
      <c r="J4" s="11"/>
      <c r="K4" s="11"/>
      <c r="L4" s="11"/>
      <c r="M4" s="11"/>
      <c r="N4" s="11"/>
      <c r="O4" s="11"/>
      <c r="P4" s="11"/>
    </row>
    <row r="5" customHeight="1" spans="1:3">
      <c r="A5" s="5"/>
      <c r="B5" s="6"/>
      <c r="C5" s="6"/>
    </row>
  </sheetData>
  <mergeCells count="1">
    <mergeCell ref="A1:C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
  <sheetViews>
    <sheetView workbookViewId="0">
      <selection activeCell="B8" sqref="B8"/>
    </sheetView>
  </sheetViews>
  <sheetFormatPr defaultColWidth="9" defaultRowHeight="14.25" customHeight="1" outlineLevelRow="4"/>
  <cols>
    <col min="1" max="1" width="36.625" style="2" customWidth="1"/>
    <col min="2" max="2" width="36.5" style="3" customWidth="1"/>
    <col min="3" max="3" width="37.125" style="3" customWidth="1"/>
    <col min="4" max="242" width="9" style="3"/>
    <col min="243" max="243" width="22.5" style="3" customWidth="1"/>
    <col min="244" max="244" width="17" style="3" customWidth="1"/>
    <col min="245" max="245" width="16.7583333333333" style="3" customWidth="1"/>
    <col min="246" max="247" width="16.125" style="3" customWidth="1"/>
    <col min="248" max="248" width="15.375" style="3" customWidth="1"/>
    <col min="249" max="249" width="15.2583333333333" style="3" customWidth="1"/>
    <col min="250" max="250" width="14.625" style="3" customWidth="1"/>
    <col min="251" max="251" width="15.2583333333333" style="3" customWidth="1"/>
    <col min="252" max="252" width="15.5" style="3" customWidth="1"/>
    <col min="253" max="498" width="9" style="3"/>
    <col min="499" max="499" width="22.5" style="3" customWidth="1"/>
    <col min="500" max="500" width="17" style="3" customWidth="1"/>
    <col min="501" max="501" width="16.7583333333333" style="3" customWidth="1"/>
    <col min="502" max="503" width="16.125" style="3" customWidth="1"/>
    <col min="504" max="504" width="15.375" style="3" customWidth="1"/>
    <col min="505" max="505" width="15.2583333333333" style="3" customWidth="1"/>
    <col min="506" max="506" width="14.625" style="3" customWidth="1"/>
    <col min="507" max="507" width="15.2583333333333" style="3" customWidth="1"/>
    <col min="508" max="508" width="15.5" style="3" customWidth="1"/>
    <col min="509" max="754" width="9" style="3"/>
    <col min="755" max="755" width="22.5" style="3" customWidth="1"/>
    <col min="756" max="756" width="17" style="3" customWidth="1"/>
    <col min="757" max="757" width="16.7583333333333" style="3" customWidth="1"/>
    <col min="758" max="759" width="16.125" style="3" customWidth="1"/>
    <col min="760" max="760" width="15.375" style="3" customWidth="1"/>
    <col min="761" max="761" width="15.2583333333333" style="3" customWidth="1"/>
    <col min="762" max="762" width="14.625" style="3" customWidth="1"/>
    <col min="763" max="763" width="15.2583333333333" style="3" customWidth="1"/>
    <col min="764" max="764" width="15.5" style="3" customWidth="1"/>
    <col min="765" max="1010" width="9" style="3"/>
    <col min="1011" max="1011" width="22.5" style="3" customWidth="1"/>
    <col min="1012" max="1012" width="17" style="3" customWidth="1"/>
    <col min="1013" max="1013" width="16.7583333333333" style="3" customWidth="1"/>
    <col min="1014" max="1015" width="16.125" style="3" customWidth="1"/>
    <col min="1016" max="1016" width="15.375" style="3" customWidth="1"/>
    <col min="1017" max="1017" width="15.2583333333333" style="3" customWidth="1"/>
    <col min="1018" max="1018" width="14.625" style="3" customWidth="1"/>
    <col min="1019" max="1019" width="15.2583333333333" style="3" customWidth="1"/>
    <col min="1020" max="1020" width="15.5" style="3" customWidth="1"/>
    <col min="1021" max="1266" width="9" style="3"/>
    <col min="1267" max="1267" width="22.5" style="3" customWidth="1"/>
    <col min="1268" max="1268" width="17" style="3" customWidth="1"/>
    <col min="1269" max="1269" width="16.7583333333333" style="3" customWidth="1"/>
    <col min="1270" max="1271" width="16.125" style="3" customWidth="1"/>
    <col min="1272" max="1272" width="15.375" style="3" customWidth="1"/>
    <col min="1273" max="1273" width="15.2583333333333" style="3" customWidth="1"/>
    <col min="1274" max="1274" width="14.625" style="3" customWidth="1"/>
    <col min="1275" max="1275" width="15.2583333333333" style="3" customWidth="1"/>
    <col min="1276" max="1276" width="15.5" style="3" customWidth="1"/>
    <col min="1277" max="1522" width="9" style="3"/>
    <col min="1523" max="1523" width="22.5" style="3" customWidth="1"/>
    <col min="1524" max="1524" width="17" style="3" customWidth="1"/>
    <col min="1525" max="1525" width="16.7583333333333" style="3" customWidth="1"/>
    <col min="1526" max="1527" width="16.125" style="3" customWidth="1"/>
    <col min="1528" max="1528" width="15.375" style="3" customWidth="1"/>
    <col min="1529" max="1529" width="15.2583333333333" style="3" customWidth="1"/>
    <col min="1530" max="1530" width="14.625" style="3" customWidth="1"/>
    <col min="1531" max="1531" width="15.2583333333333" style="3" customWidth="1"/>
    <col min="1532" max="1532" width="15.5" style="3" customWidth="1"/>
    <col min="1533" max="1778" width="9" style="3"/>
    <col min="1779" max="1779" width="22.5" style="3" customWidth="1"/>
    <col min="1780" max="1780" width="17" style="3" customWidth="1"/>
    <col min="1781" max="1781" width="16.7583333333333" style="3" customWidth="1"/>
    <col min="1782" max="1783" width="16.125" style="3" customWidth="1"/>
    <col min="1784" max="1784" width="15.375" style="3" customWidth="1"/>
    <col min="1785" max="1785" width="15.2583333333333" style="3" customWidth="1"/>
    <col min="1786" max="1786" width="14.625" style="3" customWidth="1"/>
    <col min="1787" max="1787" width="15.2583333333333" style="3" customWidth="1"/>
    <col min="1788" max="1788" width="15.5" style="3" customWidth="1"/>
    <col min="1789" max="2034" width="9" style="3"/>
    <col min="2035" max="2035" width="22.5" style="3" customWidth="1"/>
    <col min="2036" max="2036" width="17" style="3" customWidth="1"/>
    <col min="2037" max="2037" width="16.7583333333333" style="3" customWidth="1"/>
    <col min="2038" max="2039" width="16.125" style="3" customWidth="1"/>
    <col min="2040" max="2040" width="15.375" style="3" customWidth="1"/>
    <col min="2041" max="2041" width="15.2583333333333" style="3" customWidth="1"/>
    <col min="2042" max="2042" width="14.625" style="3" customWidth="1"/>
    <col min="2043" max="2043" width="15.2583333333333" style="3" customWidth="1"/>
    <col min="2044" max="2044" width="15.5" style="3" customWidth="1"/>
    <col min="2045" max="2290" width="9" style="3"/>
    <col min="2291" max="2291" width="22.5" style="3" customWidth="1"/>
    <col min="2292" max="2292" width="17" style="3" customWidth="1"/>
    <col min="2293" max="2293" width="16.7583333333333" style="3" customWidth="1"/>
    <col min="2294" max="2295" width="16.125" style="3" customWidth="1"/>
    <col min="2296" max="2296" width="15.375" style="3" customWidth="1"/>
    <col min="2297" max="2297" width="15.2583333333333" style="3" customWidth="1"/>
    <col min="2298" max="2298" width="14.625" style="3" customWidth="1"/>
    <col min="2299" max="2299" width="15.2583333333333" style="3" customWidth="1"/>
    <col min="2300" max="2300" width="15.5" style="3" customWidth="1"/>
    <col min="2301" max="2546" width="9" style="3"/>
    <col min="2547" max="2547" width="22.5" style="3" customWidth="1"/>
    <col min="2548" max="2548" width="17" style="3" customWidth="1"/>
    <col min="2549" max="2549" width="16.7583333333333" style="3" customWidth="1"/>
    <col min="2550" max="2551" width="16.125" style="3" customWidth="1"/>
    <col min="2552" max="2552" width="15.375" style="3" customWidth="1"/>
    <col min="2553" max="2553" width="15.2583333333333" style="3" customWidth="1"/>
    <col min="2554" max="2554" width="14.625" style="3" customWidth="1"/>
    <col min="2555" max="2555" width="15.2583333333333" style="3" customWidth="1"/>
    <col min="2556" max="2556" width="15.5" style="3" customWidth="1"/>
    <col min="2557" max="2802" width="9" style="3"/>
    <col min="2803" max="2803" width="22.5" style="3" customWidth="1"/>
    <col min="2804" max="2804" width="17" style="3" customWidth="1"/>
    <col min="2805" max="2805" width="16.7583333333333" style="3" customWidth="1"/>
    <col min="2806" max="2807" width="16.125" style="3" customWidth="1"/>
    <col min="2808" max="2808" width="15.375" style="3" customWidth="1"/>
    <col min="2809" max="2809" width="15.2583333333333" style="3" customWidth="1"/>
    <col min="2810" max="2810" width="14.625" style="3" customWidth="1"/>
    <col min="2811" max="2811" width="15.2583333333333" style="3" customWidth="1"/>
    <col min="2812" max="2812" width="15.5" style="3" customWidth="1"/>
    <col min="2813" max="3058" width="9" style="3"/>
    <col min="3059" max="3059" width="22.5" style="3" customWidth="1"/>
    <col min="3060" max="3060" width="17" style="3" customWidth="1"/>
    <col min="3061" max="3061" width="16.7583333333333" style="3" customWidth="1"/>
    <col min="3062" max="3063" width="16.125" style="3" customWidth="1"/>
    <col min="3064" max="3064" width="15.375" style="3" customWidth="1"/>
    <col min="3065" max="3065" width="15.2583333333333" style="3" customWidth="1"/>
    <col min="3066" max="3066" width="14.625" style="3" customWidth="1"/>
    <col min="3067" max="3067" width="15.2583333333333" style="3" customWidth="1"/>
    <col min="3068" max="3068" width="15.5" style="3" customWidth="1"/>
    <col min="3069" max="3314" width="9" style="3"/>
    <col min="3315" max="3315" width="22.5" style="3" customWidth="1"/>
    <col min="3316" max="3316" width="17" style="3" customWidth="1"/>
    <col min="3317" max="3317" width="16.7583333333333" style="3" customWidth="1"/>
    <col min="3318" max="3319" width="16.125" style="3" customWidth="1"/>
    <col min="3320" max="3320" width="15.375" style="3" customWidth="1"/>
    <col min="3321" max="3321" width="15.2583333333333" style="3" customWidth="1"/>
    <col min="3322" max="3322" width="14.625" style="3" customWidth="1"/>
    <col min="3323" max="3323" width="15.2583333333333" style="3" customWidth="1"/>
    <col min="3324" max="3324" width="15.5" style="3" customWidth="1"/>
    <col min="3325" max="3570" width="9" style="3"/>
    <col min="3571" max="3571" width="22.5" style="3" customWidth="1"/>
    <col min="3572" max="3572" width="17" style="3" customWidth="1"/>
    <col min="3573" max="3573" width="16.7583333333333" style="3" customWidth="1"/>
    <col min="3574" max="3575" width="16.125" style="3" customWidth="1"/>
    <col min="3576" max="3576" width="15.375" style="3" customWidth="1"/>
    <col min="3577" max="3577" width="15.2583333333333" style="3" customWidth="1"/>
    <col min="3578" max="3578" width="14.625" style="3" customWidth="1"/>
    <col min="3579" max="3579" width="15.2583333333333" style="3" customWidth="1"/>
    <col min="3580" max="3580" width="15.5" style="3" customWidth="1"/>
    <col min="3581" max="3826" width="9" style="3"/>
    <col min="3827" max="3827" width="22.5" style="3" customWidth="1"/>
    <col min="3828" max="3828" width="17" style="3" customWidth="1"/>
    <col min="3829" max="3829" width="16.7583333333333" style="3" customWidth="1"/>
    <col min="3830" max="3831" width="16.125" style="3" customWidth="1"/>
    <col min="3832" max="3832" width="15.375" style="3" customWidth="1"/>
    <col min="3833" max="3833" width="15.2583333333333" style="3" customWidth="1"/>
    <col min="3834" max="3834" width="14.625" style="3" customWidth="1"/>
    <col min="3835" max="3835" width="15.2583333333333" style="3" customWidth="1"/>
    <col min="3836" max="3836" width="15.5" style="3" customWidth="1"/>
    <col min="3837" max="4082" width="9" style="3"/>
    <col min="4083" max="4083" width="22.5" style="3" customWidth="1"/>
    <col min="4084" max="4084" width="17" style="3" customWidth="1"/>
    <col min="4085" max="4085" width="16.7583333333333" style="3" customWidth="1"/>
    <col min="4086" max="4087" width="16.125" style="3" customWidth="1"/>
    <col min="4088" max="4088" width="15.375" style="3" customWidth="1"/>
    <col min="4089" max="4089" width="15.2583333333333" style="3" customWidth="1"/>
    <col min="4090" max="4090" width="14.625" style="3" customWidth="1"/>
    <col min="4091" max="4091" width="15.2583333333333" style="3" customWidth="1"/>
    <col min="4092" max="4092" width="15.5" style="3" customWidth="1"/>
    <col min="4093" max="4338" width="9" style="3"/>
    <col min="4339" max="4339" width="22.5" style="3" customWidth="1"/>
    <col min="4340" max="4340" width="17" style="3" customWidth="1"/>
    <col min="4341" max="4341" width="16.7583333333333" style="3" customWidth="1"/>
    <col min="4342" max="4343" width="16.125" style="3" customWidth="1"/>
    <col min="4344" max="4344" width="15.375" style="3" customWidth="1"/>
    <col min="4345" max="4345" width="15.2583333333333" style="3" customWidth="1"/>
    <col min="4346" max="4346" width="14.625" style="3" customWidth="1"/>
    <col min="4347" max="4347" width="15.2583333333333" style="3" customWidth="1"/>
    <col min="4348" max="4348" width="15.5" style="3" customWidth="1"/>
    <col min="4349" max="4594" width="9" style="3"/>
    <col min="4595" max="4595" width="22.5" style="3" customWidth="1"/>
    <col min="4596" max="4596" width="17" style="3" customWidth="1"/>
    <col min="4597" max="4597" width="16.7583333333333" style="3" customWidth="1"/>
    <col min="4598" max="4599" width="16.125" style="3" customWidth="1"/>
    <col min="4600" max="4600" width="15.375" style="3" customWidth="1"/>
    <col min="4601" max="4601" width="15.2583333333333" style="3" customWidth="1"/>
    <col min="4602" max="4602" width="14.625" style="3" customWidth="1"/>
    <col min="4603" max="4603" width="15.2583333333333" style="3" customWidth="1"/>
    <col min="4604" max="4604" width="15.5" style="3" customWidth="1"/>
    <col min="4605" max="4850" width="9" style="3"/>
    <col min="4851" max="4851" width="22.5" style="3" customWidth="1"/>
    <col min="4852" max="4852" width="17" style="3" customWidth="1"/>
    <col min="4853" max="4853" width="16.7583333333333" style="3" customWidth="1"/>
    <col min="4854" max="4855" width="16.125" style="3" customWidth="1"/>
    <col min="4856" max="4856" width="15.375" style="3" customWidth="1"/>
    <col min="4857" max="4857" width="15.2583333333333" style="3" customWidth="1"/>
    <col min="4858" max="4858" width="14.625" style="3" customWidth="1"/>
    <col min="4859" max="4859" width="15.2583333333333" style="3" customWidth="1"/>
    <col min="4860" max="4860" width="15.5" style="3" customWidth="1"/>
    <col min="4861" max="5106" width="9" style="3"/>
    <col min="5107" max="5107" width="22.5" style="3" customWidth="1"/>
    <col min="5108" max="5108" width="17" style="3" customWidth="1"/>
    <col min="5109" max="5109" width="16.7583333333333" style="3" customWidth="1"/>
    <col min="5110" max="5111" width="16.125" style="3" customWidth="1"/>
    <col min="5112" max="5112" width="15.375" style="3" customWidth="1"/>
    <col min="5113" max="5113" width="15.2583333333333" style="3" customWidth="1"/>
    <col min="5114" max="5114" width="14.625" style="3" customWidth="1"/>
    <col min="5115" max="5115" width="15.2583333333333" style="3" customWidth="1"/>
    <col min="5116" max="5116" width="15.5" style="3" customWidth="1"/>
    <col min="5117" max="5362" width="9" style="3"/>
    <col min="5363" max="5363" width="22.5" style="3" customWidth="1"/>
    <col min="5364" max="5364" width="17" style="3" customWidth="1"/>
    <col min="5365" max="5365" width="16.7583333333333" style="3" customWidth="1"/>
    <col min="5366" max="5367" width="16.125" style="3" customWidth="1"/>
    <col min="5368" max="5368" width="15.375" style="3" customWidth="1"/>
    <col min="5369" max="5369" width="15.2583333333333" style="3" customWidth="1"/>
    <col min="5370" max="5370" width="14.625" style="3" customWidth="1"/>
    <col min="5371" max="5371" width="15.2583333333333" style="3" customWidth="1"/>
    <col min="5372" max="5372" width="15.5" style="3" customWidth="1"/>
    <col min="5373" max="5618" width="9" style="3"/>
    <col min="5619" max="5619" width="22.5" style="3" customWidth="1"/>
    <col min="5620" max="5620" width="17" style="3" customWidth="1"/>
    <col min="5621" max="5621" width="16.7583333333333" style="3" customWidth="1"/>
    <col min="5622" max="5623" width="16.125" style="3" customWidth="1"/>
    <col min="5624" max="5624" width="15.375" style="3" customWidth="1"/>
    <col min="5625" max="5625" width="15.2583333333333" style="3" customWidth="1"/>
    <col min="5626" max="5626" width="14.625" style="3" customWidth="1"/>
    <col min="5627" max="5627" width="15.2583333333333" style="3" customWidth="1"/>
    <col min="5628" max="5628" width="15.5" style="3" customWidth="1"/>
    <col min="5629" max="5874" width="9" style="3"/>
    <col min="5875" max="5875" width="22.5" style="3" customWidth="1"/>
    <col min="5876" max="5876" width="17" style="3" customWidth="1"/>
    <col min="5877" max="5877" width="16.7583333333333" style="3" customWidth="1"/>
    <col min="5878" max="5879" width="16.125" style="3" customWidth="1"/>
    <col min="5880" max="5880" width="15.375" style="3" customWidth="1"/>
    <col min="5881" max="5881" width="15.2583333333333" style="3" customWidth="1"/>
    <col min="5882" max="5882" width="14.625" style="3" customWidth="1"/>
    <col min="5883" max="5883" width="15.2583333333333" style="3" customWidth="1"/>
    <col min="5884" max="5884" width="15.5" style="3" customWidth="1"/>
    <col min="5885" max="6130" width="9" style="3"/>
    <col min="6131" max="6131" width="22.5" style="3" customWidth="1"/>
    <col min="6132" max="6132" width="17" style="3" customWidth="1"/>
    <col min="6133" max="6133" width="16.7583333333333" style="3" customWidth="1"/>
    <col min="6134" max="6135" width="16.125" style="3" customWidth="1"/>
    <col min="6136" max="6136" width="15.375" style="3" customWidth="1"/>
    <col min="6137" max="6137" width="15.2583333333333" style="3" customWidth="1"/>
    <col min="6138" max="6138" width="14.625" style="3" customWidth="1"/>
    <col min="6139" max="6139" width="15.2583333333333" style="3" customWidth="1"/>
    <col min="6140" max="6140" width="15.5" style="3" customWidth="1"/>
    <col min="6141" max="6386" width="9" style="3"/>
    <col min="6387" max="6387" width="22.5" style="3" customWidth="1"/>
    <col min="6388" max="6388" width="17" style="3" customWidth="1"/>
    <col min="6389" max="6389" width="16.7583333333333" style="3" customWidth="1"/>
    <col min="6390" max="6391" width="16.125" style="3" customWidth="1"/>
    <col min="6392" max="6392" width="15.375" style="3" customWidth="1"/>
    <col min="6393" max="6393" width="15.2583333333333" style="3" customWidth="1"/>
    <col min="6394" max="6394" width="14.625" style="3" customWidth="1"/>
    <col min="6395" max="6395" width="15.2583333333333" style="3" customWidth="1"/>
    <col min="6396" max="6396" width="15.5" style="3" customWidth="1"/>
    <col min="6397" max="6642" width="9" style="3"/>
    <col min="6643" max="6643" width="22.5" style="3" customWidth="1"/>
    <col min="6644" max="6644" width="17" style="3" customWidth="1"/>
    <col min="6645" max="6645" width="16.7583333333333" style="3" customWidth="1"/>
    <col min="6646" max="6647" width="16.125" style="3" customWidth="1"/>
    <col min="6648" max="6648" width="15.375" style="3" customWidth="1"/>
    <col min="6649" max="6649" width="15.2583333333333" style="3" customWidth="1"/>
    <col min="6650" max="6650" width="14.625" style="3" customWidth="1"/>
    <col min="6651" max="6651" width="15.2583333333333" style="3" customWidth="1"/>
    <col min="6652" max="6652" width="15.5" style="3" customWidth="1"/>
    <col min="6653" max="6898" width="9" style="3"/>
    <col min="6899" max="6899" width="22.5" style="3" customWidth="1"/>
    <col min="6900" max="6900" width="17" style="3" customWidth="1"/>
    <col min="6901" max="6901" width="16.7583333333333" style="3" customWidth="1"/>
    <col min="6902" max="6903" width="16.125" style="3" customWidth="1"/>
    <col min="6904" max="6904" width="15.375" style="3" customWidth="1"/>
    <col min="6905" max="6905" width="15.2583333333333" style="3" customWidth="1"/>
    <col min="6906" max="6906" width="14.625" style="3" customWidth="1"/>
    <col min="6907" max="6907" width="15.2583333333333" style="3" customWidth="1"/>
    <col min="6908" max="6908" width="15.5" style="3" customWidth="1"/>
    <col min="6909" max="7154" width="9" style="3"/>
    <col min="7155" max="7155" width="22.5" style="3" customWidth="1"/>
    <col min="7156" max="7156" width="17" style="3" customWidth="1"/>
    <col min="7157" max="7157" width="16.7583333333333" style="3" customWidth="1"/>
    <col min="7158" max="7159" width="16.125" style="3" customWidth="1"/>
    <col min="7160" max="7160" width="15.375" style="3" customWidth="1"/>
    <col min="7161" max="7161" width="15.2583333333333" style="3" customWidth="1"/>
    <col min="7162" max="7162" width="14.625" style="3" customWidth="1"/>
    <col min="7163" max="7163" width="15.2583333333333" style="3" customWidth="1"/>
    <col min="7164" max="7164" width="15.5" style="3" customWidth="1"/>
    <col min="7165" max="7410" width="9" style="3"/>
    <col min="7411" max="7411" width="22.5" style="3" customWidth="1"/>
    <col min="7412" max="7412" width="17" style="3" customWidth="1"/>
    <col min="7413" max="7413" width="16.7583333333333" style="3" customWidth="1"/>
    <col min="7414" max="7415" width="16.125" style="3" customWidth="1"/>
    <col min="7416" max="7416" width="15.375" style="3" customWidth="1"/>
    <col min="7417" max="7417" width="15.2583333333333" style="3" customWidth="1"/>
    <col min="7418" max="7418" width="14.625" style="3" customWidth="1"/>
    <col min="7419" max="7419" width="15.2583333333333" style="3" customWidth="1"/>
    <col min="7420" max="7420" width="15.5" style="3" customWidth="1"/>
    <col min="7421" max="7666" width="9" style="3"/>
    <col min="7667" max="7667" width="22.5" style="3" customWidth="1"/>
    <col min="7668" max="7668" width="17" style="3" customWidth="1"/>
    <col min="7669" max="7669" width="16.7583333333333" style="3" customWidth="1"/>
    <col min="7670" max="7671" width="16.125" style="3" customWidth="1"/>
    <col min="7672" max="7672" width="15.375" style="3" customWidth="1"/>
    <col min="7673" max="7673" width="15.2583333333333" style="3" customWidth="1"/>
    <col min="7674" max="7674" width="14.625" style="3" customWidth="1"/>
    <col min="7675" max="7675" width="15.2583333333333" style="3" customWidth="1"/>
    <col min="7676" max="7676" width="15.5" style="3" customWidth="1"/>
    <col min="7677" max="7922" width="9" style="3"/>
    <col min="7923" max="7923" width="22.5" style="3" customWidth="1"/>
    <col min="7924" max="7924" width="17" style="3" customWidth="1"/>
    <col min="7925" max="7925" width="16.7583333333333" style="3" customWidth="1"/>
    <col min="7926" max="7927" width="16.125" style="3" customWidth="1"/>
    <col min="7928" max="7928" width="15.375" style="3" customWidth="1"/>
    <col min="7929" max="7929" width="15.2583333333333" style="3" customWidth="1"/>
    <col min="7930" max="7930" width="14.625" style="3" customWidth="1"/>
    <col min="7931" max="7931" width="15.2583333333333" style="3" customWidth="1"/>
    <col min="7932" max="7932" width="15.5" style="3" customWidth="1"/>
    <col min="7933" max="8178" width="9" style="3"/>
    <col min="8179" max="8179" width="22.5" style="3" customWidth="1"/>
    <col min="8180" max="8180" width="17" style="3" customWidth="1"/>
    <col min="8181" max="8181" width="16.7583333333333" style="3" customWidth="1"/>
    <col min="8182" max="8183" width="16.125" style="3" customWidth="1"/>
    <col min="8184" max="8184" width="15.375" style="3" customWidth="1"/>
    <col min="8185" max="8185" width="15.2583333333333" style="3" customWidth="1"/>
    <col min="8186" max="8186" width="14.625" style="3" customWidth="1"/>
    <col min="8187" max="8187" width="15.2583333333333" style="3" customWidth="1"/>
    <col min="8188" max="8188" width="15.5" style="3" customWidth="1"/>
    <col min="8189" max="8434" width="9" style="3"/>
    <col min="8435" max="8435" width="22.5" style="3" customWidth="1"/>
    <col min="8436" max="8436" width="17" style="3" customWidth="1"/>
    <col min="8437" max="8437" width="16.7583333333333" style="3" customWidth="1"/>
    <col min="8438" max="8439" width="16.125" style="3" customWidth="1"/>
    <col min="8440" max="8440" width="15.375" style="3" customWidth="1"/>
    <col min="8441" max="8441" width="15.2583333333333" style="3" customWidth="1"/>
    <col min="8442" max="8442" width="14.625" style="3" customWidth="1"/>
    <col min="8443" max="8443" width="15.2583333333333" style="3" customWidth="1"/>
    <col min="8444" max="8444" width="15.5" style="3" customWidth="1"/>
    <col min="8445" max="8690" width="9" style="3"/>
    <col min="8691" max="8691" width="22.5" style="3" customWidth="1"/>
    <col min="8692" max="8692" width="17" style="3" customWidth="1"/>
    <col min="8693" max="8693" width="16.7583333333333" style="3" customWidth="1"/>
    <col min="8694" max="8695" width="16.125" style="3" customWidth="1"/>
    <col min="8696" max="8696" width="15.375" style="3" customWidth="1"/>
    <col min="8697" max="8697" width="15.2583333333333" style="3" customWidth="1"/>
    <col min="8698" max="8698" width="14.625" style="3" customWidth="1"/>
    <col min="8699" max="8699" width="15.2583333333333" style="3" customWidth="1"/>
    <col min="8700" max="8700" width="15.5" style="3" customWidth="1"/>
    <col min="8701" max="8946" width="9" style="3"/>
    <col min="8947" max="8947" width="22.5" style="3" customWidth="1"/>
    <col min="8948" max="8948" width="17" style="3" customWidth="1"/>
    <col min="8949" max="8949" width="16.7583333333333" style="3" customWidth="1"/>
    <col min="8950" max="8951" width="16.125" style="3" customWidth="1"/>
    <col min="8952" max="8952" width="15.375" style="3" customWidth="1"/>
    <col min="8953" max="8953" width="15.2583333333333" style="3" customWidth="1"/>
    <col min="8954" max="8954" width="14.625" style="3" customWidth="1"/>
    <col min="8955" max="8955" width="15.2583333333333" style="3" customWidth="1"/>
    <col min="8956" max="8956" width="15.5" style="3" customWidth="1"/>
    <col min="8957" max="9202" width="9" style="3"/>
    <col min="9203" max="9203" width="22.5" style="3" customWidth="1"/>
    <col min="9204" max="9204" width="17" style="3" customWidth="1"/>
    <col min="9205" max="9205" width="16.7583333333333" style="3" customWidth="1"/>
    <col min="9206" max="9207" width="16.125" style="3" customWidth="1"/>
    <col min="9208" max="9208" width="15.375" style="3" customWidth="1"/>
    <col min="9209" max="9209" width="15.2583333333333" style="3" customWidth="1"/>
    <col min="9210" max="9210" width="14.625" style="3" customWidth="1"/>
    <col min="9211" max="9211" width="15.2583333333333" style="3" customWidth="1"/>
    <col min="9212" max="9212" width="15.5" style="3" customWidth="1"/>
    <col min="9213" max="9458" width="9" style="3"/>
    <col min="9459" max="9459" width="22.5" style="3" customWidth="1"/>
    <col min="9460" max="9460" width="17" style="3" customWidth="1"/>
    <col min="9461" max="9461" width="16.7583333333333" style="3" customWidth="1"/>
    <col min="9462" max="9463" width="16.125" style="3" customWidth="1"/>
    <col min="9464" max="9464" width="15.375" style="3" customWidth="1"/>
    <col min="9465" max="9465" width="15.2583333333333" style="3" customWidth="1"/>
    <col min="9466" max="9466" width="14.625" style="3" customWidth="1"/>
    <col min="9467" max="9467" width="15.2583333333333" style="3" customWidth="1"/>
    <col min="9468" max="9468" width="15.5" style="3" customWidth="1"/>
    <col min="9469" max="9714" width="9" style="3"/>
    <col min="9715" max="9715" width="22.5" style="3" customWidth="1"/>
    <col min="9716" max="9716" width="17" style="3" customWidth="1"/>
    <col min="9717" max="9717" width="16.7583333333333" style="3" customWidth="1"/>
    <col min="9718" max="9719" width="16.125" style="3" customWidth="1"/>
    <col min="9720" max="9720" width="15.375" style="3" customWidth="1"/>
    <col min="9721" max="9721" width="15.2583333333333" style="3" customWidth="1"/>
    <col min="9722" max="9722" width="14.625" style="3" customWidth="1"/>
    <col min="9723" max="9723" width="15.2583333333333" style="3" customWidth="1"/>
    <col min="9724" max="9724" width="15.5" style="3" customWidth="1"/>
    <col min="9725" max="9970" width="9" style="3"/>
    <col min="9971" max="9971" width="22.5" style="3" customWidth="1"/>
    <col min="9972" max="9972" width="17" style="3" customWidth="1"/>
    <col min="9973" max="9973" width="16.7583333333333" style="3" customWidth="1"/>
    <col min="9974" max="9975" width="16.125" style="3" customWidth="1"/>
    <col min="9976" max="9976" width="15.375" style="3" customWidth="1"/>
    <col min="9977" max="9977" width="15.2583333333333" style="3" customWidth="1"/>
    <col min="9978" max="9978" width="14.625" style="3" customWidth="1"/>
    <col min="9979" max="9979" width="15.2583333333333" style="3" customWidth="1"/>
    <col min="9980" max="9980" width="15.5" style="3" customWidth="1"/>
    <col min="9981" max="10226" width="9" style="3"/>
    <col min="10227" max="10227" width="22.5" style="3" customWidth="1"/>
    <col min="10228" max="10228" width="17" style="3" customWidth="1"/>
    <col min="10229" max="10229" width="16.7583333333333" style="3" customWidth="1"/>
    <col min="10230" max="10231" width="16.125" style="3" customWidth="1"/>
    <col min="10232" max="10232" width="15.375" style="3" customWidth="1"/>
    <col min="10233" max="10233" width="15.2583333333333" style="3" customWidth="1"/>
    <col min="10234" max="10234" width="14.625" style="3" customWidth="1"/>
    <col min="10235" max="10235" width="15.2583333333333" style="3" customWidth="1"/>
    <col min="10236" max="10236" width="15.5" style="3" customWidth="1"/>
    <col min="10237" max="10482" width="9" style="3"/>
    <col min="10483" max="10483" width="22.5" style="3" customWidth="1"/>
    <col min="10484" max="10484" width="17" style="3" customWidth="1"/>
    <col min="10485" max="10485" width="16.7583333333333" style="3" customWidth="1"/>
    <col min="10486" max="10487" width="16.125" style="3" customWidth="1"/>
    <col min="10488" max="10488" width="15.375" style="3" customWidth="1"/>
    <col min="10489" max="10489" width="15.2583333333333" style="3" customWidth="1"/>
    <col min="10490" max="10490" width="14.625" style="3" customWidth="1"/>
    <col min="10491" max="10491" width="15.2583333333333" style="3" customWidth="1"/>
    <col min="10492" max="10492" width="15.5" style="3" customWidth="1"/>
    <col min="10493" max="10738" width="9" style="3"/>
    <col min="10739" max="10739" width="22.5" style="3" customWidth="1"/>
    <col min="10740" max="10740" width="17" style="3" customWidth="1"/>
    <col min="10741" max="10741" width="16.7583333333333" style="3" customWidth="1"/>
    <col min="10742" max="10743" width="16.125" style="3" customWidth="1"/>
    <col min="10744" max="10744" width="15.375" style="3" customWidth="1"/>
    <col min="10745" max="10745" width="15.2583333333333" style="3" customWidth="1"/>
    <col min="10746" max="10746" width="14.625" style="3" customWidth="1"/>
    <col min="10747" max="10747" width="15.2583333333333" style="3" customWidth="1"/>
    <col min="10748" max="10748" width="15.5" style="3" customWidth="1"/>
    <col min="10749" max="10994" width="9" style="3"/>
    <col min="10995" max="10995" width="22.5" style="3" customWidth="1"/>
    <col min="10996" max="10996" width="17" style="3" customWidth="1"/>
    <col min="10997" max="10997" width="16.7583333333333" style="3" customWidth="1"/>
    <col min="10998" max="10999" width="16.125" style="3" customWidth="1"/>
    <col min="11000" max="11000" width="15.375" style="3" customWidth="1"/>
    <col min="11001" max="11001" width="15.2583333333333" style="3" customWidth="1"/>
    <col min="11002" max="11002" width="14.625" style="3" customWidth="1"/>
    <col min="11003" max="11003" width="15.2583333333333" style="3" customWidth="1"/>
    <col min="11004" max="11004" width="15.5" style="3" customWidth="1"/>
    <col min="11005" max="11250" width="9" style="3"/>
    <col min="11251" max="11251" width="22.5" style="3" customWidth="1"/>
    <col min="11252" max="11252" width="17" style="3" customWidth="1"/>
    <col min="11253" max="11253" width="16.7583333333333" style="3" customWidth="1"/>
    <col min="11254" max="11255" width="16.125" style="3" customWidth="1"/>
    <col min="11256" max="11256" width="15.375" style="3" customWidth="1"/>
    <col min="11257" max="11257" width="15.2583333333333" style="3" customWidth="1"/>
    <col min="11258" max="11258" width="14.625" style="3" customWidth="1"/>
    <col min="11259" max="11259" width="15.2583333333333" style="3" customWidth="1"/>
    <col min="11260" max="11260" width="15.5" style="3" customWidth="1"/>
    <col min="11261" max="11506" width="9" style="3"/>
    <col min="11507" max="11507" width="22.5" style="3" customWidth="1"/>
    <col min="11508" max="11508" width="17" style="3" customWidth="1"/>
    <col min="11509" max="11509" width="16.7583333333333" style="3" customWidth="1"/>
    <col min="11510" max="11511" width="16.125" style="3" customWidth="1"/>
    <col min="11512" max="11512" width="15.375" style="3" customWidth="1"/>
    <col min="11513" max="11513" width="15.2583333333333" style="3" customWidth="1"/>
    <col min="11514" max="11514" width="14.625" style="3" customWidth="1"/>
    <col min="11515" max="11515" width="15.2583333333333" style="3" customWidth="1"/>
    <col min="11516" max="11516" width="15.5" style="3" customWidth="1"/>
    <col min="11517" max="11762" width="9" style="3"/>
    <col min="11763" max="11763" width="22.5" style="3" customWidth="1"/>
    <col min="11764" max="11764" width="17" style="3" customWidth="1"/>
    <col min="11765" max="11765" width="16.7583333333333" style="3" customWidth="1"/>
    <col min="11766" max="11767" width="16.125" style="3" customWidth="1"/>
    <col min="11768" max="11768" width="15.375" style="3" customWidth="1"/>
    <col min="11769" max="11769" width="15.2583333333333" style="3" customWidth="1"/>
    <col min="11770" max="11770" width="14.625" style="3" customWidth="1"/>
    <col min="11771" max="11771" width="15.2583333333333" style="3" customWidth="1"/>
    <col min="11772" max="11772" width="15.5" style="3" customWidth="1"/>
    <col min="11773" max="12018" width="9" style="3"/>
    <col min="12019" max="12019" width="22.5" style="3" customWidth="1"/>
    <col min="12020" max="12020" width="17" style="3" customWidth="1"/>
    <col min="12021" max="12021" width="16.7583333333333" style="3" customWidth="1"/>
    <col min="12022" max="12023" width="16.125" style="3" customWidth="1"/>
    <col min="12024" max="12024" width="15.375" style="3" customWidth="1"/>
    <col min="12025" max="12025" width="15.2583333333333" style="3" customWidth="1"/>
    <col min="12026" max="12026" width="14.625" style="3" customWidth="1"/>
    <col min="12027" max="12027" width="15.2583333333333" style="3" customWidth="1"/>
    <col min="12028" max="12028" width="15.5" style="3" customWidth="1"/>
    <col min="12029" max="12274" width="9" style="3"/>
    <col min="12275" max="12275" width="22.5" style="3" customWidth="1"/>
    <col min="12276" max="12276" width="17" style="3" customWidth="1"/>
    <col min="12277" max="12277" width="16.7583333333333" style="3" customWidth="1"/>
    <col min="12278" max="12279" width="16.125" style="3" customWidth="1"/>
    <col min="12280" max="12280" width="15.375" style="3" customWidth="1"/>
    <col min="12281" max="12281" width="15.2583333333333" style="3" customWidth="1"/>
    <col min="12282" max="12282" width="14.625" style="3" customWidth="1"/>
    <col min="12283" max="12283" width="15.2583333333333" style="3" customWidth="1"/>
    <col min="12284" max="12284" width="15.5" style="3" customWidth="1"/>
    <col min="12285" max="12530" width="9" style="3"/>
    <col min="12531" max="12531" width="22.5" style="3" customWidth="1"/>
    <col min="12532" max="12532" width="17" style="3" customWidth="1"/>
    <col min="12533" max="12533" width="16.7583333333333" style="3" customWidth="1"/>
    <col min="12534" max="12535" width="16.125" style="3" customWidth="1"/>
    <col min="12536" max="12536" width="15.375" style="3" customWidth="1"/>
    <col min="12537" max="12537" width="15.2583333333333" style="3" customWidth="1"/>
    <col min="12538" max="12538" width="14.625" style="3" customWidth="1"/>
    <col min="12539" max="12539" width="15.2583333333333" style="3" customWidth="1"/>
    <col min="12540" max="12540" width="15.5" style="3" customWidth="1"/>
    <col min="12541" max="12786" width="9" style="3"/>
    <col min="12787" max="12787" width="22.5" style="3" customWidth="1"/>
    <col min="12788" max="12788" width="17" style="3" customWidth="1"/>
    <col min="12789" max="12789" width="16.7583333333333" style="3" customWidth="1"/>
    <col min="12790" max="12791" width="16.125" style="3" customWidth="1"/>
    <col min="12792" max="12792" width="15.375" style="3" customWidth="1"/>
    <col min="12793" max="12793" width="15.2583333333333" style="3" customWidth="1"/>
    <col min="12794" max="12794" width="14.625" style="3" customWidth="1"/>
    <col min="12795" max="12795" width="15.2583333333333" style="3" customWidth="1"/>
    <col min="12796" max="12796" width="15.5" style="3" customWidth="1"/>
    <col min="12797" max="13042" width="9" style="3"/>
    <col min="13043" max="13043" width="22.5" style="3" customWidth="1"/>
    <col min="13044" max="13044" width="17" style="3" customWidth="1"/>
    <col min="13045" max="13045" width="16.7583333333333" style="3" customWidth="1"/>
    <col min="13046" max="13047" width="16.125" style="3" customWidth="1"/>
    <col min="13048" max="13048" width="15.375" style="3" customWidth="1"/>
    <col min="13049" max="13049" width="15.2583333333333" style="3" customWidth="1"/>
    <col min="13050" max="13050" width="14.625" style="3" customWidth="1"/>
    <col min="13051" max="13051" width="15.2583333333333" style="3" customWidth="1"/>
    <col min="13052" max="13052" width="15.5" style="3" customWidth="1"/>
    <col min="13053" max="13298" width="9" style="3"/>
    <col min="13299" max="13299" width="22.5" style="3" customWidth="1"/>
    <col min="13300" max="13300" width="17" style="3" customWidth="1"/>
    <col min="13301" max="13301" width="16.7583333333333" style="3" customWidth="1"/>
    <col min="13302" max="13303" width="16.125" style="3" customWidth="1"/>
    <col min="13304" max="13304" width="15.375" style="3" customWidth="1"/>
    <col min="13305" max="13305" width="15.2583333333333" style="3" customWidth="1"/>
    <col min="13306" max="13306" width="14.625" style="3" customWidth="1"/>
    <col min="13307" max="13307" width="15.2583333333333" style="3" customWidth="1"/>
    <col min="13308" max="13308" width="15.5" style="3" customWidth="1"/>
    <col min="13309" max="13554" width="9" style="3"/>
    <col min="13555" max="13555" width="22.5" style="3" customWidth="1"/>
    <col min="13556" max="13556" width="17" style="3" customWidth="1"/>
    <col min="13557" max="13557" width="16.7583333333333" style="3" customWidth="1"/>
    <col min="13558" max="13559" width="16.125" style="3" customWidth="1"/>
    <col min="13560" max="13560" width="15.375" style="3" customWidth="1"/>
    <col min="13561" max="13561" width="15.2583333333333" style="3" customWidth="1"/>
    <col min="13562" max="13562" width="14.625" style="3" customWidth="1"/>
    <col min="13563" max="13563" width="15.2583333333333" style="3" customWidth="1"/>
    <col min="13564" max="13564" width="15.5" style="3" customWidth="1"/>
    <col min="13565" max="13810" width="9" style="3"/>
    <col min="13811" max="13811" width="22.5" style="3" customWidth="1"/>
    <col min="13812" max="13812" width="17" style="3" customWidth="1"/>
    <col min="13813" max="13813" width="16.7583333333333" style="3" customWidth="1"/>
    <col min="13814" max="13815" width="16.125" style="3" customWidth="1"/>
    <col min="13816" max="13816" width="15.375" style="3" customWidth="1"/>
    <col min="13817" max="13817" width="15.2583333333333" style="3" customWidth="1"/>
    <col min="13818" max="13818" width="14.625" style="3" customWidth="1"/>
    <col min="13819" max="13819" width="15.2583333333333" style="3" customWidth="1"/>
    <col min="13820" max="13820" width="15.5" style="3" customWidth="1"/>
    <col min="13821" max="14066" width="9" style="3"/>
    <col min="14067" max="14067" width="22.5" style="3" customWidth="1"/>
    <col min="14068" max="14068" width="17" style="3" customWidth="1"/>
    <col min="14069" max="14069" width="16.7583333333333" style="3" customWidth="1"/>
    <col min="14070" max="14071" width="16.125" style="3" customWidth="1"/>
    <col min="14072" max="14072" width="15.375" style="3" customWidth="1"/>
    <col min="14073" max="14073" width="15.2583333333333" style="3" customWidth="1"/>
    <col min="14074" max="14074" width="14.625" style="3" customWidth="1"/>
    <col min="14075" max="14075" width="15.2583333333333" style="3" customWidth="1"/>
    <col min="14076" max="14076" width="15.5" style="3" customWidth="1"/>
    <col min="14077" max="14322" width="9" style="3"/>
    <col min="14323" max="14323" width="22.5" style="3" customWidth="1"/>
    <col min="14324" max="14324" width="17" style="3" customWidth="1"/>
    <col min="14325" max="14325" width="16.7583333333333" style="3" customWidth="1"/>
    <col min="14326" max="14327" width="16.125" style="3" customWidth="1"/>
    <col min="14328" max="14328" width="15.375" style="3" customWidth="1"/>
    <col min="14329" max="14329" width="15.2583333333333" style="3" customWidth="1"/>
    <col min="14330" max="14330" width="14.625" style="3" customWidth="1"/>
    <col min="14331" max="14331" width="15.2583333333333" style="3" customWidth="1"/>
    <col min="14332" max="14332" width="15.5" style="3" customWidth="1"/>
    <col min="14333" max="14578" width="9" style="3"/>
    <col min="14579" max="14579" width="22.5" style="3" customWidth="1"/>
    <col min="14580" max="14580" width="17" style="3" customWidth="1"/>
    <col min="14581" max="14581" width="16.7583333333333" style="3" customWidth="1"/>
    <col min="14582" max="14583" width="16.125" style="3" customWidth="1"/>
    <col min="14584" max="14584" width="15.375" style="3" customWidth="1"/>
    <col min="14585" max="14585" width="15.2583333333333" style="3" customWidth="1"/>
    <col min="14586" max="14586" width="14.625" style="3" customWidth="1"/>
    <col min="14587" max="14587" width="15.2583333333333" style="3" customWidth="1"/>
    <col min="14588" max="14588" width="15.5" style="3" customWidth="1"/>
    <col min="14589" max="14834" width="9" style="3"/>
    <col min="14835" max="14835" width="22.5" style="3" customWidth="1"/>
    <col min="14836" max="14836" width="17" style="3" customWidth="1"/>
    <col min="14837" max="14837" width="16.7583333333333" style="3" customWidth="1"/>
    <col min="14838" max="14839" width="16.125" style="3" customWidth="1"/>
    <col min="14840" max="14840" width="15.375" style="3" customWidth="1"/>
    <col min="14841" max="14841" width="15.2583333333333" style="3" customWidth="1"/>
    <col min="14842" max="14842" width="14.625" style="3" customWidth="1"/>
    <col min="14843" max="14843" width="15.2583333333333" style="3" customWidth="1"/>
    <col min="14844" max="14844" width="15.5" style="3" customWidth="1"/>
    <col min="14845" max="15090" width="9" style="3"/>
    <col min="15091" max="15091" width="22.5" style="3" customWidth="1"/>
    <col min="15092" max="15092" width="17" style="3" customWidth="1"/>
    <col min="15093" max="15093" width="16.7583333333333" style="3" customWidth="1"/>
    <col min="15094" max="15095" width="16.125" style="3" customWidth="1"/>
    <col min="15096" max="15096" width="15.375" style="3" customWidth="1"/>
    <col min="15097" max="15097" width="15.2583333333333" style="3" customWidth="1"/>
    <col min="15098" max="15098" width="14.625" style="3" customWidth="1"/>
    <col min="15099" max="15099" width="15.2583333333333" style="3" customWidth="1"/>
    <col min="15100" max="15100" width="15.5" style="3" customWidth="1"/>
    <col min="15101" max="15346" width="9" style="3"/>
    <col min="15347" max="15347" width="22.5" style="3" customWidth="1"/>
    <col min="15348" max="15348" width="17" style="3" customWidth="1"/>
    <col min="15349" max="15349" width="16.7583333333333" style="3" customWidth="1"/>
    <col min="15350" max="15351" width="16.125" style="3" customWidth="1"/>
    <col min="15352" max="15352" width="15.375" style="3" customWidth="1"/>
    <col min="15353" max="15353" width="15.2583333333333" style="3" customWidth="1"/>
    <col min="15354" max="15354" width="14.625" style="3" customWidth="1"/>
    <col min="15355" max="15355" width="15.2583333333333" style="3" customWidth="1"/>
    <col min="15356" max="15356" width="15.5" style="3" customWidth="1"/>
    <col min="15357" max="15602" width="9" style="3"/>
    <col min="15603" max="15603" width="22.5" style="3" customWidth="1"/>
    <col min="15604" max="15604" width="17" style="3" customWidth="1"/>
    <col min="15605" max="15605" width="16.7583333333333" style="3" customWidth="1"/>
    <col min="15606" max="15607" width="16.125" style="3" customWidth="1"/>
    <col min="15608" max="15608" width="15.375" style="3" customWidth="1"/>
    <col min="15609" max="15609" width="15.2583333333333" style="3" customWidth="1"/>
    <col min="15610" max="15610" width="14.625" style="3" customWidth="1"/>
    <col min="15611" max="15611" width="15.2583333333333" style="3" customWidth="1"/>
    <col min="15612" max="15612" width="15.5" style="3" customWidth="1"/>
    <col min="15613" max="15858" width="9" style="3"/>
    <col min="15859" max="15859" width="22.5" style="3" customWidth="1"/>
    <col min="15860" max="15860" width="17" style="3" customWidth="1"/>
    <col min="15861" max="15861" width="16.7583333333333" style="3" customWidth="1"/>
    <col min="15862" max="15863" width="16.125" style="3" customWidth="1"/>
    <col min="15864" max="15864" width="15.375" style="3" customWidth="1"/>
    <col min="15865" max="15865" width="15.2583333333333" style="3" customWidth="1"/>
    <col min="15866" max="15866" width="14.625" style="3" customWidth="1"/>
    <col min="15867" max="15867" width="15.2583333333333" style="3" customWidth="1"/>
    <col min="15868" max="15868" width="15.5" style="3" customWidth="1"/>
    <col min="15869" max="16114" width="9" style="3"/>
    <col min="16115" max="16115" width="22.5" style="3" customWidth="1"/>
    <col min="16116" max="16116" width="17" style="3" customWidth="1"/>
    <col min="16117" max="16117" width="16.7583333333333" style="3" customWidth="1"/>
    <col min="16118" max="16119" width="16.125" style="3" customWidth="1"/>
    <col min="16120" max="16120" width="15.375" style="3" customWidth="1"/>
    <col min="16121" max="16121" width="15.2583333333333" style="3" customWidth="1"/>
    <col min="16122" max="16122" width="14.625" style="3" customWidth="1"/>
    <col min="16123" max="16123" width="15.2583333333333" style="3" customWidth="1"/>
    <col min="16124" max="16124" width="15.5" style="3" customWidth="1"/>
    <col min="16125" max="16384" width="9" style="3"/>
  </cols>
  <sheetData>
    <row r="1" ht="42.95" customHeight="1" spans="1:3">
      <c r="A1" s="4" t="s">
        <v>2088</v>
      </c>
      <c r="B1" s="4"/>
      <c r="C1" s="4"/>
    </row>
    <row r="2" ht="15.75" customHeight="1" spans="1:3">
      <c r="A2" s="5"/>
      <c r="B2" s="6"/>
      <c r="C2" s="7" t="s">
        <v>439</v>
      </c>
    </row>
    <row r="3" s="1" customFormat="1" ht="33" customHeight="1" spans="1:3">
      <c r="A3" s="8" t="s">
        <v>2084</v>
      </c>
      <c r="B3" s="8" t="s">
        <v>2089</v>
      </c>
      <c r="C3" s="8" t="s">
        <v>2090</v>
      </c>
    </row>
    <row r="4" ht="26.1" customHeight="1" spans="1:16">
      <c r="A4" s="9" t="s">
        <v>2087</v>
      </c>
      <c r="B4" s="10">
        <v>183100</v>
      </c>
      <c r="C4" s="10"/>
      <c r="D4" s="11"/>
      <c r="E4" s="11"/>
      <c r="F4" s="11"/>
      <c r="G4" s="11"/>
      <c r="H4" s="11"/>
      <c r="I4" s="11"/>
      <c r="J4" s="11"/>
      <c r="K4" s="11"/>
      <c r="L4" s="11"/>
      <c r="M4" s="11"/>
      <c r="N4" s="11"/>
      <c r="O4" s="11"/>
      <c r="P4" s="11"/>
    </row>
    <row r="5" customHeight="1" spans="1:3">
      <c r="A5" s="5"/>
      <c r="B5" s="6"/>
      <c r="C5" s="6"/>
    </row>
  </sheetData>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目录</vt:lpstr>
      <vt:lpstr>1.柳东新区（高新区）一般公共预算2022年收入预算表</vt:lpstr>
      <vt:lpstr>2.柳东新区（高新区）一般公共预算2022年支出预算表</vt:lpstr>
      <vt:lpstr>3.柳东新区（高新区）本级一般公共预算2022年支出预算表</vt:lpstr>
      <vt:lpstr>4.柳东新区（高新区）转移支付2022年支出预算表（分项目）</vt:lpstr>
      <vt:lpstr>5.柳东新区（高新区）转移支付2022年支出预算表（分地区）</vt:lpstr>
      <vt:lpstr>6.一般公共预算2022年支出预算表（按政府经济分类科目）</vt:lpstr>
      <vt:lpstr>7.柳东新区（高新区）一般公共预算2022年基本支出预算表</vt:lpstr>
      <vt:lpstr>8.柳东新区（高新区）政府性基金预算2022年收入预算表</vt:lpstr>
      <vt:lpstr>9.柳东新区（高新区）政府性基金预算2022年支出预算</vt:lpstr>
      <vt:lpstr>10.柳东新区（高新区）本级政府性基金预算2022年支出预算</vt:lpstr>
      <vt:lpstr>11.柳东新区（高新区）政府性基金转移支付支出2022年预算</vt:lpstr>
      <vt:lpstr>12.柳东新区（高新区）国有资本经营预算2022年收入预算</vt:lpstr>
      <vt:lpstr>13.柳东新区（高新区）国有资本经营预算2022年支出预算</vt:lpstr>
      <vt:lpstr>13.柳东新区（高新区）本级国有资本经营预算2022年支出预</vt:lpstr>
      <vt:lpstr>14.柳东新区（高新区）国有资本经营预算2022年转移支支出预</vt:lpstr>
      <vt:lpstr>15.柳东新区（高新区）国有资本经营预算2022年对下转移支付</vt:lpstr>
      <vt:lpstr>16.柳东新区（高新区）社会保险基金预算2022年收入预算表</vt:lpstr>
      <vt:lpstr>17.柳东新区（高新区）社会保险基金预算2022年支出预算表</vt:lpstr>
      <vt:lpstr>18柳东新区（高新区）2021年政府一般债务余额及限额情况表</vt:lpstr>
      <vt:lpstr>19.柳东新区（高新区）2021年政府专项债务余额及限额情况表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李欣</dc:creator>
  <cp:lastModifiedBy>BroCColi</cp:lastModifiedBy>
  <dcterms:created xsi:type="dcterms:W3CDTF">2022-01-07T03:07:00Z</dcterms:created>
  <dcterms:modified xsi:type="dcterms:W3CDTF">2024-12-10T02:40:09Z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D2701C766E22496F80F0B879B79B35BF_13</vt:lpwstr>
  </property>
</Properties>
</file>